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335" tabRatio="851" firstSheet="1" activeTab="5"/>
  </bookViews>
  <sheets>
    <sheet name="Kangatang" sheetId="1" state="veryHidden" r:id="rId1"/>
    <sheet name="BIỂU 1" sheetId="2" r:id="rId2"/>
    <sheet name="biểu 2" sheetId="3" r:id="rId3"/>
    <sheet name="Biểu 3" sheetId="4" r:id="rId4"/>
    <sheet name="BIỂU SỐ 4" sheetId="5" r:id="rId5"/>
    <sheet name="biểu số 5" sheetId="6" r:id="rId6"/>
  </sheets>
  <definedNames>
    <definedName name="_xlnm.Print_Area" localSheetId="1">'BIỂU 1'!$A$1:$F$58</definedName>
    <definedName name="_xlnm.Print_Area" localSheetId="5">'biểu số 5'!$A$1:$P$13</definedName>
    <definedName name="_xlnm.Print_Titles" localSheetId="1">'BIỂU 1'!$5:$5</definedName>
    <definedName name="_xlnm.Print_Titles" localSheetId="2">'biểu 2'!$5:$6</definedName>
    <definedName name="_xlnm.Print_Titles" localSheetId="3">'Biểu 3'!$5:$7</definedName>
    <definedName name="_xlnm.Print_Titles" localSheetId="4">'BIỂU SỐ 4'!$5:$7</definedName>
  </definedNames>
  <calcPr fullCalcOnLoad="1"/>
</workbook>
</file>

<file path=xl/comments3.xml><?xml version="1.0" encoding="utf-8"?>
<comments xmlns="http://schemas.openxmlformats.org/spreadsheetml/2006/main">
  <authors>
    <author>AutoBVT</author>
  </authors>
  <commentList>
    <comment ref="F108" authorId="0">
      <text>
        <r>
          <rPr>
            <b/>
            <sz val="9"/>
            <rFont val="Tahoma"/>
            <family val="2"/>
          </rPr>
          <t>AutoBVT:</t>
        </r>
        <r>
          <rPr>
            <sz val="9"/>
            <rFont val="Tahoma"/>
            <family val="2"/>
          </rPr>
          <t xml:space="preserve">
79/93
</t>
        </r>
      </text>
    </comment>
  </commentList>
</comments>
</file>

<file path=xl/sharedStrings.xml><?xml version="1.0" encoding="utf-8"?>
<sst xmlns="http://schemas.openxmlformats.org/spreadsheetml/2006/main" count="1102" uniqueCount="428">
  <si>
    <t>TT</t>
  </si>
  <si>
    <t>Chỉ tiêu</t>
  </si>
  <si>
    <t>Đơn vị</t>
  </si>
  <si>
    <t>I</t>
  </si>
  <si>
    <t>Tỷ đồng</t>
  </si>
  <si>
    <t>Nông, lâm, thủy sản</t>
  </si>
  <si>
    <t>Công nghiệp, xây dựng</t>
  </si>
  <si>
    <t>Thương mại - Dịch vụ</t>
  </si>
  <si>
    <t>%</t>
  </si>
  <si>
    <t>-</t>
  </si>
  <si>
    <t>Tổng sản lượng lương thực có hạt</t>
  </si>
  <si>
    <t>tấn</t>
  </si>
  <si>
    <t>Lương thực bình quân đầu người/năm</t>
  </si>
  <si>
    <t>kg/năm</t>
  </si>
  <si>
    <t>Thu nhập bình quân đầu người/năm</t>
  </si>
  <si>
    <t>Tổng mức bán lẻ hàng hóa và doanh thu dịch vụ</t>
  </si>
  <si>
    <t>II</t>
  </si>
  <si>
    <t>Người</t>
  </si>
  <si>
    <t>Tỷ lệ tăng dân số tự nhiên</t>
  </si>
  <si>
    <t xml:space="preserve"> Mức giảm tỷ lệ hộ nghèo trong năm</t>
  </si>
  <si>
    <t xml:space="preserve"> Số bác sĩ /10.000 dân</t>
  </si>
  <si>
    <t>Tỷ lệ xã đạt bộ tiêu chí quốc gia về y tế xã giai đoạn 2011-2020</t>
  </si>
  <si>
    <t xml:space="preserve">Tỷ lệ trẻ em dưới 5 tuổi suy dinh dưỡng (cân nặng theo tuổi) </t>
  </si>
  <si>
    <t>III</t>
  </si>
  <si>
    <t>Kế hoạch</t>
  </si>
  <si>
    <t>A</t>
  </si>
  <si>
    <t>ha</t>
  </si>
  <si>
    <t>Tấn</t>
  </si>
  <si>
    <t>Trong đó: Thóc</t>
  </si>
  <si>
    <t>Cây lương thực</t>
  </si>
  <si>
    <t>a</t>
  </si>
  <si>
    <t>Cây lúa cả năm</t>
  </si>
  <si>
    <t>Năng suất</t>
  </si>
  <si>
    <t>tạ/ha</t>
  </si>
  <si>
    <t>Sản lượng</t>
  </si>
  <si>
    <t>Lúa vụ mùa</t>
  </si>
  <si>
    <t xml:space="preserve">          + Lúa ruộng</t>
  </si>
  <si>
    <t xml:space="preserve">         + Lúa nà thổ</t>
  </si>
  <si>
    <t>b</t>
  </si>
  <si>
    <t>Cây ngô cả năm</t>
  </si>
  <si>
    <t>Cây ngô vụ đông xuân</t>
  </si>
  <si>
    <t>Cây ngô vụ mùa</t>
  </si>
  <si>
    <t>TĐ - DT trồng mới</t>
  </si>
  <si>
    <t>tạ / ha</t>
  </si>
  <si>
    <t>Con</t>
  </si>
  <si>
    <t>Diện tích nuôi ao hồ nhỏ</t>
  </si>
  <si>
    <t>Tiêu chí</t>
  </si>
  <si>
    <t>xã</t>
  </si>
  <si>
    <t>B</t>
  </si>
  <si>
    <t>CÔNG NGHIỆP</t>
  </si>
  <si>
    <t>Công nghiệp khai thác</t>
  </si>
  <si>
    <t>Khai thác đát, cát, sỏi</t>
  </si>
  <si>
    <t>Công nghiệp chế biến</t>
  </si>
  <si>
    <t>May mặc trang phục quy chuẩn</t>
  </si>
  <si>
    <t>1.000 bộ</t>
  </si>
  <si>
    <t>Xay xát lương thực</t>
  </si>
  <si>
    <t>Sản xuất bún, phở, bánh mì</t>
  </si>
  <si>
    <t>Sản xuất gạch nung, không nung</t>
  </si>
  <si>
    <t>1.000 viên</t>
  </si>
  <si>
    <t>Tổng sản lượng điện thương phẩm</t>
  </si>
  <si>
    <t>1.000kw/h</t>
  </si>
  <si>
    <t>C</t>
  </si>
  <si>
    <t>DỊCH VỤ</t>
  </si>
  <si>
    <t>Vận tải</t>
  </si>
  <si>
    <t>Vận tải hàng hóa</t>
  </si>
  <si>
    <t>Khối lượng vận chuyển</t>
  </si>
  <si>
    <t>1.000Tấn</t>
  </si>
  <si>
    <t>Khối lượng luân chuyển</t>
  </si>
  <si>
    <t>1.000Tấn.km</t>
  </si>
  <si>
    <t>Vận tải hành khách</t>
  </si>
  <si>
    <t>1.000HK</t>
  </si>
  <si>
    <t>1.000HK.km</t>
  </si>
  <si>
    <t>ĐVT</t>
  </si>
  <si>
    <t>Đăk Long</t>
  </si>
  <si>
    <t>Đăk Môn</t>
  </si>
  <si>
    <t>Đăk Kroong</t>
  </si>
  <si>
    <t>Thị trấn</t>
  </si>
  <si>
    <t>Đăk Pek</t>
  </si>
  <si>
    <t>Đăk Nhoong</t>
  </si>
  <si>
    <t>Đăk Man</t>
  </si>
  <si>
    <t>Đăk Choong</t>
  </si>
  <si>
    <t>Xã Xốp</t>
  </si>
  <si>
    <t>Mường Hoong</t>
  </si>
  <si>
    <t>Ngọc Linh</t>
  </si>
  <si>
    <t>TRỒNG TRỌT</t>
  </si>
  <si>
    <t>*</t>
  </si>
  <si>
    <t>Tổng diện tích gieo trồng một số cây trồng chính</t>
  </si>
  <si>
    <t>Ha</t>
  </si>
  <si>
    <t>1.1</t>
  </si>
  <si>
    <t>Tạ/ha</t>
  </si>
  <si>
    <t>1.2</t>
  </si>
  <si>
    <t>Cây lâu năm</t>
  </si>
  <si>
    <t>4.1</t>
  </si>
  <si>
    <t>4.2</t>
  </si>
  <si>
    <t>4.3</t>
  </si>
  <si>
    <t>4.4</t>
  </si>
  <si>
    <t>CHĂN NUÔI</t>
  </si>
  <si>
    <t>THỦY SẢN</t>
  </si>
  <si>
    <t>Tổng sản lượng thủy sản</t>
  </si>
  <si>
    <t>Nuôi trồng thủy sản</t>
  </si>
  <si>
    <t>Sản lượng nuôi trồng thủy sản</t>
  </si>
  <si>
    <t>Khai thác thủy sản</t>
  </si>
  <si>
    <t>Học sinh</t>
  </si>
  <si>
    <t xml:space="preserve"> Bổ túc văn hóa</t>
  </si>
  <si>
    <t>IV</t>
  </si>
  <si>
    <t>Cây cao su</t>
  </si>
  <si>
    <t>Cây cà phê</t>
  </si>
  <si>
    <t>Tổng giá trị sản xuất theo giá so sánh 2010</t>
  </si>
  <si>
    <t>+</t>
  </si>
  <si>
    <t>Cơ cấu tổng giá trị sản xuất theo giá hiện hành</t>
  </si>
  <si>
    <t>CHỈ TIÊU VĂN HÓA - XÃ HỘI</t>
  </si>
  <si>
    <t xml:space="preserve"> Tỷ lệ hộ nghèo</t>
  </si>
  <si>
    <t>CÁC CHỈ TIÊU VỀ MÔI TRƯỜNG</t>
  </si>
  <si>
    <t>CHỈ TIÊU VỀ KINH TẾ</t>
  </si>
  <si>
    <t>Diện tích nuôi mặt nước lớn</t>
  </si>
  <si>
    <t>(*) Kết quả thực hiện không tính vào kế hoạch sản xuất năm 2019</t>
  </si>
  <si>
    <t>Tổng số trẻ em có hoàn cảnh đặc biệt khó khăn được hưởng trợ cấp tại cộng đồng</t>
  </si>
  <si>
    <t>Số trẻ em không nơi nương tựa được nuôi dưỡng tại cộng đồng</t>
  </si>
  <si>
    <t>trẻ</t>
  </si>
  <si>
    <t>- Tỷ lệ giáo viên, nhân viên nuôi dưỡng tại các cơ sở giáo dục mầm non có khả năng tư vấn về chăm sóc trẻ nhỏ và thực hành tương tác sớm</t>
  </si>
  <si>
    <t>- Tỷ lệ cán bộ quản lý giáo dục, giáo viên mầm non có kiến thức và kỹ năng triển khai dạy và học phát triển tình cảm, kỹ năng tình cảm xã hội cho trẻ mầm non</t>
  </si>
  <si>
    <t>- Tỷ lệ trẻ em khuyết tật học hòa nhập trong các trường mẫu giáo, tiểu học, trung học cơ sở và phổ thông trung học</t>
  </si>
  <si>
    <t>Cây dược liệu</t>
  </si>
  <si>
    <t>(**) Kết quả thực hiện không tính vào kế hoạch sản xuất năm 2020</t>
  </si>
  <si>
    <t>m3</t>
  </si>
  <si>
    <t>Tổng số lồng nuôi thủy sản</t>
  </si>
  <si>
    <t>Lồng</t>
  </si>
  <si>
    <t>tạ/lồng</t>
  </si>
  <si>
    <t xml:space="preserve">Cây ăn quả </t>
  </si>
  <si>
    <t>Cây mắc ca</t>
  </si>
  <si>
    <t>Lúa Đông Xuân</t>
  </si>
  <si>
    <t>LÂM NGHIỆP</t>
  </si>
  <si>
    <t>D</t>
  </si>
  <si>
    <t>Tỷ lệ trường đạt chuẩn quốc gia</t>
  </si>
  <si>
    <t>Tỷ lệ độ che phủ rừng (có tính cây cao su)</t>
  </si>
  <si>
    <t>Tỷ lệ hộ gia đình ở khu vực nông thôn sử dụng nước hợp vệ sinh</t>
  </si>
  <si>
    <t xml:space="preserve">Kế hoạch
</t>
  </si>
  <si>
    <t xml:space="preserve"> Dân số trung bình </t>
  </si>
  <si>
    <t>Lao động việc làm</t>
  </si>
  <si>
    <t>Số người được giải quyết việc làm (tăng thêm trong năm)</t>
  </si>
  <si>
    <t>Số hộ nghèo</t>
  </si>
  <si>
    <t>Giảm nghèo</t>
  </si>
  <si>
    <t>Hộ</t>
  </si>
  <si>
    <t>Số hộ cận nghèo</t>
  </si>
  <si>
    <t xml:space="preserve"> Tỷ lệ hộ cận nghèo</t>
  </si>
  <si>
    <t>Y tế</t>
  </si>
  <si>
    <t>Tỷ lệ TYT xã, thị trấn có bác sỹ làm việc</t>
  </si>
  <si>
    <t>Tỷ lệ trẻ em dưới 5 tuổi suy dinh dưỡng thể thấp còi</t>
  </si>
  <si>
    <t>Giáo dục và Đào tạo</t>
  </si>
  <si>
    <t xml:space="preserve"> Tổng số học sinh đầu năm học</t>
  </si>
  <si>
    <t>Tỷ lệ học sinh đi học đúng độ tuổi</t>
  </si>
  <si>
    <t>Văn hóa, thể thao - Thông tin</t>
  </si>
  <si>
    <t>Tỷ lệ hộ dân được sử dụng điện</t>
  </si>
  <si>
    <t>Tỷ lệ hộ dân tộc thiểu số có đất ở</t>
  </si>
  <si>
    <t>Tỷ lệ hộ dân tộc thiểu số có đất sản xuất</t>
  </si>
  <si>
    <t>Tý lệ rác thải sinh hoạt (ở đô thị và nông thôn) được thu gom và xử lý</t>
  </si>
  <si>
    <t>Tỷ lệ cơ sở sản xuất kinh doanh đạt tiêu chuẩn về môi trường</t>
  </si>
  <si>
    <t>Thu gom chất thải rắn ở đô thị</t>
  </si>
  <si>
    <t>Tỷ lệ xử lý triệt để cơ sở gây ô nhiễm môi trường nghiêm trọng</t>
  </si>
  <si>
    <t>CHỈ TIÊU QUỐC PHÒNG, AN NINH</t>
  </si>
  <si>
    <t>Tỷ lệ xã, thị trấn mạnh về phong trào toàn dân bảo vệ an ninh Tổ quốc</t>
  </si>
  <si>
    <t>Tỷ lệ điều tra, khám phá án</t>
  </si>
  <si>
    <t xml:space="preserve"> Cây sắn</t>
  </si>
  <si>
    <t>Rau</t>
  </si>
  <si>
    <t>Vụ Đông Xuân</t>
  </si>
  <si>
    <t>Vụ mùa</t>
  </si>
  <si>
    <t>Trong đó: Diện tích rồng mới</t>
  </si>
  <si>
    <t xml:space="preserve"> Sâm Ngọc Linh</t>
  </si>
  <si>
    <t xml:space="preserve"> Các loại dược liệu khác</t>
  </si>
  <si>
    <t xml:space="preserve">      - DT cho thu hoạch</t>
  </si>
  <si>
    <t>5.1</t>
  </si>
  <si>
    <t>5.2</t>
  </si>
  <si>
    <t>Tổng đàn</t>
  </si>
  <si>
    <t>Trâu</t>
  </si>
  <si>
    <t>Bò</t>
  </si>
  <si>
    <t>Lợn</t>
  </si>
  <si>
    <t>1.3</t>
  </si>
  <si>
    <t>PHÁT TRIỂN NÔNG THÔN</t>
  </si>
  <si>
    <t>E</t>
  </si>
  <si>
    <t xml:space="preserve"> Trồng mới rừng</t>
  </si>
  <si>
    <t>F</t>
  </si>
  <si>
    <t xml:space="preserve"> Mầm non</t>
  </si>
  <si>
    <t>Tiểu học</t>
  </si>
  <si>
    <t>Trung học Cơ sở</t>
  </si>
  <si>
    <t>Trung học cơ sở</t>
  </si>
  <si>
    <t>Giáo dục nhà trẻ</t>
  </si>
  <si>
    <t>Giáo dục mẫu giáo</t>
  </si>
  <si>
    <t>Giáo dục THCS</t>
  </si>
  <si>
    <t>Giáo dục PTTH</t>
  </si>
  <si>
    <t>Hợp tác xã</t>
  </si>
  <si>
    <t>Tổng số  hợp tác xã</t>
  </si>
  <si>
    <t>+ Số hợp tác xã thành lập mới</t>
  </si>
  <si>
    <t>+ Số hợp tác xã giải thể</t>
  </si>
  <si>
    <t>Tổng số lao động trong hợp tác xã</t>
  </si>
  <si>
    <t>Tỷ lệ hộ dân tộc thiểu số tham gia vào hợp tác xã</t>
  </si>
  <si>
    <t xml:space="preserve">Tổ hợp tác </t>
  </si>
  <si>
    <t>Tổng số tổ hợp tác</t>
  </si>
  <si>
    <t xml:space="preserve">Tổng số thành viên tổ hợp tác </t>
  </si>
  <si>
    <t>Thành viên</t>
  </si>
  <si>
    <t>Phát triển doanh nghiệp</t>
  </si>
  <si>
    <t>Số doanh nghiệp thành lập mới trên địa bàn</t>
  </si>
  <si>
    <t>Doanh nghiệp</t>
  </si>
  <si>
    <t>Tổng số vốn đăng ký của doanh nghiệp  thành lập mới</t>
  </si>
  <si>
    <t>Sản phẩm</t>
  </si>
  <si>
    <t>Cấp tỉnh</t>
  </si>
  <si>
    <t>Cấp huyện</t>
  </si>
  <si>
    <t>Số hộ thoát khỏi nghèo trong năm</t>
  </si>
  <si>
    <t>Tỷ lệ học sinh tốt nghiệp trung học cơ sở chuyển sang học nghề</t>
  </si>
  <si>
    <t>Tỷ lệ tử vong trẻ em dưới 5 tuổi</t>
  </si>
  <si>
    <t>‰</t>
  </si>
  <si>
    <t>Tỷ lệ tử vong trẻ em dưới 1 tuổi</t>
  </si>
  <si>
    <t>Biểu số: 01</t>
  </si>
  <si>
    <t>So sánh %</t>
  </si>
  <si>
    <t>Theo giá so sánh năm 2010</t>
  </si>
  <si>
    <t>Theo giá hiện hành</t>
  </si>
  <si>
    <r>
      <t>Ghi chú:</t>
    </r>
    <r>
      <rPr>
        <i/>
        <sz val="14"/>
        <rFont val="Times New Roman"/>
        <family val="1"/>
      </rPr>
      <t xml:space="preserve">
(*) Diện tích cây cà phê xã Đăk Long tổng số 168 ha, trong đó:Nông trường cà phee Đăk Long là 174 ha,
(**) Diện tích cây cao su đại điền 3 xã (Đăk Môn, Đăk Long, Đăk Kroong) của Công ty Cao sư Kon Tum là 344,6 ha 
(***) Xã Mường Hoong còn 2 thôn/làng chưa có điện lưới quốc gia (Đăk Bối và Mô Bo)</t>
    </r>
  </si>
  <si>
    <t xml:space="preserve">Tỷ lệ giải quyết tố giác, tin báo về tội phạm, kiến nghị khởi tố hàng năm </t>
  </si>
  <si>
    <t>Sản phẩm OCOP (lũy kế)</t>
  </si>
  <si>
    <t>&lt;56</t>
  </si>
  <si>
    <t>&lt;35,5</t>
  </si>
  <si>
    <t>Tốc độ tăng trưởng GTSX của các ngành (theo giá so sánh năm 2010)</t>
  </si>
  <si>
    <t>Đăk Blô</t>
  </si>
  <si>
    <t>Huyện giao</t>
  </si>
  <si>
    <t xml:space="preserve"> Số gường bệnh/10.000 dân (không tính gường bệnh trạm y tế)</t>
  </si>
  <si>
    <t>Tr. đồng</t>
  </si>
  <si>
    <t>HTX</t>
  </si>
  <si>
    <t>THT</t>
  </si>
  <si>
    <t>Tr.đồng</t>
  </si>
  <si>
    <t xml:space="preserve">Tr: DT trồng mới </t>
  </si>
  <si>
    <t xml:space="preserve"> - Đảng sâm (sâm dây)</t>
  </si>
  <si>
    <t xml:space="preserve"> + Đã trồng năm 2021</t>
  </si>
  <si>
    <t xml:space="preserve"> + Trồng mới năm 2022</t>
  </si>
  <si>
    <t xml:space="preserve"> - Các loại dược liệu khác (đương quy, đinh lăng, nghệ, rừng…)</t>
  </si>
  <si>
    <t>Lúa ruộng</t>
  </si>
  <si>
    <t>Lúa nà thổ</t>
  </si>
  <si>
    <t>Các BQL rừng phòng hộ, đặc dụng, Công ty TNHH MTV Lâm nghiệp trồng</t>
  </si>
  <si>
    <t>UBND các xã, thị trấn trồng</t>
  </si>
  <si>
    <t>VI</t>
  </si>
  <si>
    <t>Trong đó: Tỷ lệ bao phủ BHXH tự nguyện/LLLĐ tham gia</t>
  </si>
  <si>
    <t>Tỷ lệ lao động nông thôn qua đào tạo nghề</t>
  </si>
  <si>
    <t>Tỷ lệ thôn, làng đạt danh hiệu văn hóa</t>
  </si>
  <si>
    <t>Số xã, thị trấn có nhà văn hóa</t>
  </si>
  <si>
    <t>thôn</t>
  </si>
  <si>
    <t>Tỷ lệ hộ gia đình văn hóa</t>
  </si>
  <si>
    <t>Tỷ lệ xã có thiết chế văn hóa - thông tin (Trung tâm văn hóa - thể thao)</t>
  </si>
  <si>
    <t>Tỉnh giao</t>
  </si>
  <si>
    <t>Kế hoạch năm 2023</t>
  </si>
  <si>
    <t>TH đến  31/10</t>
  </si>
  <si>
    <t>Chia ra</t>
  </si>
  <si>
    <t>TÍN DỤNG - TIỀN TỆ</t>
  </si>
  <si>
    <t>Nguồn vốn huy động</t>
  </si>
  <si>
    <t>Tiền gửi</t>
  </si>
  <si>
    <t>Tiền gửi kỳ phiếu, trái phiếu</t>
  </si>
  <si>
    <t>Dư nợ tín dụng</t>
  </si>
  <si>
    <t>Ngắn hạn</t>
  </si>
  <si>
    <t>Trung, dài hạn</t>
  </si>
  <si>
    <t>Nợ xấu</t>
  </si>
  <si>
    <t>Tỷ lệ nợ xấu / Tổng dư nợ tín dụng</t>
  </si>
  <si>
    <t>33,3</t>
  </si>
  <si>
    <t>Số tiêu chí nông thôn mới bình quân đạt được bình quân/xã</t>
  </si>
  <si>
    <t>Số xã đạt chuẩn nông thôn mới</t>
  </si>
  <si>
    <t>Tỷ lệ số xã đạt chuẩn nông thôn mới</t>
  </si>
  <si>
    <t>Thu cân đối ngân sách địa phương (sau khi loại trừ tiền sử dụng đất )</t>
  </si>
  <si>
    <t>Trường TH&amp;THCS</t>
  </si>
  <si>
    <t>- DT cà phê tái canh</t>
  </si>
  <si>
    <t>- DT cho thu hoạch</t>
  </si>
  <si>
    <t>Cây dược liệu khác</t>
  </si>
  <si>
    <t xml:space="preserve"> Tỷ lệ bao phủ bảo hiểm xã hội/LLLĐ tham gia</t>
  </si>
  <si>
    <t xml:space="preserve"> Tỷ lệ bao phủ BHYT/dân số trung bình</t>
  </si>
  <si>
    <t>Tỷ lệ bao phủ bảo hiểm thất nghiệp/LLLĐ tham gia</t>
  </si>
  <si>
    <t>- Diện tích rồng mới của người dân</t>
  </si>
  <si>
    <t xml:space="preserve">Trong đó: Diện tích rồng mới </t>
  </si>
  <si>
    <t>-  DT trồng mới của người dân</t>
  </si>
  <si>
    <t xml:space="preserve">Tr.đó: DT trồng mới </t>
  </si>
  <si>
    <t xml:space="preserve">  </t>
  </si>
  <si>
    <t>ĐVT: người</t>
  </si>
  <si>
    <t>Chia ra xã</t>
  </si>
  <si>
    <t xml:space="preserve">Đăk Blô </t>
  </si>
  <si>
    <t>Dân số có mặt đầu năm</t>
  </si>
  <si>
    <t>Dân số tăng trong năm</t>
  </si>
  <si>
    <t>- Tăng cơ học</t>
  </si>
  <si>
    <t>- Tăng tự nhiên</t>
  </si>
  <si>
    <t>Dân số có mặt cuối năm</t>
  </si>
  <si>
    <t>Dân số trung bình trong năm</t>
  </si>
  <si>
    <t>STT</t>
  </si>
  <si>
    <t>Tỷ lệ tăng dân số tự nhiên bình quân (%)</t>
  </si>
  <si>
    <t>Kế hoạch 2021-2025</t>
  </si>
  <si>
    <t>Thực hiện  2022</t>
  </si>
  <si>
    <t>Năm 2023</t>
  </si>
  <si>
    <t>Thực hiện đến 31/10</t>
  </si>
  <si>
    <t>Chỉ tiêu năm 2024</t>
  </si>
  <si>
    <t>So sánh cùng kỳ năm 2022</t>
  </si>
  <si>
    <t>So sánh Kế hoạch năm 2023</t>
  </si>
  <si>
    <t>9=8/5</t>
  </si>
  <si>
    <t>10=8/6</t>
  </si>
  <si>
    <t>KẾT QUẢ THỰC HIỆN CÁC CHỈ TIÊU NĂM 2023 VÀ KẾ HOẠCH NĂM 2024</t>
  </si>
  <si>
    <t>KẾT QUẢ THỰC HIỆN CÁC CHỈ TIÊU SẢN XUẤT NÔNG NGHIỆP - THỦY SẢN THEO ĐỊA BÀN NĂM 2023 TRÊN ĐỊA BÀN CÁC XÃ, THỊ TRẤN</t>
  </si>
  <si>
    <t>KẾT QUẢ PHÁT TRIỂN DÂN SỐ NĂM 2023</t>
  </si>
  <si>
    <t>Trong đó, án đặc biệt nghiêm trọng</t>
  </si>
  <si>
    <t>Tỷ lệ giao quân</t>
  </si>
  <si>
    <t>Tỷ lệ tội phạm về trật tự xã hội</t>
  </si>
  <si>
    <t>Tỷ lệ xã,  thị trấn, khu dân cư, cơ quan, trường học đạt tiêu chuẩn an toàn về an ninh trật tự</t>
  </si>
  <si>
    <t>Đơn vị thực hiện</t>
  </si>
  <si>
    <t>Chi Cục Thống kê khu vực ĐăkGlei-Ngọc Hồi</t>
  </si>
  <si>
    <t>Phòng Nông nghiệp -PTNT</t>
  </si>
  <si>
    <t>Chi Ngân sách nhà nước</t>
  </si>
  <si>
    <t>Phòng Lao động-TBXH</t>
  </si>
  <si>
    <t>Tỷ lệ phổ cập giáo dục</t>
  </si>
  <si>
    <t>Mầm non</t>
  </si>
  <si>
    <t>Xóa mù chữ</t>
  </si>
  <si>
    <t>Giáo viên các bậc học đạt chuẩn và trên chuẩn</t>
  </si>
  <si>
    <t>Tỷ lệ thôn/làng vùng đồng bào DTTS có nhà rông truyền thống</t>
  </si>
  <si>
    <t>Số xã có nhà văn hóa</t>
  </si>
  <si>
    <t>Hạt Kiểm lâm</t>
  </si>
  <si>
    <t>Chi Cục thống kê khu vực ĐăkGlei-Ngọc Hồi</t>
  </si>
  <si>
    <t xml:space="preserve">Chi Cục thống kê khu vực ĐăkGlei-Ngọc Hồi và phòng Nông nghiệp và PTNT </t>
  </si>
  <si>
    <t>Phòng Nông nghiệp và PTNT huyện</t>
  </si>
  <si>
    <t>Xã</t>
  </si>
  <si>
    <t>Trong đó số xã đạt chuẩn NTM trong năm</t>
  </si>
  <si>
    <t>Xã nông thôn mới nâng cao</t>
  </si>
  <si>
    <t xml:space="preserve">Xã nông thôn mới </t>
  </si>
  <si>
    <t>Thôn nông thôn mới</t>
  </si>
  <si>
    <t>Xã đạt chuẩn NTM nâng cao</t>
  </si>
  <si>
    <t>Trong đó số xã đạt chuẩn NTM nâng cao</t>
  </si>
  <si>
    <t>Các chỉ tiêu</t>
  </si>
  <si>
    <t>Tốc độ tăng trưởng bình quân</t>
  </si>
  <si>
    <t>Đạt</t>
  </si>
  <si>
    <t xml:space="preserve"> - Nông, lâm, thuỷ sản</t>
  </si>
  <si>
    <t xml:space="preserve"> - Công nghiệp, xây dựng</t>
  </si>
  <si>
    <t xml:space="preserve"> - Thương mại - Dịch vụ</t>
  </si>
  <si>
    <t>GDP bình quân đầu người</t>
  </si>
  <si>
    <t>Triệu đồng</t>
  </si>
  <si>
    <t>Không đạt</t>
  </si>
  <si>
    <t>THỰC HIỆN CÁC CHỈ TIÊU KINH TẾ - XÃ HỘI - MÔI TRƯỜNG CHỦ YẾU NĂM 2023</t>
  </si>
  <si>
    <t>VỀ KINH TẾ</t>
  </si>
  <si>
    <t>Cơ cấu kinh tế</t>
  </si>
  <si>
    <t>Tổng giá trị sản xuất (theo giá hiện hành)</t>
  </si>
  <si>
    <t>Thành lập mới doanh nghiệp</t>
  </si>
  <si>
    <t>Tổng diện tích cây Mắc ca</t>
  </si>
  <si>
    <t>Trong đó: Trồng mới</t>
  </si>
  <si>
    <t>Tổng diện tích cây ăn quả</t>
  </si>
  <si>
    <t>Diện tích Sâm Ngọc Linh</t>
  </si>
  <si>
    <t>Diện tích cây dược liệu khác</t>
  </si>
  <si>
    <t>Đàn gia súc</t>
  </si>
  <si>
    <t>con</t>
  </si>
  <si>
    <t>Trồng mới diện tích rừng</t>
  </si>
  <si>
    <t>Thôn đạt chuẩn NTM</t>
  </si>
  <si>
    <t>Thôn</t>
  </si>
  <si>
    <t>Dân số trung bình năm 2023</t>
  </si>
  <si>
    <t>Chỉ tiêu giảm nghèo theo chuẩn tiếp cận đa chiều</t>
  </si>
  <si>
    <t xml:space="preserve">Phấn đấu nâng tỷ lệ học sinh tốt nghiệp trung học cơ sở, trung học phổ thông chuyển sang học nghề </t>
  </si>
  <si>
    <t xml:space="preserve">Tỷ lệ trường mầm non, số trường tiểu học, số trường trung học cơ sở đạt chuẩn quốc gia trung bình </t>
  </si>
  <si>
    <t xml:space="preserve">Số giường bệnh trên một vạn dân (không tính giường bệnh trạm y tế xã) </t>
  </si>
  <si>
    <t>Tỷ lệ bao phủ BHYT/dân số trung bình</t>
  </si>
  <si>
    <t>Tỷ lệ trẻ em dưới 5 tuổi suy dinh dưỡng thể thấp còi (chiều cao/tuổi) giảm xuống còn</t>
  </si>
  <si>
    <t xml:space="preserve">Số xã, thị trấn có nhà văn hóa </t>
  </si>
  <si>
    <t>xã, thị trấn</t>
  </si>
  <si>
    <t>Tỷ lệ thôn, làng đạt danh hiệu văn hóa đạt (79 thôn, làng)</t>
  </si>
  <si>
    <t xml:space="preserve">Tỷ lệ hộ gia đình văn hóa đạt </t>
  </si>
  <si>
    <t xml:space="preserve">Tỷ lệ xã có thiết chế văn hóa - thông tin đạt </t>
  </si>
  <si>
    <t>Thôn/làng vùng đồng bào dân tộc thiểu số có nhà rông truyền thống đạt</t>
  </si>
  <si>
    <t xml:space="preserve">Tỷ lệ hộ gia đình ở khu vực nông thôn sử dụng nước hợp vệ sinh </t>
  </si>
  <si>
    <t xml:space="preserve">Tỷ lệ hộ đồng bào dân tộc thiểu số có đất ở </t>
  </si>
  <si>
    <t xml:space="preserve">Tỷ lệ hộ đồng bào dân tộc thiểu số có đất sản xuất </t>
  </si>
  <si>
    <t xml:space="preserve">Tỷ lệ cơ sở sản xuất kinh doanh đạt tiêu chuẩn về môi trường </t>
  </si>
  <si>
    <t xml:space="preserve">Tỷ lệ rác thải sinh hoạt được thu gom và xử lý </t>
  </si>
  <si>
    <t>Tỷ lệ thu gom chất thải rắn ở đô thị</t>
  </si>
  <si>
    <t>VỀ VĂN HÓA - XÃ HỘI-MÔI TRƯỜNG</t>
  </si>
  <si>
    <t>QUỐC PHÒNG-AN NINH</t>
  </si>
  <si>
    <t xml:space="preserve">Tỷ lệ giao quân năm 2023 </t>
  </si>
  <si>
    <t xml:space="preserve">Tỷ lệ giải quyết tố giác, tin báo về tội phạm, kiến nghị khởi tố </t>
  </si>
  <si>
    <t xml:space="preserve">Tỷ lệ điều tra, khám phá án </t>
  </si>
  <si>
    <t xml:space="preserve">Tỷ lệ xã, phường, thị trấn mạnh về phong trào toàn dân bảo vệ an ninh Tổ quốc </t>
  </si>
  <si>
    <t xml:space="preserve">Tỷ lệ xã, phường, thị trấn, cơ quan, trường học đạt tiêu chuẩn an toàn về an ninh trật tự </t>
  </si>
  <si>
    <t>Xây dựng thêm sản phẩm OCOP cấp tỉnh, cấp huyện</t>
  </si>
  <si>
    <t>Nghị quyết số 30/NQ-HĐND ngày 16/12/2023 giao</t>
  </si>
  <si>
    <t>Biểu số 02</t>
  </si>
  <si>
    <t>Biểu số 03</t>
  </si>
  <si>
    <t>Biểu số 04</t>
  </si>
  <si>
    <t>Biểu số 05</t>
  </si>
  <si>
    <t>Số doanh nghiệp đang hoạt động</t>
  </si>
  <si>
    <t>91</t>
  </si>
  <si>
    <t>88,3</t>
  </si>
  <si>
    <t>84</t>
  </si>
  <si>
    <t>96,35</t>
  </si>
  <si>
    <t>97,28</t>
  </si>
  <si>
    <t>43,75</t>
  </si>
  <si>
    <t>41,93</t>
  </si>
  <si>
    <t>79,1</t>
  </si>
  <si>
    <t>83,3</t>
  </si>
  <si>
    <t>97,27</t>
  </si>
  <si>
    <t>95,,6</t>
  </si>
  <si>
    <t>95,6</t>
  </si>
  <si>
    <t>Vượt</t>
  </si>
  <si>
    <t>1-2</t>
  </si>
  <si>
    <t>Thứ hạng</t>
  </si>
  <si>
    <r>
      <t xml:space="preserve">Thực hiện so với Nghị quyết giao </t>
    </r>
    <r>
      <rPr>
        <i/>
        <sz val="13"/>
        <rFont val="Times New Roman"/>
        <family val="1"/>
      </rPr>
      <t>( Vượt/Đạt; Không đạt)</t>
    </r>
  </si>
  <si>
    <r>
      <t xml:space="preserve">Tỷ lệ che phủ rừng </t>
    </r>
    <r>
      <rPr>
        <i/>
        <sz val="13"/>
        <rFont val="Times New Roman"/>
        <family val="1"/>
      </rPr>
      <t>(có tính cây cao su)</t>
    </r>
  </si>
  <si>
    <r>
      <t xml:space="preserve">Có 01 xã đạt chuẩn NTM </t>
    </r>
    <r>
      <rPr>
        <i/>
        <sz val="13"/>
        <rFont val="Times New Roman"/>
        <family val="1"/>
      </rPr>
      <t>(xã Đăk Choong)</t>
    </r>
  </si>
  <si>
    <t>Phòng Nội vụ</t>
  </si>
  <si>
    <t>Phòng LĐTBXH</t>
  </si>
  <si>
    <t>Thứ hạng Chỉ số cải cách hành chính (PAR INDEX)</t>
  </si>
  <si>
    <t>Tăng 02 bậc so với năm 2023</t>
  </si>
  <si>
    <r>
      <t xml:space="preserve">Chi Cục thống kê khu vực ĐăkGlei-Ngọc Hồi và Phòng Nông nghiệp và PTNT </t>
    </r>
    <r>
      <rPr>
        <b/>
        <sz val="14"/>
        <rFont val="Times New Roman"/>
        <family val="1"/>
      </rPr>
      <t xml:space="preserve">(số liệu biểu 3 và 4 không trùng) </t>
    </r>
  </si>
  <si>
    <t>Thu ngân sách nhà nước trên địa bàn (đến 15/12/2023)</t>
  </si>
  <si>
    <t>Tỷ lệ lao động  qua đào tạo nghề</t>
  </si>
  <si>
    <t xml:space="preserve">Dạy nghề lao động </t>
  </si>
  <si>
    <t>Giảm 4</t>
  </si>
  <si>
    <t>Giảm 5%</t>
  </si>
  <si>
    <t>4.1.1</t>
  </si>
  <si>
    <t>Trong đó cà phê xứ lạnh</t>
  </si>
  <si>
    <t>Trong đó: + Diện tích trồng mới</t>
  </si>
  <si>
    <t>+ Diện tích cho thu hoạch</t>
  </si>
  <si>
    <t>Sầu riêng</t>
  </si>
  <si>
    <t>Cây có múi</t>
  </si>
  <si>
    <t>Chanh dây</t>
  </si>
  <si>
    <t>Cây ăn quả khác</t>
  </si>
  <si>
    <t>Dược liệu hàng năm đến cuối năm 2023</t>
  </si>
  <si>
    <t>Lượt ha</t>
  </si>
  <si>
    <t>Dược liệu hàng năm trồng năm 2024</t>
  </si>
  <si>
    <t>c</t>
  </si>
  <si>
    <t>Cây dược liệu lâu năm</t>
  </si>
  <si>
    <t>Trong đó: Diện tích trồng mới</t>
  </si>
  <si>
    <t>Thu ngân sách nhà nước</t>
  </si>
  <si>
    <t>TH cả năm</t>
  </si>
  <si>
    <t>Thực hiện năm 2023</t>
  </si>
  <si>
    <t>TH</t>
  </si>
  <si>
    <t>(Kèm theo Báo cáo:            /BC-UBND ngày          /         /2024 của UBND huyện Đăk Glei)</t>
  </si>
</sst>
</file>

<file path=xl/styles.xml><?xml version="1.0" encoding="utf-8"?>
<styleSheet xmlns="http://schemas.openxmlformats.org/spreadsheetml/2006/main">
  <numFmts count="8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_(* \(#,##0\);_(* &quot;-&quot;??_);_(@_)"/>
    <numFmt numFmtId="167" formatCode="#,##0.0"/>
    <numFmt numFmtId="168" formatCode="#,##0.000_);\(#,##0.000\)"/>
    <numFmt numFmtId="169" formatCode="#,##0.0_);\(#,##0.0\)"/>
    <numFmt numFmtId="170" formatCode="&quot;\&quot;#,##0.00;[Red]&quot;\&quot;&quot;\&quot;&quot;\&quot;&quot;\&quot;&quot;\&quot;&quot;\&quot;\-#,##0.00"/>
    <numFmt numFmtId="171" formatCode="&quot;\&quot;#,##0;[Red]&quot;\&quot;&quot;\&quot;\-#,##0"/>
    <numFmt numFmtId="172" formatCode=".\ ###\ ;############################################################################################"/>
    <numFmt numFmtId="173" formatCode="_-* #,##0_-;\-* #,##0_-;_-* &quot;-&quot;_-;_-@_-"/>
    <numFmt numFmtId="174" formatCode="_-* #,##0.00_-;\-* #,##0.00_-;_-* &quot;-&quot;??_-;_-@_-"/>
    <numFmt numFmtId="175" formatCode="_(* #,##0_);_(* \(#,##0\);_(* \-??_);_(@_)"/>
    <numFmt numFmtId="176" formatCode="_-* #,##0\ _F_-;\-* #,##0\ _F_-;_-* &quot;- &quot;_F_-;_-@_-"/>
    <numFmt numFmtId="177" formatCode="_-* #,##0\ _F_-;\-* #,##0\ _F_-;_-* &quot;-&quot;\ _F_-;_-@_-"/>
    <numFmt numFmtId="178" formatCode="_ &quot;\&quot;* #,##0_ ;_ &quot;\&quot;* \-#,##0_ ;_ &quot;\&quot;* &quot;-&quot;_ ;_ @_ "/>
    <numFmt numFmtId="179" formatCode="_ \\* #,##0_ ;_ \\* \-#,##0_ ;_ \\* \-_ ;_ @_ "/>
    <numFmt numFmtId="180" formatCode="&quot;\&quot;#,##0.00;[Red]&quot;\&quot;\-#,##0.00"/>
    <numFmt numFmtId="181" formatCode="&quot;\&quot;#,##0;[Red]&quot;\&quot;\-#,##0"/>
    <numFmt numFmtId="182" formatCode="_ &quot;\&quot;* #,##0.00_ ;_ &quot;\&quot;* \-#,##0.00_ ;_ &quot;\&quot;* &quot;-&quot;??_ ;_ @_ "/>
    <numFmt numFmtId="183" formatCode="_ * #,##0_ ;_ * \-#,##0_ ;_ * &quot;-&quot;_ ;_ @_ "/>
    <numFmt numFmtId="184" formatCode="#\ ###\ ##0"/>
    <numFmt numFmtId="185" formatCode="_ * #,##0.00_ ;_ * \-#,##0.00_ ;_ * &quot;-&quot;??_ ;_ @_ "/>
    <numFmt numFmtId="186" formatCode=".\ ##;000000000000000000000000000000000000000000000000000000000000000000000000000000000000000000000000000000000000"/>
    <numFmt numFmtId="187" formatCode="\$#,##0_);\(\$#,##0\)"/>
    <numFmt numFmtId="188" formatCode="_(* #,##0.0000_);_(* \(#,##0.0000\);_(* &quot;-&quot;??_);_(@_)"/>
    <numFmt numFmtId="189" formatCode="0.0%;[Red]\(0.0%\)"/>
    <numFmt numFmtId="190" formatCode="_ * #,##0.00_)&quot;£&quot;_ ;_ * \(#,##0.00\)&quot;£&quot;_ ;_ * &quot;-&quot;??_)&quot;£&quot;_ ;_ @_ "/>
    <numFmt numFmtId="191" formatCode="_-&quot;$&quot;* #,##0.00_-;\-&quot;$&quot;* #,##0.00_-;_-&quot;$&quot;* &quot;-&quot;??_-;_-@_-"/>
    <numFmt numFmtId="192" formatCode="0.0%;\(0.0%\)"/>
    <numFmt numFmtId="193" formatCode="_ * #,##0_$_ ;_ * #,##0_$_ ;_ * &quot;-&quot;_$_ ;_ @_ "/>
    <numFmt numFmtId="194" formatCode="#,##0;\(#,##0\)"/>
    <numFmt numFmtId="195" formatCode="_-&quot;$&quot;* #,##0_-;\-&quot;$&quot;* #,##0_-;_-&quot;$&quot;* &quot;-&quot;_-;_-@_-"/>
    <numFmt numFmtId="196" formatCode="\$#,##0\ ;\(\$#,##0\)"/>
    <numFmt numFmtId="197" formatCode="\t0.00%"/>
    <numFmt numFmtId="198" formatCode="\U\S\$#,##0.00;\(\U\S\$#,##0.00\)"/>
    <numFmt numFmtId="199" formatCode="_-* #,##0\ _D_M_-;\-* #,##0\ _D_M_-;_-* &quot;-&quot;\ _D_M_-;_-@_-"/>
    <numFmt numFmtId="200" formatCode="_-* #,##0.00\ _D_M_-;\-* #,##0.00\ _D_M_-;_-* &quot;-&quot;??\ _D_M_-;_-@_-"/>
    <numFmt numFmtId="201" formatCode="\t#\ ??/??"/>
    <numFmt numFmtId="202" formatCode="_-* #,##0_-;\-* #,##0_-;_-* \-_-;_-@_-"/>
    <numFmt numFmtId="203" formatCode="_(* #,##0_);_(* \(#,##0\);_(* \-_);_(@_)"/>
    <numFmt numFmtId="204" formatCode="_-* #,##0\ _₫_-;\-* #,##0\ _₫_-;_-* &quot;- &quot;_₫_-;_-@_-"/>
    <numFmt numFmtId="205" formatCode="_-* #,##0.00_-;\-* #,##0.00_-;_-* \-??_-;_-@_-"/>
    <numFmt numFmtId="206" formatCode="_(* #,##0.00_);_(* \(#,##0.00\);_(* \-??_);_(@_)"/>
    <numFmt numFmtId="207" formatCode="_-* #,##0.00\ _₫_-;\-* #,##0.00\ _₫_-;_-* \-??\ _₫_-;_-@_-"/>
    <numFmt numFmtId="208" formatCode="_-[$€]* #,##0.00_-;\-[$€]* #,##0.00_-;_-[$€]* &quot;-&quot;??_-;_-@_-"/>
    <numFmt numFmtId="209" formatCode="#.0\ ##0"/>
    <numFmt numFmtId="210" formatCode="#,###"/>
    <numFmt numFmtId="211" formatCode="#,##0\ &quot;$&quot;_);[Red]\(#,##0\ &quot;$&quot;\)"/>
    <numFmt numFmtId="212" formatCode="&quot;$&quot;###,0&quot;.&quot;00_);[Red]\(&quot;$&quot;###,0&quot;.&quot;00\)"/>
    <numFmt numFmtId="213" formatCode="&quot;VND&quot;#,##0_);[Red]\(&quot;VND&quot;#,##0\)"/>
    <numFmt numFmtId="214" formatCode="#,##0.00\ &quot;F&quot;;[Red]\-#,##0.00\ &quot;F&quot;"/>
    <numFmt numFmtId="215" formatCode="#,##0.00&quot; F&quot;;[Red]\-#,##0.00&quot; F&quot;"/>
    <numFmt numFmtId="216" formatCode="_-&quot;£&quot;* #,##0.00_-;\-&quot;£&quot;* #,##0.00_-;_-&quot;£&quot;* &quot;-&quot;??_-;_-@_-"/>
    <numFmt numFmtId="217" formatCode="_-\£* #,##0.00_-;&quot;-£&quot;* #,##0.00_-;_-\£* \-??_-;_-@_-"/>
    <numFmt numFmtId="218" formatCode="_-* #,##0.0\ _F_-;\-* #,##0.0\ _F_-;_-* &quot;-&quot;??\ _F_-;_-@_-"/>
    <numFmt numFmtId="219" formatCode="0.00000000"/>
    <numFmt numFmtId="220" formatCode="_-* #,##0.0\ _F_-;\-* #,##0.0\ _F_-;_-* \-??\ _F_-;_-@_-"/>
    <numFmt numFmtId="221" formatCode="&quot;\&quot;#,##0;&quot;\&quot;\-#,##0"/>
    <numFmt numFmtId="222" formatCode="\\#,##0;&quot;\-&quot;#,##0"/>
    <numFmt numFmtId="223" formatCode="_-* ###,0&quot;.&quot;00\ _F_B_-;\-* ###,0&quot;.&quot;00\ _F_B_-;_-* &quot;-&quot;??\ _F_B_-;_-@_-"/>
    <numFmt numFmtId="224" formatCode="_-* ###,0\.00\ _F_B_-;\-* ###,0\.00\ _F_B_-;_-* \-??\ _F_B_-;_-@_-"/>
    <numFmt numFmtId="225" formatCode="&quot;\&quot;#,##0;[Red]\-&quot;\&quot;#,##0"/>
    <numFmt numFmtId="226" formatCode="#,##0\ &quot;F&quot;;\-#,##0\ &quot;F&quot;"/>
    <numFmt numFmtId="227" formatCode="#,##0\ &quot;F&quot;;[Red]\-#,##0\ &quot;F&quot;"/>
    <numFmt numFmtId="228" formatCode="_-* #,##0\ &quot;F&quot;_-;\-* #,##0\ &quot;F&quot;_-;_-* &quot;-&quot;\ &quot;F&quot;_-;_-@_-"/>
    <numFmt numFmtId="229" formatCode="#.00\ ##0"/>
    <numFmt numFmtId="230" formatCode="#.\ ##0"/>
    <numFmt numFmtId="231" formatCode="#,##0.00\ &quot;F&quot;;\-#,##0.00\ &quot;F&quot;"/>
    <numFmt numFmtId="232" formatCode="_-* #,##0\ &quot;DM&quot;_-;\-* #,##0\ &quot;DM&quot;_-;_-* &quot;-&quot;\ &quot;DM&quot;_-;_-@_-"/>
    <numFmt numFmtId="233" formatCode="_-* #,##0.00\ &quot;DM&quot;_-;\-* #,##0.00\ &quot;DM&quot;_-;_-* &quot;-&quot;??\ &quot;DM&quot;_-;_-@_-"/>
    <numFmt numFmtId="234" formatCode="0.0"/>
    <numFmt numFmtId="235" formatCode="0.000"/>
    <numFmt numFmtId="236" formatCode="_(* #,##0_____-_);_(@_____)"/>
  </numFmts>
  <fonts count="217">
    <font>
      <sz val="14"/>
      <color theme="1"/>
      <name val="Calibri"/>
      <family val="2"/>
    </font>
    <font>
      <sz val="14"/>
      <color indexed="8"/>
      <name val="Calibri"/>
      <family val="2"/>
    </font>
    <font>
      <sz val="12"/>
      <color indexed="8"/>
      <name val="Times New Roman"/>
      <family val="1"/>
    </font>
    <font>
      <i/>
      <sz val="12"/>
      <color indexed="8"/>
      <name val="Times New Roman"/>
      <family val="1"/>
    </font>
    <font>
      <b/>
      <sz val="12"/>
      <name val="Times New Roman"/>
      <family val="1"/>
    </font>
    <font>
      <b/>
      <sz val="13"/>
      <name val="Times New Roman"/>
      <family val="1"/>
    </font>
    <font>
      <sz val="13"/>
      <name val="Times New Roman"/>
      <family val="1"/>
    </font>
    <font>
      <sz val="12"/>
      <name val="Times New Roman"/>
      <family val="1"/>
    </font>
    <font>
      <sz val="11"/>
      <color indexed="8"/>
      <name val="Calibri"/>
      <family val="2"/>
    </font>
    <font>
      <b/>
      <sz val="14"/>
      <name val="Times New Roman"/>
      <family val="1"/>
    </font>
    <font>
      <sz val="13"/>
      <name val=".VnTime"/>
      <family val="2"/>
    </font>
    <font>
      <sz val="14"/>
      <name val="Times New Roman"/>
      <family val="1"/>
    </font>
    <font>
      <sz val="10"/>
      <name val="Times New Roman"/>
      <family val="1"/>
    </font>
    <font>
      <i/>
      <sz val="13"/>
      <name val="Times New Roman"/>
      <family val="1"/>
    </font>
    <font>
      <b/>
      <sz val="9"/>
      <name val="Tahoma"/>
      <family val="2"/>
    </font>
    <font>
      <sz val="10"/>
      <name val=".VnTime"/>
      <family val="2"/>
    </font>
    <font>
      <sz val="12"/>
      <name val=".VnTime"/>
      <family val="2"/>
    </font>
    <font>
      <sz val="12"/>
      <name val="VNtimes new roman"/>
      <family val="2"/>
    </font>
    <font>
      <sz val="10"/>
      <name val="Arial"/>
      <family val="2"/>
    </font>
    <font>
      <sz val="10"/>
      <name val="?? ??"/>
      <family val="1"/>
    </font>
    <font>
      <sz val="12"/>
      <name val=".VnArial"/>
      <family val="2"/>
    </font>
    <font>
      <sz val="12"/>
      <name val="????"/>
      <family val="1"/>
    </font>
    <font>
      <sz val="12"/>
      <name val="Courier"/>
      <family val="3"/>
    </font>
    <font>
      <sz val="10"/>
      <name val="AngsanaUPC"/>
      <family val="1"/>
    </font>
    <font>
      <sz val="12"/>
      <name val="|??¢¥¢¬¨Ï"/>
      <family val="1"/>
    </font>
    <font>
      <sz val="10"/>
      <name val="MS Sans Serif"/>
      <family val="2"/>
    </font>
    <font>
      <sz val="12"/>
      <name val="???"/>
      <family val="0"/>
    </font>
    <font>
      <sz val="11"/>
      <name val="‚l‚r ‚oƒSƒVƒbƒN"/>
      <family val="3"/>
    </font>
    <font>
      <sz val="11"/>
      <name val="–¾’©"/>
      <family val="1"/>
    </font>
    <font>
      <sz val="14"/>
      <name val="Terminal"/>
      <family val="3"/>
    </font>
    <font>
      <b/>
      <sz val="10"/>
      <name val=".VnTimeH"/>
      <family val="2"/>
    </font>
    <font>
      <sz val="11"/>
      <name val=".VnTime"/>
      <family val="2"/>
    </font>
    <font>
      <b/>
      <u val="single"/>
      <sz val="14"/>
      <color indexed="8"/>
      <name val=".VnBook-AntiquaH"/>
      <family val="2"/>
    </font>
    <font>
      <b/>
      <sz val="12"/>
      <name val=".VnTime"/>
      <family val="2"/>
    </font>
    <font>
      <sz val="10"/>
      <name val="VnTimes"/>
      <family val="0"/>
    </font>
    <font>
      <sz val="12"/>
      <name val="¹ÙÅÁÃ¼"/>
      <family val="0"/>
    </font>
    <font>
      <i/>
      <sz val="12"/>
      <color indexed="8"/>
      <name val=".VnBook-AntiquaH"/>
      <family val="2"/>
    </font>
    <font>
      <sz val="12"/>
      <color indexed="23"/>
      <name val=".VnArial"/>
      <family val="2"/>
    </font>
    <font>
      <b/>
      <sz val="12"/>
      <color indexed="8"/>
      <name val=".VnBook-Antiqua"/>
      <family val="2"/>
    </font>
    <font>
      <i/>
      <sz val="12"/>
      <color indexed="8"/>
      <name val=".VnBook-Antiqua"/>
      <family val="2"/>
    </font>
    <font>
      <sz val="12"/>
      <color indexed="9"/>
      <name val=".VnArial"/>
      <family val="2"/>
    </font>
    <font>
      <sz val="12"/>
      <name val="±¼¸²Ã¼"/>
      <family val="3"/>
    </font>
    <font>
      <sz val="12"/>
      <name val="¹UAAA¼"/>
      <family val="3"/>
    </font>
    <font>
      <sz val="11"/>
      <name val="±¼¸²Ã¼"/>
      <family val="3"/>
    </font>
    <font>
      <sz val="8"/>
      <name val="Times New Roman"/>
      <family val="1"/>
    </font>
    <font>
      <sz val="12"/>
      <color indexed="20"/>
      <name val=".VnArial"/>
      <family val="2"/>
    </font>
    <font>
      <sz val="12"/>
      <name val="Tms Rmn"/>
      <family val="0"/>
    </font>
    <font>
      <sz val="11"/>
      <name val="µ¸¿ò"/>
      <family val="0"/>
    </font>
    <font>
      <sz val="12"/>
      <name val="µ¸¿òÃ¼"/>
      <family val="3"/>
    </font>
    <font>
      <sz val="10"/>
      <name val="±¼¸²A¼"/>
      <family val="3"/>
    </font>
    <font>
      <sz val="10"/>
      <name val="Helv"/>
      <family val="0"/>
    </font>
    <font>
      <b/>
      <sz val="12"/>
      <color indexed="10"/>
      <name val=".VnArial"/>
      <family val="2"/>
    </font>
    <font>
      <b/>
      <sz val="10"/>
      <name val="Helv"/>
      <family val="0"/>
    </font>
    <font>
      <b/>
      <sz val="12"/>
      <color indexed="9"/>
      <name val=".VnArial"/>
      <family val="2"/>
    </font>
    <font>
      <sz val="10"/>
      <name val=".VnArial"/>
      <family val="2"/>
    </font>
    <font>
      <sz val="10"/>
      <name val="VNI-Aptima"/>
      <family val="0"/>
    </font>
    <font>
      <b/>
      <sz val="10"/>
      <name val="MS Sans Serif"/>
      <family val="2"/>
    </font>
    <font>
      <sz val="10"/>
      <name val="MS Serif"/>
      <family val="1"/>
    </font>
    <font>
      <sz val="10"/>
      <color indexed="8"/>
      <name val="Arial"/>
      <family val="2"/>
    </font>
    <font>
      <sz val="11"/>
      <name val="VNtimes new roman"/>
      <family val="2"/>
    </font>
    <font>
      <sz val="10"/>
      <name val="Arial CE"/>
      <family val="0"/>
    </font>
    <font>
      <sz val="10"/>
      <color indexed="16"/>
      <name val="MS Serif"/>
      <family val="1"/>
    </font>
    <font>
      <i/>
      <sz val="12"/>
      <color indexed="23"/>
      <name val=".VnArial"/>
      <family val="2"/>
    </font>
    <font>
      <sz val="12"/>
      <color indexed="58"/>
      <name val=".VnArial"/>
      <family val="2"/>
    </font>
    <font>
      <sz val="8"/>
      <name val="Arial"/>
      <family val="2"/>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8"/>
      <name val="Arial"/>
      <family val="2"/>
    </font>
    <font>
      <b/>
      <sz val="11"/>
      <color indexed="57"/>
      <name val=".VnArial"/>
      <family val="2"/>
    </font>
    <font>
      <b/>
      <sz val="8"/>
      <name val="MS Sans Serif"/>
      <family val="2"/>
    </font>
    <font>
      <b/>
      <sz val="10"/>
      <name val=".VnTime"/>
      <family val="2"/>
    </font>
    <font>
      <b/>
      <sz val="14"/>
      <name val=".VnTimeH"/>
      <family val="2"/>
    </font>
    <font>
      <sz val="8"/>
      <color indexed="12"/>
      <name val="Helv"/>
      <family val="0"/>
    </font>
    <font>
      <sz val="10"/>
      <name val="VNI-Helve"/>
      <family val="0"/>
    </font>
    <font>
      <b/>
      <sz val="14"/>
      <name val=".VnArialH"/>
      <family val="2"/>
    </font>
    <font>
      <sz val="12"/>
      <color indexed="10"/>
      <name val=".VnArial"/>
      <family val="2"/>
    </font>
    <font>
      <b/>
      <sz val="11"/>
      <name val="Helv"/>
      <family val="0"/>
    </font>
    <font>
      <sz val="10"/>
      <name val=".VnAvant"/>
      <family val="2"/>
    </font>
    <font>
      <sz val="12"/>
      <name val="Arial"/>
      <family val="2"/>
    </font>
    <font>
      <sz val="12"/>
      <color indexed="19"/>
      <name val=".VnArial"/>
      <family val="2"/>
    </font>
    <font>
      <sz val="7"/>
      <name val="Small Fonts"/>
      <family val="2"/>
    </font>
    <font>
      <b/>
      <sz val="12"/>
      <name val="VN-NTime"/>
      <family val="0"/>
    </font>
    <font>
      <sz val="10"/>
      <name val="VNtimes new roman"/>
      <family val="2"/>
    </font>
    <font>
      <sz val="12"/>
      <name val="바탕체"/>
      <family val="1"/>
    </font>
    <font>
      <sz val="14"/>
      <name val="System"/>
      <family val="2"/>
    </font>
    <font>
      <b/>
      <sz val="11"/>
      <name val="Arial"/>
      <family val="2"/>
    </font>
    <font>
      <b/>
      <sz val="12"/>
      <color indexed="23"/>
      <name val=".VnArial"/>
      <family val="2"/>
    </font>
    <font>
      <sz val="12"/>
      <name val="Helv"/>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val="single"/>
      <sz val="12"/>
      <color indexed="12"/>
      <name val="Times New Roman"/>
      <family val="1"/>
    </font>
    <font>
      <sz val="8"/>
      <name val="MS Sans Serif"/>
      <family val="2"/>
    </font>
    <font>
      <b/>
      <sz val="10.5"/>
      <name val=".VnAvantH"/>
      <family val="2"/>
    </font>
    <font>
      <sz val="11"/>
      <color indexed="32"/>
      <name val="VNI-Times"/>
      <family val="0"/>
    </font>
    <font>
      <b/>
      <sz val="8"/>
      <color indexed="8"/>
      <name val="Helv"/>
      <family val="0"/>
    </font>
    <font>
      <sz val="14"/>
      <name val=".VnTime"/>
      <family val="2"/>
    </font>
    <font>
      <b/>
      <sz val="13"/>
      <name val=".VnTime"/>
      <family val="2"/>
    </font>
    <font>
      <sz val="12"/>
      <name val="VnTime"/>
      <family val="0"/>
    </font>
    <font>
      <sz val="11"/>
      <name val=".VnAvant"/>
      <family val="2"/>
    </font>
    <font>
      <b/>
      <i/>
      <u val="single"/>
      <sz val="12"/>
      <name val=".VnTimeH"/>
      <family val="2"/>
    </font>
    <font>
      <sz val="9.5"/>
      <name val=".VnBlackH"/>
      <family val="2"/>
    </font>
    <font>
      <b/>
      <sz val="10"/>
      <name val=".VnBahamasBH"/>
      <family val="2"/>
    </font>
    <font>
      <b/>
      <sz val="11"/>
      <name val=".VnArialH"/>
      <family val="2"/>
    </font>
    <font>
      <b/>
      <sz val="18"/>
      <color indexed="57"/>
      <name val="Cambria"/>
      <family val="2"/>
    </font>
    <font>
      <b/>
      <sz val="10"/>
      <name val=".VnArialH"/>
      <family val="2"/>
    </font>
    <font>
      <sz val="8"/>
      <name val=".VnTime"/>
      <family val="2"/>
    </font>
    <font>
      <b/>
      <sz val="8"/>
      <name val="VN Helvetica"/>
      <family val="0"/>
    </font>
    <font>
      <b/>
      <sz val="10"/>
      <name val="VN AvantGBook"/>
      <family val="0"/>
    </font>
    <font>
      <b/>
      <sz val="16"/>
      <name val=".VnTime"/>
      <family val="2"/>
    </font>
    <font>
      <sz val="9"/>
      <name val=".VnTime"/>
      <family val="2"/>
    </font>
    <font>
      <b/>
      <i/>
      <sz val="12"/>
      <name val=".VnTime"/>
      <family val="2"/>
    </font>
    <font>
      <sz val="14"/>
      <name val=".VnArial"/>
      <family val="2"/>
    </font>
    <font>
      <sz val="16"/>
      <name val="AngsanaUPC"/>
      <family val="3"/>
    </font>
    <font>
      <sz val="14"/>
      <name val="뼻뮝"/>
      <family val="3"/>
    </font>
    <font>
      <sz val="12"/>
      <name val="뼻뮝"/>
      <family val="1"/>
    </font>
    <font>
      <sz val="9"/>
      <name val="Arial"/>
      <family val="2"/>
    </font>
    <font>
      <sz val="10"/>
      <name val="굴림체"/>
      <family val="3"/>
    </font>
    <font>
      <sz val="10"/>
      <name val=" "/>
      <family val="1"/>
    </font>
    <font>
      <i/>
      <sz val="14"/>
      <name val="Times New Roman"/>
      <family val="1"/>
    </font>
    <font>
      <sz val="9"/>
      <name val="Tahoma"/>
      <family val="2"/>
    </font>
    <font>
      <sz val="14"/>
      <color indexed="8"/>
      <name val="Times New Roman"/>
      <family val="1"/>
    </font>
    <font>
      <i/>
      <sz val="14"/>
      <color indexed="8"/>
      <name val="Times New Roman"/>
      <family val="1"/>
    </font>
    <font>
      <sz val="14"/>
      <color indexed="10"/>
      <name val="Times New Roman"/>
      <family val="1"/>
    </font>
    <font>
      <b/>
      <sz val="14"/>
      <color indexed="8"/>
      <name val="Times New Roman"/>
      <family val="1"/>
    </font>
    <font>
      <sz val="8"/>
      <name val="Calibri"/>
      <family val="2"/>
    </font>
    <font>
      <sz val="13"/>
      <color indexed="8"/>
      <name val="Times New Roman"/>
      <family val="1"/>
    </font>
    <font>
      <b/>
      <i/>
      <sz val="14"/>
      <name val="Times New Roman"/>
      <family val="1"/>
    </font>
    <font>
      <i/>
      <sz val="13"/>
      <color indexed="8"/>
      <name val="Times New Roman"/>
      <family val="1"/>
    </font>
    <font>
      <sz val="12"/>
      <name val="Arial Narrow"/>
      <family val="2"/>
    </font>
    <font>
      <i/>
      <u val="single"/>
      <sz val="14"/>
      <name val="Times New Roman"/>
      <family val="1"/>
    </font>
    <font>
      <b/>
      <sz val="13"/>
      <color indexed="8"/>
      <name val="Times New Roman"/>
      <family val="1"/>
    </font>
    <font>
      <b/>
      <i/>
      <sz val="12"/>
      <name val="Times New Roman"/>
      <family val="1"/>
    </font>
    <font>
      <i/>
      <sz val="12"/>
      <name val="Times New Roman"/>
      <family val="1"/>
    </font>
    <font>
      <i/>
      <sz val="13"/>
      <name val="3C_Times_T"/>
      <family val="0"/>
    </font>
    <font>
      <u val="single"/>
      <sz val="9"/>
      <color indexed="36"/>
      <name val=".VnTime"/>
      <family val="2"/>
    </font>
    <font>
      <u val="single"/>
      <sz val="9"/>
      <color indexed="12"/>
      <name val=".VnTime"/>
      <family val="2"/>
    </font>
    <font>
      <i/>
      <sz val="10"/>
      <name val="MS Sans Serif"/>
      <family val="2"/>
    </font>
    <font>
      <sz val="12"/>
      <name val="VNI-Times"/>
      <family val="0"/>
    </font>
    <font>
      <sz val="10"/>
      <name val="Arial Narrow"/>
      <family val="2"/>
    </font>
    <font>
      <sz val="14"/>
      <color indexed="9"/>
      <name val="Calibri"/>
      <family val="2"/>
    </font>
    <font>
      <sz val="14"/>
      <color indexed="20"/>
      <name val="Calibri"/>
      <family val="2"/>
    </font>
    <font>
      <b/>
      <sz val="14"/>
      <color indexed="52"/>
      <name val="Calibri"/>
      <family val="2"/>
    </font>
    <font>
      <b/>
      <sz val="14"/>
      <color indexed="9"/>
      <name val="Calibri"/>
      <family val="2"/>
    </font>
    <font>
      <i/>
      <sz val="14"/>
      <color indexed="23"/>
      <name val="Calibri"/>
      <family val="2"/>
    </font>
    <font>
      <sz val="14"/>
      <color indexed="17"/>
      <name val="Calibri"/>
      <family val="2"/>
    </font>
    <font>
      <b/>
      <sz val="15"/>
      <color indexed="56"/>
      <name val="Calibri"/>
      <family val="2"/>
    </font>
    <font>
      <b/>
      <sz val="13"/>
      <color indexed="56"/>
      <name val="Calibri"/>
      <family val="2"/>
    </font>
    <font>
      <b/>
      <sz val="11"/>
      <color indexed="56"/>
      <name val="Calibri"/>
      <family val="2"/>
    </font>
    <font>
      <sz val="14"/>
      <color indexed="62"/>
      <name val="Calibri"/>
      <family val="2"/>
    </font>
    <font>
      <sz val="14"/>
      <color indexed="52"/>
      <name val="Calibri"/>
      <family val="2"/>
    </font>
    <font>
      <sz val="14"/>
      <color indexed="60"/>
      <name val="Calibri"/>
      <family val="2"/>
    </font>
    <font>
      <b/>
      <sz val="14"/>
      <color indexed="63"/>
      <name val="Calibri"/>
      <family val="2"/>
    </font>
    <font>
      <b/>
      <sz val="18"/>
      <color indexed="56"/>
      <name val="Cambria"/>
      <family val="2"/>
    </font>
    <font>
      <b/>
      <sz val="14"/>
      <color indexed="8"/>
      <name val="Calibri"/>
      <family val="2"/>
    </font>
    <font>
      <sz val="14"/>
      <color indexed="10"/>
      <name val="Calibri"/>
      <family val="2"/>
    </font>
    <font>
      <sz val="12"/>
      <color indexed="8"/>
      <name val="Calibri"/>
      <family val="2"/>
    </font>
    <font>
      <sz val="12"/>
      <name val="Calibri"/>
      <family val="2"/>
    </font>
    <font>
      <b/>
      <sz val="12"/>
      <color indexed="8"/>
      <name val="Calibri"/>
      <family val="2"/>
    </font>
    <font>
      <sz val="14"/>
      <name val="Calibri"/>
      <family val="2"/>
    </font>
    <font>
      <b/>
      <sz val="12"/>
      <color indexed="8"/>
      <name val="Times New Roman"/>
      <family val="1"/>
    </font>
    <font>
      <b/>
      <i/>
      <sz val="12"/>
      <color indexed="8"/>
      <name val="Times New Roman"/>
      <family val="1"/>
    </font>
    <font>
      <b/>
      <i/>
      <sz val="12"/>
      <color indexed="8"/>
      <name val="Calibri"/>
      <family val="2"/>
    </font>
    <font>
      <i/>
      <sz val="13"/>
      <color indexed="10"/>
      <name val="Times New Roman"/>
      <family val="1"/>
    </font>
    <font>
      <i/>
      <sz val="12"/>
      <color indexed="10"/>
      <name val="Times New Roman"/>
      <family val="1"/>
    </font>
    <font>
      <b/>
      <i/>
      <sz val="12"/>
      <color indexed="10"/>
      <name val="Times New Roman"/>
      <family val="1"/>
    </font>
    <font>
      <sz val="12"/>
      <color indexed="10"/>
      <name val="Calibri"/>
      <family val="2"/>
    </font>
    <font>
      <sz val="12"/>
      <color indexed="10"/>
      <name val="Times New Roman"/>
      <family val="1"/>
    </font>
    <font>
      <sz val="13"/>
      <color indexed="10"/>
      <name val="Times New Roman"/>
      <family val="1"/>
    </font>
    <font>
      <i/>
      <sz val="14"/>
      <name val="Calibri"/>
      <family val="2"/>
    </font>
    <font>
      <sz val="13"/>
      <color indexed="8"/>
      <name val="Calibri"/>
      <family val="2"/>
    </font>
    <font>
      <b/>
      <sz val="12"/>
      <name val="Calibri"/>
      <family val="2"/>
    </font>
    <font>
      <sz val="13"/>
      <color indexed="40"/>
      <name val="Times New Roman"/>
      <family val="1"/>
    </font>
    <font>
      <sz val="14"/>
      <color theme="0"/>
      <name val="Calibri"/>
      <family val="2"/>
    </font>
    <font>
      <sz val="14"/>
      <color rgb="FF9C0006"/>
      <name val="Calibri"/>
      <family val="2"/>
    </font>
    <font>
      <b/>
      <sz val="14"/>
      <color rgb="FFFA7D00"/>
      <name val="Calibri"/>
      <family val="2"/>
    </font>
    <font>
      <b/>
      <sz val="14"/>
      <color theme="0"/>
      <name val="Calibri"/>
      <family val="2"/>
    </font>
    <font>
      <i/>
      <sz val="14"/>
      <color rgb="FF7F7F7F"/>
      <name val="Calibri"/>
      <family val="2"/>
    </font>
    <font>
      <sz val="14"/>
      <color rgb="FF006100"/>
      <name val="Calibri"/>
      <family val="2"/>
    </font>
    <font>
      <b/>
      <sz val="15"/>
      <color theme="3"/>
      <name val="Calibri"/>
      <family val="2"/>
    </font>
    <font>
      <b/>
      <sz val="13"/>
      <color theme="3"/>
      <name val="Calibri"/>
      <family val="2"/>
    </font>
    <font>
      <b/>
      <sz val="11"/>
      <color theme="3"/>
      <name val="Calibri"/>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mbria"/>
      <family val="2"/>
    </font>
    <font>
      <b/>
      <sz val="14"/>
      <color theme="1"/>
      <name val="Calibri"/>
      <family val="2"/>
    </font>
    <font>
      <sz val="14"/>
      <color rgb="FFFF0000"/>
      <name val="Calibri"/>
      <family val="2"/>
    </font>
    <font>
      <sz val="12"/>
      <color theme="1"/>
      <name val="Calibri"/>
      <family val="2"/>
    </font>
    <font>
      <b/>
      <sz val="12"/>
      <color theme="1"/>
      <name val="Calibri"/>
      <family val="2"/>
    </font>
    <font>
      <b/>
      <i/>
      <sz val="12"/>
      <color theme="1"/>
      <name val="Calibri"/>
      <family val="2"/>
    </font>
    <font>
      <sz val="12"/>
      <color rgb="FFFF0000"/>
      <name val="Calibri"/>
      <family val="2"/>
    </font>
    <font>
      <sz val="14"/>
      <color rgb="FFFF0000"/>
      <name val="Times New Roman"/>
      <family val="1"/>
    </font>
    <font>
      <b/>
      <sz val="14"/>
      <color theme="1"/>
      <name val="Times New Roman"/>
      <family val="1"/>
    </font>
    <font>
      <sz val="14"/>
      <color theme="1"/>
      <name val="Times New Roman"/>
      <family val="1"/>
    </font>
    <font>
      <sz val="13"/>
      <color rgb="FF00B0F0"/>
      <name val="Times New Roman"/>
      <family val="1"/>
    </font>
    <font>
      <sz val="13"/>
      <color rgb="FFFF0000"/>
      <name val="Times New Roman"/>
      <family val="1"/>
    </font>
    <font>
      <sz val="13"/>
      <color theme="1"/>
      <name val="Times New Roman"/>
      <family val="1"/>
    </font>
    <font>
      <i/>
      <sz val="13"/>
      <color rgb="FFFF0000"/>
      <name val="Times New Roman"/>
      <family val="1"/>
    </font>
    <font>
      <sz val="13"/>
      <color theme="1"/>
      <name val="Calibri"/>
      <family val="2"/>
    </font>
    <font>
      <i/>
      <sz val="13"/>
      <color theme="1"/>
      <name val="Times New Roman"/>
      <family val="1"/>
    </font>
    <font>
      <b/>
      <sz val="12"/>
      <color theme="1"/>
      <name val="Times New Roman"/>
      <family val="1"/>
    </font>
    <font>
      <sz val="12"/>
      <color theme="1"/>
      <name val="Times New Roman"/>
      <family val="1"/>
    </font>
    <font>
      <b/>
      <i/>
      <sz val="12"/>
      <color theme="1"/>
      <name val="Times New Roman"/>
      <family val="1"/>
    </font>
    <font>
      <i/>
      <sz val="12"/>
      <color rgb="FFFF0000"/>
      <name val="Times New Roman"/>
      <family val="1"/>
    </font>
    <font>
      <sz val="12"/>
      <color rgb="FFFF0000"/>
      <name val="Times New Roman"/>
      <family val="1"/>
    </font>
    <font>
      <b/>
      <i/>
      <sz val="12"/>
      <color rgb="FFFF0000"/>
      <name val="Times New Roman"/>
      <family val="1"/>
    </font>
    <font>
      <b/>
      <sz val="8"/>
      <name val="Calibri"/>
      <family val="2"/>
    </font>
  </fonts>
  <fills count="6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indexed="6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52"/>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darkVertical"/>
    </fill>
    <fill>
      <patternFill patternType="solid">
        <fgColor indexed="4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thin"/>
      <right style="thin"/>
      <top style="double"/>
      <bottom style="hair"/>
    </border>
    <border>
      <left style="thin"/>
      <right style="thin"/>
      <top style="hair"/>
      <bottom style="hair"/>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23"/>
      </left>
      <right style="double">
        <color indexed="23"/>
      </right>
      <top style="double">
        <color indexed="23"/>
      </top>
      <bottom style="double">
        <color indexed="23"/>
      </bottom>
    </border>
    <border>
      <left style="thin"/>
      <right style="thin"/>
      <top>
        <color indexed="63"/>
      </top>
      <bottom style="thin"/>
    </border>
    <border>
      <left>
        <color indexed="63"/>
      </left>
      <right>
        <color indexed="63"/>
      </right>
      <top style="double"/>
      <bottom style="double"/>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medium"/>
    </border>
    <border>
      <left style="thin"/>
      <right>
        <color indexed="63"/>
      </right>
      <top style="thin"/>
      <bottom style="thin"/>
    </border>
    <border>
      <left style="double"/>
      <right style="thin"/>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right style="thin"/>
      <top style="thin"/>
      <bottom style="hair"/>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color indexed="8"/>
      </left>
      <right>
        <color indexed="63"/>
      </right>
      <top style="thin">
        <color indexed="8"/>
      </top>
      <bottom style="thin">
        <color indexed="8"/>
      </bottom>
    </border>
    <border>
      <left>
        <color indexed="63"/>
      </left>
      <right style="medium">
        <color indexed="63"/>
      </right>
      <top>
        <color indexed="63"/>
      </top>
      <bottom>
        <color indexed="63"/>
      </bottom>
    </border>
    <border>
      <left>
        <color indexed="63"/>
      </left>
      <right style="medium">
        <color indexed="8"/>
      </right>
      <top>
        <color indexed="63"/>
      </top>
      <bottom>
        <color indexed="63"/>
      </bottom>
    </border>
    <border>
      <left style="thin"/>
      <right style="thin"/>
      <top style="thin"/>
      <bottom>
        <color indexed="63"/>
      </bottom>
    </border>
    <border>
      <left style="double"/>
      <right style="thin"/>
      <top style="double"/>
      <bottom>
        <color indexed="63"/>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style="double"/>
      <bottom>
        <color indexed="63"/>
      </bottom>
    </border>
    <border>
      <left style="medium">
        <color indexed="8"/>
      </left>
      <right style="medium">
        <color indexed="8"/>
      </right>
      <top style="medium">
        <color indexed="8"/>
      </top>
      <bottom style="medium">
        <color indexed="8"/>
      </bottom>
    </border>
    <border>
      <left style="medium"/>
      <right style="thin"/>
      <top>
        <color indexed="63"/>
      </top>
      <bottom>
        <color indexed="63"/>
      </bottom>
    </border>
    <border>
      <left style="thin"/>
      <right style="thin"/>
      <top>
        <color indexed="63"/>
      </top>
      <bottom>
        <color indexed="63"/>
      </bottom>
    </border>
    <border>
      <left style="hair">
        <color indexed="13"/>
      </left>
      <right style="hair">
        <color indexed="13"/>
      </right>
      <top style="hair">
        <color indexed="13"/>
      </top>
      <bottom style="hair">
        <color indexed="13"/>
      </bottom>
    </border>
    <border>
      <left style="thin"/>
      <right style="hair"/>
      <top>
        <color indexed="63"/>
      </top>
      <bottom style="thin"/>
    </border>
    <border>
      <left style="hair"/>
      <right style="hair"/>
      <top>
        <color indexed="63"/>
      </top>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color indexed="63"/>
      </bottom>
    </border>
    <border>
      <left>
        <color indexed="63"/>
      </left>
      <right>
        <color indexed="63"/>
      </right>
      <top style="thin"/>
      <bottom>
        <color indexed="63"/>
      </bottom>
    </border>
  </borders>
  <cellStyleXfs count="688">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145" fillId="0" borderId="0" applyNumberFormat="0" applyFill="0" applyBorder="0" applyAlignment="0" applyProtection="0"/>
    <xf numFmtId="0" fontId="142" fillId="0" borderId="0" applyNumberForma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46"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166" fontId="17" fillId="0" borderId="1" applyFont="0" applyBorder="0">
      <alignment/>
      <protection/>
    </xf>
    <xf numFmtId="170" fontId="18" fillId="0" borderId="0" applyFont="0" applyFill="0" applyBorder="0" applyAlignment="0" applyProtection="0"/>
    <xf numFmtId="0" fontId="19" fillId="0" borderId="0" applyFont="0" applyFill="0" applyBorder="0" applyAlignment="0" applyProtection="0"/>
    <xf numFmtId="171"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applyFont="0" applyFill="0" applyBorder="0" applyAlignment="0" applyProtection="0"/>
    <xf numFmtId="172" fontId="16"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6" fontId="22" fillId="0" borderId="0" applyFont="0" applyFill="0" applyBorder="0" applyAlignment="0" applyProtection="0"/>
    <xf numFmtId="0" fontId="23"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4"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175" fontId="15" fillId="0" borderId="0" applyFill="0" applyBorder="0" applyAlignment="0" applyProtection="0"/>
    <xf numFmtId="177" fontId="16" fillId="0" borderId="0" applyFont="0" applyFill="0" applyBorder="0" applyAlignment="0" applyProtection="0"/>
    <xf numFmtId="176" fontId="15" fillId="0" borderId="0" applyFill="0" applyBorder="0" applyAlignment="0" applyProtection="0"/>
    <xf numFmtId="0" fontId="25" fillId="0" borderId="0">
      <alignment/>
      <protection/>
    </xf>
    <xf numFmtId="178" fontId="26" fillId="0" borderId="0" applyFont="0" applyFill="0" applyBorder="0" applyAlignment="0" applyProtection="0"/>
    <xf numFmtId="179" fontId="15" fillId="0" borderId="0" applyFill="0" applyBorder="0" applyAlignment="0" applyProtection="0"/>
    <xf numFmtId="180" fontId="27" fillId="0" borderId="0" applyFont="0" applyFill="0" applyBorder="0" applyAlignment="0" applyProtection="0"/>
    <xf numFmtId="181" fontId="27" fillId="0" borderId="0" applyFont="0" applyFill="0" applyBorder="0" applyAlignment="0" applyProtection="0"/>
    <xf numFmtId="0" fontId="29" fillId="0" borderId="0">
      <alignment/>
      <protection/>
    </xf>
    <xf numFmtId="0" fontId="28" fillId="0" borderId="0">
      <alignment/>
      <protection/>
    </xf>
    <xf numFmtId="0" fontId="18" fillId="0" borderId="0">
      <alignment/>
      <protection/>
    </xf>
    <xf numFmtId="178" fontId="26" fillId="0" borderId="0" applyFont="0" applyFill="0" applyBorder="0" applyAlignment="0" applyProtection="0"/>
    <xf numFmtId="179" fontId="15" fillId="0" borderId="0" applyFill="0" applyBorder="0" applyAlignment="0" applyProtection="0"/>
    <xf numFmtId="0" fontId="31" fillId="2" borderId="0">
      <alignment/>
      <protection/>
    </xf>
    <xf numFmtId="0" fontId="32" fillId="2" borderId="0">
      <alignment/>
      <protection/>
    </xf>
    <xf numFmtId="0" fontId="30" fillId="0" borderId="2" applyFont="0" applyAlignment="0">
      <protection/>
    </xf>
    <xf numFmtId="0" fontId="32" fillId="2" borderId="0">
      <alignment/>
      <protection/>
    </xf>
    <xf numFmtId="0" fontId="30" fillId="0" borderId="2" applyFont="0" applyAlignment="0">
      <protection/>
    </xf>
    <xf numFmtId="0" fontId="31" fillId="3" borderId="0">
      <alignment/>
      <protection/>
    </xf>
    <xf numFmtId="0" fontId="30" fillId="0" borderId="2" applyFont="0" applyAlignment="0">
      <protection/>
    </xf>
    <xf numFmtId="0" fontId="31" fillId="2" borderId="0">
      <alignment/>
      <protection/>
    </xf>
    <xf numFmtId="0" fontId="32" fillId="2" borderId="0">
      <alignment/>
      <protection/>
    </xf>
    <xf numFmtId="0" fontId="30" fillId="0" borderId="2" applyFont="0" applyAlignment="0">
      <protection/>
    </xf>
    <xf numFmtId="0" fontId="30" fillId="0" borderId="2" applyFont="0" applyAlignment="0">
      <protection/>
    </xf>
    <xf numFmtId="0" fontId="32" fillId="2" borderId="0">
      <alignment/>
      <protection/>
    </xf>
    <xf numFmtId="0" fontId="32" fillId="3" borderId="0">
      <alignment/>
      <protection/>
    </xf>
    <xf numFmtId="0" fontId="32" fillId="2" borderId="0">
      <alignment/>
      <protection/>
    </xf>
    <xf numFmtId="0" fontId="32" fillId="3" borderId="0">
      <alignment/>
      <protection/>
    </xf>
    <xf numFmtId="0" fontId="32" fillId="2" borderId="0">
      <alignment/>
      <protection/>
    </xf>
    <xf numFmtId="0" fontId="30" fillId="0" borderId="2" applyFont="0" applyAlignment="0">
      <protection/>
    </xf>
    <xf numFmtId="0" fontId="30" fillId="0" borderId="2" applyFont="0" applyAlignment="0">
      <protection/>
    </xf>
    <xf numFmtId="0" fontId="30" fillId="0" borderId="2" applyFont="0" applyAlignment="0">
      <protection/>
    </xf>
    <xf numFmtId="0" fontId="30" fillId="0" borderId="2" applyFont="0" applyAlignment="0">
      <protection/>
    </xf>
    <xf numFmtId="0" fontId="31" fillId="2" borderId="0">
      <alignment/>
      <protection/>
    </xf>
    <xf numFmtId="0" fontId="31" fillId="3" borderId="0">
      <alignment/>
      <protection/>
    </xf>
    <xf numFmtId="0" fontId="32" fillId="2" borderId="0">
      <alignment/>
      <protection/>
    </xf>
    <xf numFmtId="0" fontId="32" fillId="2" borderId="0">
      <alignment/>
      <protection/>
    </xf>
    <xf numFmtId="0" fontId="30" fillId="0" borderId="2" applyFont="0" applyAlignment="0">
      <protection/>
    </xf>
    <xf numFmtId="0" fontId="30" fillId="0" borderId="2" applyFont="0" applyAlignment="0">
      <protection/>
    </xf>
    <xf numFmtId="0" fontId="30" fillId="0" borderId="2" applyFont="0" applyAlignment="0">
      <protection/>
    </xf>
    <xf numFmtId="0" fontId="30" fillId="0" borderId="2" applyFont="0" applyAlignment="0">
      <protection/>
    </xf>
    <xf numFmtId="0" fontId="32" fillId="2" borderId="0">
      <alignment/>
      <protection/>
    </xf>
    <xf numFmtId="0" fontId="16" fillId="2" borderId="0">
      <alignment/>
      <protection/>
    </xf>
    <xf numFmtId="0" fontId="16" fillId="2" borderId="0">
      <alignment/>
      <protection/>
    </xf>
    <xf numFmtId="0" fontId="16" fillId="3" borderId="0">
      <alignment/>
      <protection/>
    </xf>
    <xf numFmtId="0" fontId="32" fillId="2" borderId="0">
      <alignment/>
      <protection/>
    </xf>
    <xf numFmtId="0" fontId="32" fillId="3"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1" fillId="3" borderId="0">
      <alignment/>
      <protection/>
    </xf>
    <xf numFmtId="0" fontId="30" fillId="0" borderId="2" applyFont="0" applyAlignment="0">
      <protection/>
    </xf>
    <xf numFmtId="0" fontId="30" fillId="0" borderId="2" applyFont="0" applyAlignment="0">
      <protection/>
    </xf>
    <xf numFmtId="0" fontId="31" fillId="2" borderId="0">
      <alignment/>
      <protection/>
    </xf>
    <xf numFmtId="0" fontId="31" fillId="3" borderId="0">
      <alignment/>
      <protection/>
    </xf>
    <xf numFmtId="0" fontId="30" fillId="0" borderId="2" applyFont="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1" fillId="2" borderId="0">
      <alignment/>
      <protection/>
    </xf>
    <xf numFmtId="0" fontId="31" fillId="3" borderId="0">
      <alignment/>
      <protection/>
    </xf>
    <xf numFmtId="0" fontId="33" fillId="0" borderId="3" applyFont="0" applyFill="0" applyAlignment="0">
      <protection/>
    </xf>
    <xf numFmtId="0" fontId="30" fillId="0" borderId="2" applyFont="0" applyAlignment="0">
      <protection/>
    </xf>
    <xf numFmtId="0" fontId="16" fillId="0" borderId="3" applyAlignment="0">
      <protection/>
    </xf>
    <xf numFmtId="0" fontId="30" fillId="0" borderId="2" applyFont="0" applyAlignment="0">
      <protection/>
    </xf>
    <xf numFmtId="0" fontId="30" fillId="0" borderId="2" applyFont="0" applyAlignment="0">
      <protection/>
    </xf>
    <xf numFmtId="0" fontId="32" fillId="2" borderId="0">
      <alignment/>
      <protection/>
    </xf>
    <xf numFmtId="0" fontId="32" fillId="3" borderId="0">
      <alignment/>
      <protection/>
    </xf>
    <xf numFmtId="0" fontId="34" fillId="0" borderId="0">
      <alignment/>
      <protection/>
    </xf>
    <xf numFmtId="9" fontId="35" fillId="0" borderId="0" applyFont="0" applyFill="0" applyBorder="0" applyAlignment="0" applyProtection="0"/>
    <xf numFmtId="0" fontId="36" fillId="2" borderId="0">
      <alignment/>
      <protection/>
    </xf>
    <xf numFmtId="0" fontId="31" fillId="2" borderId="0">
      <alignment/>
      <protection/>
    </xf>
    <xf numFmtId="0" fontId="16" fillId="0" borderId="2" applyNumberFormat="0" applyFill="0">
      <alignment/>
      <protection/>
    </xf>
    <xf numFmtId="0" fontId="16" fillId="0" borderId="2" applyNumberFormat="0" applyFill="0">
      <alignment/>
      <protection/>
    </xf>
    <xf numFmtId="0" fontId="36" fillId="2" borderId="0">
      <alignment/>
      <protection/>
    </xf>
    <xf numFmtId="0" fontId="31" fillId="2" borderId="0">
      <alignment/>
      <protection/>
    </xf>
    <xf numFmtId="0" fontId="31" fillId="3" borderId="0">
      <alignment/>
      <protection/>
    </xf>
    <xf numFmtId="0" fontId="36" fillId="2" borderId="0">
      <alignment/>
      <protection/>
    </xf>
    <xf numFmtId="0" fontId="36" fillId="2" borderId="0">
      <alignment/>
      <protection/>
    </xf>
    <xf numFmtId="0" fontId="36" fillId="3" borderId="0">
      <alignment/>
      <protection/>
    </xf>
    <xf numFmtId="0" fontId="36" fillId="3" borderId="0">
      <alignment/>
      <protection/>
    </xf>
    <xf numFmtId="0" fontId="36" fillId="3" borderId="0">
      <alignment/>
      <protection/>
    </xf>
    <xf numFmtId="0" fontId="31" fillId="2" borderId="0">
      <alignment/>
      <protection/>
    </xf>
    <xf numFmtId="0" fontId="31" fillId="3" borderId="0">
      <alignment/>
      <protection/>
    </xf>
    <xf numFmtId="0" fontId="16" fillId="2" borderId="0">
      <alignment/>
      <protection/>
    </xf>
    <xf numFmtId="0" fontId="16" fillId="2" borderId="0">
      <alignment/>
      <protection/>
    </xf>
    <xf numFmtId="0" fontId="16" fillId="3" borderId="0">
      <alignment/>
      <protection/>
    </xf>
    <xf numFmtId="0" fontId="36" fillId="2" borderId="0">
      <alignment/>
      <protection/>
    </xf>
    <xf numFmtId="0" fontId="36" fillId="3" borderId="0">
      <alignment/>
      <protection/>
    </xf>
    <xf numFmtId="0" fontId="36" fillId="2" borderId="0">
      <alignment/>
      <protection/>
    </xf>
    <xf numFmtId="0" fontId="31" fillId="2" borderId="0">
      <alignment/>
      <protection/>
    </xf>
    <xf numFmtId="0" fontId="31" fillId="3" borderId="0">
      <alignment/>
      <protection/>
    </xf>
    <xf numFmtId="0" fontId="31" fillId="2" borderId="0">
      <alignment/>
      <protection/>
    </xf>
    <xf numFmtId="0" fontId="31" fillId="3" borderId="0">
      <alignment/>
      <protection/>
    </xf>
    <xf numFmtId="0" fontId="16" fillId="0" borderId="2" applyNumberFormat="0" applyFill="0">
      <alignment/>
      <protection/>
    </xf>
    <xf numFmtId="0" fontId="16" fillId="0" borderId="2" applyNumberFormat="0" applyFill="0">
      <alignment/>
      <protection/>
    </xf>
    <xf numFmtId="0" fontId="16" fillId="0" borderId="2" applyNumberFormat="0" applyFill="0">
      <alignment/>
      <protection/>
    </xf>
    <xf numFmtId="0" fontId="31" fillId="2" borderId="0">
      <alignment/>
      <protection/>
    </xf>
    <xf numFmtId="0" fontId="31" fillId="3" borderId="0">
      <alignment/>
      <protection/>
    </xf>
    <xf numFmtId="0" fontId="16" fillId="0" borderId="2" applyNumberFormat="0" applyAlignment="0">
      <protection/>
    </xf>
    <xf numFmtId="0" fontId="16" fillId="0" borderId="2" applyNumberFormat="0" applyFill="0">
      <alignment/>
      <protection/>
    </xf>
    <xf numFmtId="0" fontId="36" fillId="2" borderId="0">
      <alignment/>
      <protection/>
    </xf>
    <xf numFmtId="0" fontId="36" fillId="3" borderId="0">
      <alignment/>
      <protection/>
    </xf>
    <xf numFmtId="0" fontId="0" fillId="4" borderId="0" applyNumberFormat="0" applyBorder="0" applyAlignment="0" applyProtection="0"/>
    <xf numFmtId="0" fontId="37" fillId="5" borderId="0" applyNumberFormat="0" applyBorder="0" applyAlignment="0" applyProtection="0"/>
    <xf numFmtId="0" fontId="0" fillId="6" borderId="0" applyNumberFormat="0" applyBorder="0" applyAlignment="0" applyProtection="0"/>
    <xf numFmtId="0" fontId="37" fillId="7" borderId="0" applyNumberFormat="0" applyBorder="0" applyAlignment="0" applyProtection="0"/>
    <xf numFmtId="0" fontId="0" fillId="8" borderId="0" applyNumberFormat="0" applyBorder="0" applyAlignment="0" applyProtection="0"/>
    <xf numFmtId="0" fontId="37" fillId="9" borderId="0" applyNumberFormat="0" applyBorder="0" applyAlignment="0" applyProtection="0"/>
    <xf numFmtId="0" fontId="0" fillId="10" borderId="0" applyNumberFormat="0" applyBorder="0" applyAlignment="0" applyProtection="0"/>
    <xf numFmtId="0" fontId="37"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37" fillId="9" borderId="0" applyNumberFormat="0" applyBorder="0" applyAlignment="0" applyProtection="0"/>
    <xf numFmtId="0" fontId="38" fillId="2" borderId="0">
      <alignment/>
      <protection/>
    </xf>
    <xf numFmtId="0" fontId="31" fillId="2" borderId="0">
      <alignment/>
      <protection/>
    </xf>
    <xf numFmtId="0" fontId="38" fillId="2" borderId="0">
      <alignment/>
      <protection/>
    </xf>
    <xf numFmtId="0" fontId="31" fillId="2" borderId="0">
      <alignment/>
      <protection/>
    </xf>
    <xf numFmtId="0" fontId="31" fillId="3" borderId="0">
      <alignment/>
      <protection/>
    </xf>
    <xf numFmtId="0" fontId="38" fillId="2" borderId="0">
      <alignment/>
      <protection/>
    </xf>
    <xf numFmtId="0" fontId="38" fillId="2" borderId="0">
      <alignment/>
      <protection/>
    </xf>
    <xf numFmtId="0" fontId="38" fillId="3" borderId="0">
      <alignment/>
      <protection/>
    </xf>
    <xf numFmtId="0" fontId="38" fillId="3" borderId="0">
      <alignment/>
      <protection/>
    </xf>
    <xf numFmtId="0" fontId="38" fillId="3" borderId="0">
      <alignment/>
      <protection/>
    </xf>
    <xf numFmtId="0" fontId="31" fillId="2" borderId="0">
      <alignment/>
      <protection/>
    </xf>
    <xf numFmtId="0" fontId="31" fillId="3" borderId="0">
      <alignment/>
      <protection/>
    </xf>
    <xf numFmtId="0" fontId="16" fillId="2" borderId="0">
      <alignment/>
      <protection/>
    </xf>
    <xf numFmtId="0" fontId="16" fillId="2" borderId="0">
      <alignment/>
      <protection/>
    </xf>
    <xf numFmtId="0" fontId="16" fillId="3" borderId="0">
      <alignment/>
      <protection/>
    </xf>
    <xf numFmtId="0" fontId="38" fillId="3" borderId="0">
      <alignment/>
      <protection/>
    </xf>
    <xf numFmtId="0" fontId="38" fillId="2" borderId="0">
      <alignment/>
      <protection/>
    </xf>
    <xf numFmtId="0" fontId="31" fillId="2" borderId="0">
      <alignment/>
      <protection/>
    </xf>
    <xf numFmtId="0" fontId="31" fillId="3" borderId="0">
      <alignment/>
      <protection/>
    </xf>
    <xf numFmtId="0" fontId="31" fillId="2" borderId="0">
      <alignment/>
      <protection/>
    </xf>
    <xf numFmtId="0" fontId="31" fillId="3" borderId="0">
      <alignment/>
      <protection/>
    </xf>
    <xf numFmtId="0" fontId="31" fillId="2" borderId="0">
      <alignment/>
      <protection/>
    </xf>
    <xf numFmtId="0" fontId="31" fillId="3" borderId="0">
      <alignment/>
      <protection/>
    </xf>
    <xf numFmtId="0" fontId="38" fillId="2" borderId="0">
      <alignment/>
      <protection/>
    </xf>
    <xf numFmtId="0" fontId="38" fillId="3" borderId="0">
      <alignment/>
      <protection/>
    </xf>
    <xf numFmtId="0" fontId="39" fillId="0" borderId="0">
      <alignment wrapText="1"/>
      <protection/>
    </xf>
    <xf numFmtId="0" fontId="31" fillId="0" borderId="0">
      <alignment wrapText="1"/>
      <protection/>
    </xf>
    <xf numFmtId="0" fontId="39" fillId="0" borderId="0">
      <alignment wrapText="1"/>
      <protection/>
    </xf>
    <xf numFmtId="0" fontId="31" fillId="0" borderId="0">
      <alignment wrapText="1"/>
      <protection/>
    </xf>
    <xf numFmtId="0" fontId="31" fillId="0" borderId="0">
      <alignment wrapText="1"/>
      <protection/>
    </xf>
    <xf numFmtId="0" fontId="16" fillId="0" borderId="0">
      <alignment wrapText="1"/>
      <protection/>
    </xf>
    <xf numFmtId="0" fontId="31" fillId="0" borderId="0">
      <alignment wrapText="1"/>
      <protection/>
    </xf>
    <xf numFmtId="0" fontId="31" fillId="0" borderId="0">
      <alignment wrapText="1"/>
      <protection/>
    </xf>
    <xf numFmtId="0" fontId="31" fillId="0" borderId="0">
      <alignment wrapText="1"/>
      <protection/>
    </xf>
    <xf numFmtId="0" fontId="39" fillId="0" borderId="0">
      <alignment wrapText="1"/>
      <protection/>
    </xf>
    <xf numFmtId="0" fontId="0" fillId="15" borderId="0" applyNumberFormat="0" applyBorder="0" applyAlignment="0" applyProtection="0"/>
    <xf numFmtId="0" fontId="37" fillId="13" borderId="0" applyNumberFormat="0" applyBorder="0" applyAlignment="0" applyProtection="0"/>
    <xf numFmtId="0" fontId="0" fillId="16" borderId="0" applyNumberFormat="0" applyBorder="0" applyAlignment="0" applyProtection="0"/>
    <xf numFmtId="0" fontId="37" fillId="7" borderId="0" applyNumberFormat="0" applyBorder="0" applyAlignment="0" applyProtection="0"/>
    <xf numFmtId="0" fontId="0" fillId="17" borderId="0" applyNumberFormat="0" applyBorder="0" applyAlignment="0" applyProtection="0"/>
    <xf numFmtId="0" fontId="37" fillId="9" borderId="0" applyNumberFormat="0" applyBorder="0" applyAlignment="0" applyProtection="0"/>
    <xf numFmtId="0" fontId="0" fillId="18" borderId="0" applyNumberFormat="0" applyBorder="0" applyAlignment="0" applyProtection="0"/>
    <xf numFmtId="0" fontId="37" fillId="2" borderId="0" applyNumberFormat="0" applyBorder="0" applyAlignment="0" applyProtection="0"/>
    <xf numFmtId="0" fontId="0" fillId="19" borderId="0" applyNumberFormat="0" applyBorder="0" applyAlignment="0" applyProtection="0"/>
    <xf numFmtId="0" fontId="37" fillId="13" borderId="0" applyNumberFormat="0" applyBorder="0" applyAlignment="0" applyProtection="0"/>
    <xf numFmtId="0" fontId="0" fillId="20" borderId="0" applyNumberFormat="0" applyBorder="0" applyAlignment="0" applyProtection="0"/>
    <xf numFmtId="0" fontId="37" fillId="9" borderId="0" applyNumberFormat="0" applyBorder="0" applyAlignment="0" applyProtection="0"/>
    <xf numFmtId="0" fontId="16" fillId="0" borderId="0">
      <alignment/>
      <protection/>
    </xf>
    <xf numFmtId="0" fontId="15" fillId="0" borderId="0">
      <alignment/>
      <protection/>
    </xf>
    <xf numFmtId="0" fontId="15" fillId="0" borderId="0">
      <alignment/>
      <protection/>
    </xf>
    <xf numFmtId="0" fontId="181" fillId="21" borderId="0" applyNumberFormat="0" applyBorder="0" applyAlignment="0" applyProtection="0"/>
    <xf numFmtId="0" fontId="40" fillId="13" borderId="0" applyNumberFormat="0" applyBorder="0" applyAlignment="0" applyProtection="0"/>
    <xf numFmtId="0" fontId="181" fillId="22" borderId="0" applyNumberFormat="0" applyBorder="0" applyAlignment="0" applyProtection="0"/>
    <xf numFmtId="0" fontId="40" fillId="7" borderId="0" applyNumberFormat="0" applyBorder="0" applyAlignment="0" applyProtection="0"/>
    <xf numFmtId="0" fontId="181" fillId="23" borderId="0" applyNumberFormat="0" applyBorder="0" applyAlignment="0" applyProtection="0"/>
    <xf numFmtId="0" fontId="40" fillId="24" borderId="0" applyNumberFormat="0" applyBorder="0" applyAlignment="0" applyProtection="0"/>
    <xf numFmtId="0" fontId="181" fillId="25" borderId="0" applyNumberFormat="0" applyBorder="0" applyAlignment="0" applyProtection="0"/>
    <xf numFmtId="0" fontId="40" fillId="26" borderId="0" applyNumberFormat="0" applyBorder="0" applyAlignment="0" applyProtection="0"/>
    <xf numFmtId="0" fontId="181" fillId="27" borderId="0" applyNumberFormat="0" applyBorder="0" applyAlignment="0" applyProtection="0"/>
    <xf numFmtId="0" fontId="40" fillId="13" borderId="0" applyNumberFormat="0" applyBorder="0" applyAlignment="0" applyProtection="0"/>
    <xf numFmtId="0" fontId="181" fillId="28" borderId="0" applyNumberFormat="0" applyBorder="0" applyAlignment="0" applyProtection="0"/>
    <xf numFmtId="0" fontId="40" fillId="7" borderId="0" applyNumberFormat="0" applyBorder="0" applyAlignment="0" applyProtection="0"/>
    <xf numFmtId="0" fontId="181" fillId="29" borderId="0" applyNumberFormat="0" applyBorder="0" applyAlignment="0" applyProtection="0"/>
    <xf numFmtId="0" fontId="40" fillId="30" borderId="0" applyNumberFormat="0" applyBorder="0" applyAlignment="0" applyProtection="0"/>
    <xf numFmtId="0" fontId="181" fillId="31" borderId="0" applyNumberFormat="0" applyBorder="0" applyAlignment="0" applyProtection="0"/>
    <xf numFmtId="0" fontId="40" fillId="32" borderId="0" applyNumberFormat="0" applyBorder="0" applyAlignment="0" applyProtection="0"/>
    <xf numFmtId="0" fontId="181" fillId="33" borderId="0" applyNumberFormat="0" applyBorder="0" applyAlignment="0" applyProtection="0"/>
    <xf numFmtId="0" fontId="40" fillId="24" borderId="0" applyNumberFormat="0" applyBorder="0" applyAlignment="0" applyProtection="0"/>
    <xf numFmtId="0" fontId="181" fillId="34" borderId="0" applyNumberFormat="0" applyBorder="0" applyAlignment="0" applyProtection="0"/>
    <xf numFmtId="0" fontId="40" fillId="35" borderId="0" applyNumberFormat="0" applyBorder="0" applyAlignment="0" applyProtection="0"/>
    <xf numFmtId="0" fontId="181" fillId="36" borderId="0" applyNumberFormat="0" applyBorder="0" applyAlignment="0" applyProtection="0"/>
    <xf numFmtId="0" fontId="40" fillId="30" borderId="0" applyNumberFormat="0" applyBorder="0" applyAlignment="0" applyProtection="0"/>
    <xf numFmtId="0" fontId="181" fillId="37" borderId="0" applyNumberFormat="0" applyBorder="0" applyAlignment="0" applyProtection="0"/>
    <xf numFmtId="0" fontId="40" fillId="38" borderId="0" applyNumberFormat="0" applyBorder="0" applyAlignment="0" applyProtection="0"/>
    <xf numFmtId="178" fontId="41" fillId="0" borderId="0" applyFont="0" applyFill="0" applyBorder="0" applyAlignment="0" applyProtection="0"/>
    <xf numFmtId="0" fontId="42" fillId="0" borderId="0" applyFont="0" applyFill="0" applyBorder="0" applyAlignment="0" applyProtection="0"/>
    <xf numFmtId="178" fontId="43" fillId="0" borderId="0" applyFont="0" applyFill="0" applyBorder="0" applyAlignment="0" applyProtection="0"/>
    <xf numFmtId="182" fontId="41" fillId="0" borderId="0" applyFont="0" applyFill="0" applyBorder="0" applyAlignment="0" applyProtection="0"/>
    <xf numFmtId="0" fontId="42" fillId="0" borderId="0" applyFont="0" applyFill="0" applyBorder="0" applyAlignment="0" applyProtection="0"/>
    <xf numFmtId="182" fontId="43" fillId="0" borderId="0" applyFont="0" applyFill="0" applyBorder="0" applyAlignment="0" applyProtection="0"/>
    <xf numFmtId="0" fontId="44" fillId="0" borderId="0">
      <alignment horizontal="center" wrapText="1"/>
      <protection locked="0"/>
    </xf>
    <xf numFmtId="183" fontId="41" fillId="0" borderId="0" applyFont="0" applyFill="0" applyBorder="0" applyAlignment="0" applyProtection="0"/>
    <xf numFmtId="0" fontId="42" fillId="0" borderId="0" applyFont="0" applyFill="0" applyBorder="0" applyAlignment="0" applyProtection="0"/>
    <xf numFmtId="184" fontId="16" fillId="0" borderId="0" applyFont="0" applyFill="0" applyBorder="0" applyAlignment="0" applyProtection="0"/>
    <xf numFmtId="185" fontId="41" fillId="0" borderId="0" applyFont="0" applyFill="0" applyBorder="0" applyAlignment="0" applyProtection="0"/>
    <xf numFmtId="0" fontId="42" fillId="0" borderId="0" applyFont="0" applyFill="0" applyBorder="0" applyAlignment="0" applyProtection="0"/>
    <xf numFmtId="186" fontId="16" fillId="0" borderId="0" applyFont="0" applyFill="0" applyBorder="0" applyAlignment="0" applyProtection="0"/>
    <xf numFmtId="0" fontId="182" fillId="39" borderId="0" applyNumberFormat="0" applyBorder="0" applyAlignment="0" applyProtection="0"/>
    <xf numFmtId="0" fontId="45" fillId="40" borderId="0" applyNumberFormat="0" applyBorder="0" applyAlignment="0" applyProtection="0"/>
    <xf numFmtId="0" fontId="46" fillId="0" borderId="0" applyNumberFormat="0" applyFill="0" applyBorder="0" applyAlignment="0" applyProtection="0"/>
    <xf numFmtId="0" fontId="42" fillId="0" borderId="0">
      <alignment/>
      <protection/>
    </xf>
    <xf numFmtId="0" fontId="47" fillId="0" borderId="0">
      <alignment/>
      <protection/>
    </xf>
    <xf numFmtId="0" fontId="42" fillId="0" borderId="0">
      <alignment/>
      <protection/>
    </xf>
    <xf numFmtId="0" fontId="48" fillId="0" borderId="0">
      <alignment/>
      <protection/>
    </xf>
    <xf numFmtId="0" fontId="49" fillId="0" borderId="0">
      <alignment/>
      <protection/>
    </xf>
    <xf numFmtId="187" fontId="16" fillId="0" borderId="0" applyFill="0" applyBorder="0" applyAlignment="0">
      <protection/>
    </xf>
    <xf numFmtId="169" fontId="50" fillId="0" borderId="0" applyFill="0" applyBorder="0" applyAlignment="0">
      <protection/>
    </xf>
    <xf numFmtId="188" fontId="50" fillId="0" borderId="0" applyFill="0" applyBorder="0" applyAlignment="0">
      <protection/>
    </xf>
    <xf numFmtId="189" fontId="50" fillId="0" borderId="0" applyFill="0" applyBorder="0" applyAlignment="0">
      <protection/>
    </xf>
    <xf numFmtId="190" fontId="18" fillId="0" borderId="0" applyFill="0" applyBorder="0" applyAlignment="0">
      <protection/>
    </xf>
    <xf numFmtId="191" fontId="50" fillId="0" borderId="0" applyFill="0" applyBorder="0" applyAlignment="0">
      <protection/>
    </xf>
    <xf numFmtId="192" fontId="50" fillId="0" borderId="0" applyFill="0" applyBorder="0" applyAlignment="0">
      <protection/>
    </xf>
    <xf numFmtId="169" fontId="50" fillId="0" borderId="0" applyFill="0" applyBorder="0" applyAlignment="0">
      <protection/>
    </xf>
    <xf numFmtId="0" fontId="183" fillId="41" borderId="4" applyNumberFormat="0" applyAlignment="0" applyProtection="0"/>
    <xf numFmtId="0" fontId="51" fillId="42" borderId="5" applyNumberFormat="0" applyAlignment="0" applyProtection="0"/>
    <xf numFmtId="0" fontId="52" fillId="0" borderId="0">
      <alignment/>
      <protection/>
    </xf>
    <xf numFmtId="0" fontId="184" fillId="43" borderId="6" applyNumberFormat="0" applyAlignment="0" applyProtection="0"/>
    <xf numFmtId="0" fontId="53" fillId="44" borderId="7" applyNumberFormat="0" applyAlignment="0" applyProtection="0"/>
    <xf numFmtId="166" fontId="54" fillId="0" borderId="0" applyFont="0" applyFill="0" applyBorder="0" applyAlignment="0" applyProtection="0"/>
    <xf numFmtId="1" fontId="55" fillId="0" borderId="8" applyBorder="0">
      <alignment/>
      <protection/>
    </xf>
    <xf numFmtId="43" fontId="1" fillId="0" borderId="0" applyFont="0" applyFill="0" applyBorder="0" applyAlignment="0" applyProtection="0"/>
    <xf numFmtId="193" fontId="54" fillId="0" borderId="0">
      <alignment/>
      <protection/>
    </xf>
    <xf numFmtId="193" fontId="54" fillId="0" borderId="0">
      <alignment/>
      <protection/>
    </xf>
    <xf numFmtId="193" fontId="54" fillId="0" borderId="0">
      <alignment/>
      <protection/>
    </xf>
    <xf numFmtId="193" fontId="54" fillId="0" borderId="0">
      <alignment/>
      <protection/>
    </xf>
    <xf numFmtId="193" fontId="54" fillId="0" borderId="0">
      <alignment/>
      <protection/>
    </xf>
    <xf numFmtId="193" fontId="54" fillId="0" borderId="0">
      <alignment/>
      <protection/>
    </xf>
    <xf numFmtId="193" fontId="54" fillId="0" borderId="0">
      <alignment/>
      <protection/>
    </xf>
    <xf numFmtId="193" fontId="54" fillId="0" borderId="0">
      <alignment/>
      <protection/>
    </xf>
    <xf numFmtId="41" fontId="1" fillId="0" borderId="0" applyFont="0" applyFill="0" applyBorder="0" applyAlignment="0" applyProtection="0"/>
    <xf numFmtId="41" fontId="104" fillId="0" borderId="0" applyFont="0" applyFill="0" applyBorder="0" applyAlignment="0" applyProtection="0"/>
    <xf numFmtId="191" fontId="50" fillId="0" borderId="0" applyFont="0" applyFill="0" applyBorder="0" applyAlignment="0" applyProtection="0"/>
    <xf numFmtId="43" fontId="16"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194" fontId="12" fillId="0" borderId="0">
      <alignment/>
      <protection/>
    </xf>
    <xf numFmtId="43" fontId="8" fillId="0" borderId="0" applyFont="0" applyFill="0" applyBorder="0" applyAlignment="0" applyProtection="0"/>
    <xf numFmtId="3" fontId="18" fillId="0" borderId="0" applyFont="0" applyFill="0" applyBorder="0" applyAlignment="0" applyProtection="0"/>
    <xf numFmtId="0" fontId="57" fillId="0" borderId="0" applyNumberFormat="0" applyAlignment="0">
      <protection/>
    </xf>
    <xf numFmtId="44" fontId="1" fillId="0" borderId="0" applyFont="0" applyFill="0" applyBorder="0" applyAlignment="0" applyProtection="0"/>
    <xf numFmtId="42" fontId="1" fillId="0" borderId="0" applyFont="0" applyFill="0" applyBorder="0" applyAlignment="0" applyProtection="0"/>
    <xf numFmtId="169" fontId="50" fillId="0" borderId="0" applyFont="0" applyFill="0" applyBorder="0" applyAlignment="0" applyProtection="0"/>
    <xf numFmtId="196" fontId="18" fillId="0" borderId="0" applyFont="0" applyFill="0" applyBorder="0" applyAlignment="0" applyProtection="0"/>
    <xf numFmtId="197" fontId="18" fillId="0" borderId="0">
      <alignment/>
      <protection/>
    </xf>
    <xf numFmtId="0" fontId="18" fillId="0" borderId="0" applyFont="0" applyFill="0" applyBorder="0" applyAlignment="0" applyProtection="0"/>
    <xf numFmtId="14" fontId="58" fillId="0" borderId="0" applyFill="0" applyBorder="0" applyAlignment="0">
      <protection/>
    </xf>
    <xf numFmtId="0" fontId="15" fillId="0" borderId="0" applyFill="0" applyBorder="0" applyAlignment="0" applyProtection="0"/>
    <xf numFmtId="198" fontId="18" fillId="0" borderId="9">
      <alignment vertical="center"/>
      <protection/>
    </xf>
    <xf numFmtId="199" fontId="18" fillId="0" borderId="0" applyFont="0" applyFill="0" applyBorder="0" applyAlignment="0" applyProtection="0"/>
    <xf numFmtId="200" fontId="18" fillId="0" borderId="0" applyFont="0" applyFill="0" applyBorder="0" applyAlignment="0" applyProtection="0"/>
    <xf numFmtId="201" fontId="18" fillId="0" borderId="0">
      <alignment/>
      <protection/>
    </xf>
    <xf numFmtId="0" fontId="59" fillId="0" borderId="0">
      <alignment vertical="top" wrapText="1"/>
      <protection/>
    </xf>
    <xf numFmtId="173" fontId="60" fillId="0" borderId="0" applyFont="0" applyFill="0" applyBorder="0" applyAlignment="0" applyProtection="0"/>
    <xf numFmtId="174" fontId="60" fillId="0" borderId="0" applyFont="0" applyFill="0" applyBorder="0" applyAlignment="0" applyProtection="0"/>
    <xf numFmtId="173" fontId="60" fillId="0" borderId="0" applyFont="0" applyFill="0" applyBorder="0" applyAlignment="0" applyProtection="0"/>
    <xf numFmtId="41"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202" fontId="15" fillId="0" borderId="0" applyFill="0" applyBorder="0" applyAlignment="0" applyProtection="0"/>
    <xf numFmtId="202" fontId="15" fillId="0" borderId="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03" fontId="15" fillId="0" borderId="0" applyFill="0" applyBorder="0" applyAlignment="0" applyProtection="0"/>
    <xf numFmtId="203" fontId="15" fillId="0" borderId="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02" fontId="15" fillId="0" borderId="0" applyFill="0" applyBorder="0" applyAlignment="0" applyProtection="0"/>
    <xf numFmtId="203" fontId="15" fillId="0" borderId="0" applyFill="0" applyBorder="0" applyAlignment="0" applyProtection="0"/>
    <xf numFmtId="173"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202" fontId="15" fillId="0" borderId="0" applyFill="0" applyBorder="0" applyAlignment="0" applyProtection="0"/>
    <xf numFmtId="202" fontId="15" fillId="0" borderId="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03" fontId="15" fillId="0" borderId="0" applyFill="0" applyBorder="0" applyAlignment="0" applyProtection="0"/>
    <xf numFmtId="203" fontId="15" fillId="0" borderId="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204" fontId="15" fillId="0" borderId="0" applyFill="0" applyBorder="0" applyAlignment="0" applyProtection="0"/>
    <xf numFmtId="204" fontId="15" fillId="0" borderId="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1" fontId="60" fillId="0" borderId="0" applyFont="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205" fontId="15" fillId="0" borderId="0" applyFill="0" applyBorder="0" applyAlignment="0" applyProtection="0"/>
    <xf numFmtId="205" fontId="15" fillId="0" borderId="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6" fontId="15" fillId="0" borderId="0" applyFill="0" applyBorder="0" applyAlignment="0" applyProtection="0"/>
    <xf numFmtId="206" fontId="15" fillId="0" borderId="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5" fontId="15" fillId="0" borderId="0" applyFill="0" applyBorder="0" applyAlignment="0" applyProtection="0"/>
    <xf numFmtId="206" fontId="15" fillId="0" borderId="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205" fontId="15" fillId="0" borderId="0" applyFill="0" applyBorder="0" applyAlignment="0" applyProtection="0"/>
    <xf numFmtId="205" fontId="15" fillId="0" borderId="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6" fontId="15" fillId="0" borderId="0" applyFill="0" applyBorder="0" applyAlignment="0" applyProtection="0"/>
    <xf numFmtId="206" fontId="15" fillId="0" borderId="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207" fontId="15" fillId="0" borderId="0" applyFill="0" applyBorder="0" applyAlignment="0" applyProtection="0"/>
    <xf numFmtId="207" fontId="15" fillId="0" borderId="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43" fontId="60" fillId="0" borderId="0" applyFont="0" applyFill="0" applyBorder="0" applyAlignment="0" applyProtection="0"/>
    <xf numFmtId="3" fontId="16" fillId="0" borderId="0" applyFont="0" applyBorder="0" applyAlignment="0">
      <protection/>
    </xf>
    <xf numFmtId="3" fontId="15" fillId="0" borderId="0" applyBorder="0" applyAlignment="0">
      <protection/>
    </xf>
    <xf numFmtId="3" fontId="16" fillId="0" borderId="0" applyFont="0" applyBorder="0" applyAlignment="0">
      <protection/>
    </xf>
    <xf numFmtId="191" fontId="50" fillId="0" borderId="0" applyFill="0" applyBorder="0" applyAlignment="0">
      <protection/>
    </xf>
    <xf numFmtId="169" fontId="50" fillId="0" borderId="0" applyFill="0" applyBorder="0" applyAlignment="0">
      <protection/>
    </xf>
    <xf numFmtId="191" fontId="50" fillId="0" borderId="0" applyFill="0" applyBorder="0" applyAlignment="0">
      <protection/>
    </xf>
    <xf numFmtId="192" fontId="50" fillId="0" borderId="0" applyFill="0" applyBorder="0" applyAlignment="0">
      <protection/>
    </xf>
    <xf numFmtId="169" fontId="50" fillId="0" borderId="0" applyFill="0" applyBorder="0" applyAlignment="0">
      <protection/>
    </xf>
    <xf numFmtId="0" fontId="61" fillId="0" borderId="0" applyNumberFormat="0" applyAlignment="0">
      <protection/>
    </xf>
    <xf numFmtId="208" fontId="18" fillId="0" borderId="0" applyFont="0" applyFill="0" applyBorder="0" applyAlignment="0" applyProtection="0"/>
    <xf numFmtId="0" fontId="185" fillId="0" borderId="0" applyNumberFormat="0" applyFill="0" applyBorder="0" applyAlignment="0" applyProtection="0"/>
    <xf numFmtId="0" fontId="62" fillId="0" borderId="0" applyNumberFormat="0" applyFill="0" applyBorder="0" applyAlignment="0" applyProtection="0"/>
    <xf numFmtId="3" fontId="16" fillId="0" borderId="0" applyFont="0" applyBorder="0" applyAlignment="0">
      <protection/>
    </xf>
    <xf numFmtId="3" fontId="15" fillId="0" borderId="0" applyBorder="0" applyAlignment="0">
      <protection/>
    </xf>
    <xf numFmtId="3" fontId="16" fillId="0" borderId="0" applyFont="0" applyBorder="0" applyAlignment="0">
      <protection/>
    </xf>
    <xf numFmtId="2" fontId="18" fillId="0" borderId="0" applyFont="0" applyFill="0" applyBorder="0" applyAlignment="0" applyProtection="0"/>
    <xf numFmtId="0" fontId="143" fillId="0" borderId="0" applyNumberFormat="0" applyFill="0" applyBorder="0" applyAlignment="0" applyProtection="0"/>
    <xf numFmtId="0" fontId="186" fillId="45" borderId="0" applyNumberFormat="0" applyBorder="0" applyAlignment="0" applyProtection="0"/>
    <xf numFmtId="0" fontId="63" fillId="13" borderId="0" applyNumberFormat="0" applyBorder="0" applyAlignment="0" applyProtection="0"/>
    <xf numFmtId="38" fontId="64" fillId="2" borderId="0" applyNumberFormat="0" applyBorder="0" applyAlignment="0" applyProtection="0"/>
    <xf numFmtId="0" fontId="65" fillId="0" borderId="10" applyNumberFormat="0" applyFill="0" applyBorder="0" applyAlignment="0" applyProtection="0"/>
    <xf numFmtId="0" fontId="66" fillId="0" borderId="0" applyNumberFormat="0" applyFont="0" applyBorder="0" applyAlignment="0">
      <protection/>
    </xf>
    <xf numFmtId="0" fontId="67" fillId="46" borderId="0">
      <alignment/>
      <protection/>
    </xf>
    <xf numFmtId="0" fontId="68" fillId="0" borderId="0">
      <alignment horizontal="left"/>
      <protection/>
    </xf>
    <xf numFmtId="0" fontId="69" fillId="0" borderId="11" applyNumberFormat="0" applyAlignment="0" applyProtection="0"/>
    <xf numFmtId="0" fontId="69" fillId="0" borderId="12">
      <alignment horizontal="left" vertical="center"/>
      <protection/>
    </xf>
    <xf numFmtId="0" fontId="187" fillId="0" borderId="13" applyNumberFormat="0" applyFill="0" applyAlignment="0" applyProtection="0"/>
    <xf numFmtId="0" fontId="70" fillId="0" borderId="0" applyNumberFormat="0" applyFill="0" applyBorder="0" applyAlignment="0" applyProtection="0"/>
    <xf numFmtId="0" fontId="188" fillId="0" borderId="14" applyNumberFormat="0" applyFill="0" applyAlignment="0" applyProtection="0"/>
    <xf numFmtId="0" fontId="69" fillId="0" borderId="0" applyNumberFormat="0" applyFill="0" applyBorder="0" applyAlignment="0" applyProtection="0"/>
    <xf numFmtId="0" fontId="189" fillId="0" borderId="15" applyNumberFormat="0" applyFill="0" applyAlignment="0" applyProtection="0"/>
    <xf numFmtId="0" fontId="71" fillId="0" borderId="16" applyNumberFormat="0" applyFill="0" applyAlignment="0" applyProtection="0"/>
    <xf numFmtId="0" fontId="189" fillId="0" borderId="0" applyNumberFormat="0" applyFill="0" applyBorder="0" applyAlignment="0" applyProtection="0"/>
    <xf numFmtId="0" fontId="71" fillId="0" borderId="0" applyNumberFormat="0" applyFill="0" applyBorder="0" applyAlignment="0" applyProtection="0"/>
    <xf numFmtId="0" fontId="70" fillId="0" borderId="0" applyProtection="0">
      <alignment/>
    </xf>
    <xf numFmtId="209" fontId="16" fillId="0" borderId="0">
      <alignment/>
      <protection locked="0"/>
    </xf>
    <xf numFmtId="0" fontId="70" fillId="0" borderId="0" applyProtection="0">
      <alignment/>
    </xf>
    <xf numFmtId="0" fontId="69" fillId="0" borderId="0" applyProtection="0">
      <alignment/>
    </xf>
    <xf numFmtId="0" fontId="72" fillId="0" borderId="17">
      <alignment horizontal="center"/>
      <protection/>
    </xf>
    <xf numFmtId="0" fontId="72" fillId="0" borderId="0">
      <alignment horizontal="center"/>
      <protection/>
    </xf>
    <xf numFmtId="5" fontId="73" fillId="47" borderId="3" applyNumberFormat="0" applyAlignment="0">
      <protection/>
    </xf>
    <xf numFmtId="49" fontId="74" fillId="0" borderId="3">
      <alignment vertical="center"/>
      <protection/>
    </xf>
    <xf numFmtId="0" fontId="144" fillId="0" borderId="0" applyNumberFormat="0" applyFill="0" applyBorder="0" applyAlignment="0" applyProtection="0"/>
    <xf numFmtId="0" fontId="190" fillId="48" borderId="4" applyNumberFormat="0" applyAlignment="0" applyProtection="0"/>
    <xf numFmtId="10" fontId="64" fillId="9" borderId="3" applyNumberFormat="0" applyBorder="0" applyAlignment="0" applyProtection="0"/>
    <xf numFmtId="0" fontId="75" fillId="0" borderId="0">
      <alignment/>
      <protection/>
    </xf>
    <xf numFmtId="2" fontId="76" fillId="0" borderId="18" applyBorder="0">
      <alignment/>
      <protection/>
    </xf>
    <xf numFmtId="0" fontId="16" fillId="0" borderId="0">
      <alignment/>
      <protection/>
    </xf>
    <xf numFmtId="0" fontId="77" fillId="0" borderId="19">
      <alignment horizontal="center" vertical="center" wrapText="1"/>
      <protection/>
    </xf>
    <xf numFmtId="0" fontId="25" fillId="0" borderId="0">
      <alignment/>
      <protection/>
    </xf>
    <xf numFmtId="0" fontId="25" fillId="0" borderId="0">
      <alignment/>
      <protection/>
    </xf>
    <xf numFmtId="191" fontId="50" fillId="0" borderId="0" applyFill="0" applyBorder="0" applyAlignment="0">
      <protection/>
    </xf>
    <xf numFmtId="169" fontId="50" fillId="0" borderId="0" applyFill="0" applyBorder="0" applyAlignment="0">
      <protection/>
    </xf>
    <xf numFmtId="191" fontId="50" fillId="0" borderId="0" applyFill="0" applyBorder="0" applyAlignment="0">
      <protection/>
    </xf>
    <xf numFmtId="192" fontId="50" fillId="0" borderId="0" applyFill="0" applyBorder="0" applyAlignment="0">
      <protection/>
    </xf>
    <xf numFmtId="169" fontId="50" fillId="0" borderId="0" applyFill="0" applyBorder="0" applyAlignment="0">
      <protection/>
    </xf>
    <xf numFmtId="0" fontId="191" fillId="0" borderId="20" applyNumberFormat="0" applyFill="0" applyAlignment="0" applyProtection="0"/>
    <xf numFmtId="0" fontId="78" fillId="0" borderId="21" applyNumberFormat="0" applyFill="0" applyAlignment="0" applyProtection="0"/>
    <xf numFmtId="38" fontId="25" fillId="0" borderId="0" applyFont="0" applyFill="0" applyBorder="0" applyAlignment="0" applyProtection="0"/>
    <xf numFmtId="4" fontId="50"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79" fillId="0" borderId="17">
      <alignment/>
      <protection/>
    </xf>
    <xf numFmtId="210" fontId="80" fillId="0" borderId="22">
      <alignment/>
      <protection/>
    </xf>
    <xf numFmtId="211" fontId="25" fillId="0" borderId="0" applyFont="0" applyFill="0" applyBorder="0" applyAlignment="0" applyProtection="0"/>
    <xf numFmtId="212" fontId="25" fillId="0" borderId="0" applyFon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81" fillId="0" borderId="0" applyNumberFormat="0" applyFont="0" applyFill="0" applyAlignment="0">
      <protection/>
    </xf>
    <xf numFmtId="0" fontId="54" fillId="0" borderId="0" applyNumberFormat="0" applyFill="0" applyAlignment="0">
      <protection/>
    </xf>
    <xf numFmtId="0" fontId="15" fillId="0" borderId="0" applyNumberFormat="0" applyFill="0" applyAlignment="0">
      <protection/>
    </xf>
    <xf numFmtId="0" fontId="81" fillId="0" borderId="0" applyNumberFormat="0" applyFont="0" applyFill="0" applyAlignment="0">
      <protection/>
    </xf>
    <xf numFmtId="0" fontId="192" fillId="49" borderId="0" applyNumberFormat="0" applyBorder="0" applyAlignment="0" applyProtection="0"/>
    <xf numFmtId="0" fontId="82" fillId="50" borderId="0" applyNumberFormat="0" applyBorder="0" applyAlignment="0" applyProtection="0"/>
    <xf numFmtId="0" fontId="10" fillId="0" borderId="3">
      <alignment/>
      <protection/>
    </xf>
    <xf numFmtId="0" fontId="12" fillId="0" borderId="0">
      <alignment/>
      <protection/>
    </xf>
    <xf numFmtId="0" fontId="10" fillId="0" borderId="23">
      <alignment/>
      <protection/>
    </xf>
    <xf numFmtId="37" fontId="83" fillId="0" borderId="0">
      <alignment/>
      <protection/>
    </xf>
    <xf numFmtId="0" fontId="84" fillId="0" borderId="3" applyNumberFormat="0" applyFont="0" applyFill="0" applyBorder="0" applyAlignment="0">
      <protection/>
    </xf>
    <xf numFmtId="213" fontId="85" fillId="0" borderId="0">
      <alignment/>
      <protection/>
    </xf>
    <xf numFmtId="0" fontId="86" fillId="0" borderId="0">
      <alignment/>
      <protection/>
    </xf>
    <xf numFmtId="0" fontId="11" fillId="0" borderId="0">
      <alignment/>
      <protection/>
    </xf>
    <xf numFmtId="0" fontId="10" fillId="0" borderId="0">
      <alignment/>
      <protection/>
    </xf>
    <xf numFmtId="0" fontId="16" fillId="0" borderId="0">
      <alignment/>
      <protection/>
    </xf>
    <xf numFmtId="0" fontId="137" fillId="0" borderId="0">
      <alignment/>
      <protection/>
    </xf>
    <xf numFmtId="0" fontId="8" fillId="0" borderId="0">
      <alignment/>
      <protection/>
    </xf>
    <xf numFmtId="0" fontId="16"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18" fillId="0" borderId="0">
      <alignment/>
      <protection/>
    </xf>
    <xf numFmtId="0" fontId="7" fillId="0" borderId="0">
      <alignment/>
      <protection/>
    </xf>
    <xf numFmtId="0" fontId="7" fillId="0" borderId="0">
      <alignment/>
      <protection/>
    </xf>
    <xf numFmtId="0" fontId="54" fillId="0" borderId="0">
      <alignment/>
      <protection/>
    </xf>
    <xf numFmtId="3" fontId="16" fillId="0" borderId="0">
      <alignment wrapText="1"/>
      <protection/>
    </xf>
    <xf numFmtId="0" fontId="7" fillId="0" borderId="0">
      <alignment/>
      <protection/>
    </xf>
    <xf numFmtId="0" fontId="8" fillId="0" borderId="0">
      <alignment/>
      <protection/>
    </xf>
    <xf numFmtId="0" fontId="8" fillId="0" borderId="0">
      <alignment/>
      <protection/>
    </xf>
    <xf numFmtId="0" fontId="16" fillId="0" borderId="0">
      <alignment/>
      <protection/>
    </xf>
    <xf numFmtId="0" fontId="50" fillId="42" borderId="0">
      <alignment/>
      <protection/>
    </xf>
    <xf numFmtId="0" fontId="60" fillId="0" borderId="0">
      <alignment/>
      <protection/>
    </xf>
    <xf numFmtId="0" fontId="1" fillId="51" borderId="24" applyNumberFormat="0" applyFont="0" applyAlignment="0" applyProtection="0"/>
    <xf numFmtId="0" fontId="54" fillId="9" borderId="25" applyNumberFormat="0" applyFont="0" applyAlignment="0" applyProtection="0"/>
    <xf numFmtId="3" fontId="87" fillId="0" borderId="0" applyFont="0" applyFill="0" applyBorder="0" applyAlignment="0" applyProtection="0"/>
    <xf numFmtId="173" fontId="28" fillId="0" borderId="0" applyFont="0" applyFill="0" applyBorder="0" applyAlignment="0" applyProtection="0"/>
    <xf numFmtId="0" fontId="88" fillId="0" borderId="0" applyNumberForma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5" fillId="0" borderId="0" applyFill="0" applyBorder="0" applyAlignment="0" applyProtection="0"/>
    <xf numFmtId="0" fontId="12" fillId="0" borderId="0">
      <alignment/>
      <protection/>
    </xf>
    <xf numFmtId="0" fontId="193" fillId="41" borderId="26" applyNumberFormat="0" applyAlignment="0" applyProtection="0"/>
    <xf numFmtId="0" fontId="89" fillId="42" borderId="5" applyNumberFormat="0" applyAlignment="0" applyProtection="0"/>
    <xf numFmtId="0" fontId="2" fillId="42" borderId="0">
      <alignment/>
      <protection/>
    </xf>
    <xf numFmtId="14" fontId="44" fillId="0" borderId="0">
      <alignment horizontal="center" wrapText="1"/>
      <protection locked="0"/>
    </xf>
    <xf numFmtId="9" fontId="1" fillId="0" borderId="0" applyFont="0" applyFill="0" applyBorder="0" applyAlignment="0" applyProtection="0"/>
    <xf numFmtId="190" fontId="18" fillId="0" borderId="0" applyFont="0" applyFill="0" applyBorder="0" applyAlignment="0" applyProtection="0"/>
    <xf numFmtId="168" fontId="18" fillId="0" borderId="0" applyFont="0" applyFill="0" applyBorder="0" applyAlignment="0" applyProtection="0"/>
    <xf numFmtId="10" fontId="18" fillId="0" borderId="0" applyFont="0" applyFill="0" applyBorder="0" applyAlignment="0" applyProtection="0"/>
    <xf numFmtId="9" fontId="25" fillId="0" borderId="27" applyNumberFormat="0" applyBorder="0">
      <alignment/>
      <protection/>
    </xf>
    <xf numFmtId="191" fontId="50" fillId="0" borderId="0" applyFill="0" applyBorder="0" applyAlignment="0">
      <protection/>
    </xf>
    <xf numFmtId="169" fontId="50" fillId="0" borderId="0" applyFill="0" applyBorder="0" applyAlignment="0">
      <protection/>
    </xf>
    <xf numFmtId="191" fontId="50" fillId="0" borderId="0" applyFill="0" applyBorder="0" applyAlignment="0">
      <protection/>
    </xf>
    <xf numFmtId="192" fontId="50" fillId="0" borderId="0" applyFill="0" applyBorder="0" applyAlignment="0">
      <protection/>
    </xf>
    <xf numFmtId="169" fontId="50" fillId="0" borderId="0" applyFill="0" applyBorder="0" applyAlignment="0">
      <protection/>
    </xf>
    <xf numFmtId="0" fontId="90" fillId="0" borderId="0">
      <alignment/>
      <protection/>
    </xf>
    <xf numFmtId="0" fontId="25" fillId="0" borderId="0" applyNumberFormat="0" applyFont="0" applyFill="0" applyBorder="0" applyAlignment="0" applyProtection="0"/>
    <xf numFmtId="0" fontId="56" fillId="0" borderId="17">
      <alignment horizontal="center"/>
      <protection/>
    </xf>
    <xf numFmtId="0" fontId="91" fillId="52" borderId="0" applyNumberFormat="0" applyFont="0" applyBorder="0" applyAlignment="0">
      <protection/>
    </xf>
    <xf numFmtId="14" fontId="92" fillId="0" borderId="0" applyNumberFormat="0" applyFill="0" applyBorder="0" applyAlignment="0" applyProtection="0"/>
    <xf numFmtId="0" fontId="16" fillId="0" borderId="0" applyNumberFormat="0" applyFill="0" applyBorder="0" applyAlignment="0" applyProtection="0"/>
    <xf numFmtId="4" fontId="93" fillId="50" borderId="28" applyNumberFormat="0" applyProtection="0">
      <alignment vertical="center"/>
    </xf>
    <xf numFmtId="4" fontId="94" fillId="50" borderId="28" applyNumberFormat="0" applyProtection="0">
      <alignment vertical="center"/>
    </xf>
    <xf numFmtId="4" fontId="95" fillId="50" borderId="28" applyNumberFormat="0" applyProtection="0">
      <alignment horizontal="left" vertical="center" indent="1"/>
    </xf>
    <xf numFmtId="4" fontId="95" fillId="35" borderId="0" applyNumberFormat="0" applyProtection="0">
      <alignment horizontal="left" vertical="center" indent="1"/>
    </xf>
    <xf numFmtId="4" fontId="95" fillId="38" borderId="28" applyNumberFormat="0" applyProtection="0">
      <alignment horizontal="right" vertical="center"/>
    </xf>
    <xf numFmtId="4" fontId="95" fillId="40" borderId="28" applyNumberFormat="0" applyProtection="0">
      <alignment horizontal="right" vertical="center"/>
    </xf>
    <xf numFmtId="4" fontId="95" fillId="7" borderId="28" applyNumberFormat="0" applyProtection="0">
      <alignment horizontal="right" vertical="center"/>
    </xf>
    <xf numFmtId="4" fontId="95" fillId="53" borderId="28" applyNumberFormat="0" applyProtection="0">
      <alignment horizontal="right" vertical="center"/>
    </xf>
    <xf numFmtId="4" fontId="95" fillId="24" borderId="28" applyNumberFormat="0" applyProtection="0">
      <alignment horizontal="right" vertical="center"/>
    </xf>
    <xf numFmtId="4" fontId="95" fillId="11" borderId="28" applyNumberFormat="0" applyProtection="0">
      <alignment horizontal="right" vertical="center"/>
    </xf>
    <xf numFmtId="4" fontId="95" fillId="54" borderId="28" applyNumberFormat="0" applyProtection="0">
      <alignment horizontal="right" vertical="center"/>
    </xf>
    <xf numFmtId="4" fontId="95" fillId="55" borderId="28" applyNumberFormat="0" applyProtection="0">
      <alignment horizontal="right" vertical="center"/>
    </xf>
    <xf numFmtId="4" fontId="95" fillId="56" borderId="28" applyNumberFormat="0" applyProtection="0">
      <alignment horizontal="right" vertical="center"/>
    </xf>
    <xf numFmtId="4" fontId="93" fillId="57" borderId="29" applyNumberFormat="0" applyProtection="0">
      <alignment horizontal="left" vertical="center" indent="1"/>
    </xf>
    <xf numFmtId="4" fontId="93" fillId="5" borderId="0" applyNumberFormat="0" applyProtection="0">
      <alignment horizontal="left" vertical="center" indent="1"/>
    </xf>
    <xf numFmtId="4" fontId="93" fillId="35" borderId="0" applyNumberFormat="0" applyProtection="0">
      <alignment horizontal="left" vertical="center" indent="1"/>
    </xf>
    <xf numFmtId="4" fontId="95" fillId="5" borderId="28" applyNumberFormat="0" applyProtection="0">
      <alignment horizontal="right" vertical="center"/>
    </xf>
    <xf numFmtId="4" fontId="58" fillId="5" borderId="0" applyNumberFormat="0" applyProtection="0">
      <alignment horizontal="left" vertical="center" indent="1"/>
    </xf>
    <xf numFmtId="4" fontId="58" fillId="35" borderId="0" applyNumberFormat="0" applyProtection="0">
      <alignment horizontal="left" vertical="center" indent="1"/>
    </xf>
    <xf numFmtId="4" fontId="95" fillId="58" borderId="28" applyNumberFormat="0" applyProtection="0">
      <alignment vertical="center"/>
    </xf>
    <xf numFmtId="4" fontId="96" fillId="58" borderId="28" applyNumberFormat="0" applyProtection="0">
      <alignment vertical="center"/>
    </xf>
    <xf numFmtId="4" fontId="93" fillId="5" borderId="30" applyNumberFormat="0" applyProtection="0">
      <alignment horizontal="left" vertical="center" indent="1"/>
    </xf>
    <xf numFmtId="4" fontId="95" fillId="58" borderId="28" applyNumberFormat="0" applyProtection="0">
      <alignment horizontal="right" vertical="center"/>
    </xf>
    <xf numFmtId="4" fontId="96" fillId="58" borderId="28" applyNumberFormat="0" applyProtection="0">
      <alignment horizontal="right" vertical="center"/>
    </xf>
    <xf numFmtId="4" fontId="93" fillId="5" borderId="28" applyNumberFormat="0" applyProtection="0">
      <alignment horizontal="left" vertical="center" indent="1"/>
    </xf>
    <xf numFmtId="4" fontId="97" fillId="47" borderId="30" applyNumberFormat="0" applyProtection="0">
      <alignment horizontal="left" vertical="center" indent="1"/>
    </xf>
    <xf numFmtId="4" fontId="98" fillId="58" borderId="28" applyNumberFormat="0" applyProtection="0">
      <alignment horizontal="right" vertical="center"/>
    </xf>
    <xf numFmtId="0" fontId="91" fillId="1" borderId="12" applyNumberFormat="0" applyFont="0" applyAlignment="0">
      <protection/>
    </xf>
    <xf numFmtId="0" fontId="99" fillId="0" borderId="0" applyNumberFormat="0" applyFill="0" applyBorder="0" applyAlignment="0" applyProtection="0"/>
    <xf numFmtId="0" fontId="100" fillId="0" borderId="0" applyNumberFormat="0" applyFill="0" applyBorder="0" applyAlignment="0">
      <protection/>
    </xf>
    <xf numFmtId="0" fontId="18" fillId="0" borderId="0">
      <alignment/>
      <protection/>
    </xf>
    <xf numFmtId="166" fontId="101" fillId="0" borderId="0" applyNumberFormat="0" applyBorder="0" applyAlignment="0">
      <protection/>
    </xf>
    <xf numFmtId="0" fontId="15" fillId="0" borderId="0" applyNumberFormat="0" applyFill="0" applyBorder="0" applyAlignment="0" applyProtection="0"/>
    <xf numFmtId="166" fontId="54" fillId="0" borderId="0" applyFont="0" applyFill="0" applyBorder="0" applyAlignment="0" applyProtection="0"/>
    <xf numFmtId="0" fontId="102" fillId="0" borderId="0">
      <alignment/>
      <protection/>
    </xf>
    <xf numFmtId="0" fontId="79" fillId="0" borderId="0">
      <alignment/>
      <protection/>
    </xf>
    <xf numFmtId="40" fontId="103" fillId="0" borderId="0" applyBorder="0">
      <alignment horizontal="right"/>
      <protection/>
    </xf>
    <xf numFmtId="214" fontId="10" fillId="0" borderId="18">
      <alignment horizontal="right" vertical="center"/>
      <protection/>
    </xf>
    <xf numFmtId="214" fontId="10" fillId="0" borderId="18">
      <alignment horizontal="right" vertical="center"/>
      <protection/>
    </xf>
    <xf numFmtId="215" fontId="10" fillId="0" borderId="31">
      <alignment horizontal="right" vertical="center"/>
      <protection/>
    </xf>
    <xf numFmtId="214" fontId="10" fillId="0" borderId="18">
      <alignment horizontal="right" vertical="center"/>
      <protection/>
    </xf>
    <xf numFmtId="214" fontId="10" fillId="0" borderId="18">
      <alignment horizontal="right" vertical="center"/>
      <protection/>
    </xf>
    <xf numFmtId="214" fontId="10" fillId="0" borderId="18">
      <alignment horizontal="right" vertical="center"/>
      <protection/>
    </xf>
    <xf numFmtId="216" fontId="15" fillId="0" borderId="18">
      <alignment horizontal="right" vertical="center"/>
      <protection/>
    </xf>
    <xf numFmtId="216" fontId="15" fillId="0" borderId="18">
      <alignment horizontal="right" vertical="center"/>
      <protection/>
    </xf>
    <xf numFmtId="217" fontId="15" fillId="0" borderId="31">
      <alignment horizontal="right" vertical="center"/>
      <protection/>
    </xf>
    <xf numFmtId="216" fontId="15" fillId="0" borderId="18">
      <alignment horizontal="right" vertical="center"/>
      <protection/>
    </xf>
    <xf numFmtId="218" fontId="16" fillId="0" borderId="18">
      <alignment horizontal="right" vertical="center"/>
      <protection/>
    </xf>
    <xf numFmtId="218" fontId="16" fillId="0" borderId="18">
      <alignment horizontal="right" vertical="center"/>
      <protection/>
    </xf>
    <xf numFmtId="214" fontId="10" fillId="0" borderId="18">
      <alignment horizontal="right" vertical="center"/>
      <protection/>
    </xf>
    <xf numFmtId="214" fontId="10" fillId="0" borderId="18">
      <alignment horizontal="right" vertical="center"/>
      <protection/>
    </xf>
    <xf numFmtId="219" fontId="16" fillId="0" borderId="18">
      <alignment horizontal="right" vertical="center"/>
      <protection/>
    </xf>
    <xf numFmtId="218" fontId="16" fillId="0" borderId="18">
      <alignment horizontal="right" vertical="center"/>
      <protection/>
    </xf>
    <xf numFmtId="219" fontId="16" fillId="0" borderId="31">
      <alignment horizontal="right" vertical="center"/>
      <protection/>
    </xf>
    <xf numFmtId="219" fontId="16" fillId="0" borderId="18">
      <alignment horizontal="right" vertical="center"/>
      <protection/>
    </xf>
    <xf numFmtId="216" fontId="15" fillId="0" borderId="18">
      <alignment horizontal="right" vertical="center"/>
      <protection/>
    </xf>
    <xf numFmtId="215" fontId="10" fillId="0" borderId="31">
      <alignment horizontal="right" vertical="center"/>
      <protection/>
    </xf>
    <xf numFmtId="218" fontId="16" fillId="0" borderId="18">
      <alignment horizontal="right" vertical="center"/>
      <protection/>
    </xf>
    <xf numFmtId="220" fontId="16" fillId="0" borderId="31">
      <alignment horizontal="right" vertical="center"/>
      <protection/>
    </xf>
    <xf numFmtId="218" fontId="16" fillId="0" borderId="18">
      <alignment horizontal="right" vertical="center"/>
      <protection/>
    </xf>
    <xf numFmtId="214" fontId="10" fillId="0" borderId="18">
      <alignment horizontal="right" vertical="center"/>
      <protection/>
    </xf>
    <xf numFmtId="215" fontId="10" fillId="0" borderId="31">
      <alignment horizontal="right" vertical="center"/>
      <protection/>
    </xf>
    <xf numFmtId="219" fontId="16" fillId="0" borderId="18">
      <alignment horizontal="right" vertical="center"/>
      <protection/>
    </xf>
    <xf numFmtId="218" fontId="16" fillId="0" borderId="18">
      <alignment horizontal="right" vertical="center"/>
      <protection/>
    </xf>
    <xf numFmtId="221" fontId="16" fillId="0" borderId="18">
      <alignment horizontal="right" vertical="center"/>
      <protection/>
    </xf>
    <xf numFmtId="222" fontId="16" fillId="0" borderId="31">
      <alignment horizontal="right" vertical="center"/>
      <protection/>
    </xf>
    <xf numFmtId="221" fontId="16" fillId="0" borderId="18">
      <alignment horizontal="right" vertical="center"/>
      <protection/>
    </xf>
    <xf numFmtId="219" fontId="16" fillId="0" borderId="18">
      <alignment horizontal="right" vertical="center"/>
      <protection/>
    </xf>
    <xf numFmtId="219" fontId="16" fillId="0" borderId="31">
      <alignment horizontal="right" vertical="center"/>
      <protection/>
    </xf>
    <xf numFmtId="219" fontId="16" fillId="0" borderId="18">
      <alignment horizontal="right" vertical="center"/>
      <protection/>
    </xf>
    <xf numFmtId="215" fontId="10" fillId="0" borderId="31">
      <alignment horizontal="right" vertical="center"/>
      <protection/>
    </xf>
    <xf numFmtId="214" fontId="10" fillId="0" borderId="18">
      <alignment horizontal="right" vertical="center"/>
      <protection/>
    </xf>
    <xf numFmtId="214" fontId="10" fillId="0" borderId="18">
      <alignment horizontal="right" vertical="center"/>
      <protection/>
    </xf>
    <xf numFmtId="218" fontId="16" fillId="0" borderId="18">
      <alignment horizontal="right" vertical="center"/>
      <protection/>
    </xf>
    <xf numFmtId="223" fontId="104" fillId="0" borderId="18">
      <alignment horizontal="right" vertical="center"/>
      <protection/>
    </xf>
    <xf numFmtId="224" fontId="104" fillId="0" borderId="31">
      <alignment horizontal="right" vertical="center"/>
      <protection/>
    </xf>
    <xf numFmtId="223" fontId="104" fillId="0" borderId="18">
      <alignment horizontal="right" vertical="center"/>
      <protection/>
    </xf>
    <xf numFmtId="214" fontId="10" fillId="0" borderId="18">
      <alignment horizontal="right" vertical="center"/>
      <protection/>
    </xf>
    <xf numFmtId="214" fontId="10" fillId="0" borderId="18">
      <alignment horizontal="right" vertical="center"/>
      <protection/>
    </xf>
    <xf numFmtId="225" fontId="16" fillId="0" borderId="18">
      <alignment horizontal="right" vertical="center"/>
      <protection/>
    </xf>
    <xf numFmtId="214" fontId="10" fillId="0" borderId="18">
      <alignment horizontal="right" vertical="center"/>
      <protection/>
    </xf>
    <xf numFmtId="215" fontId="10" fillId="0" borderId="31">
      <alignment horizontal="right" vertical="center"/>
      <protection/>
    </xf>
    <xf numFmtId="214" fontId="10" fillId="0" borderId="18">
      <alignment horizontal="right" vertical="center"/>
      <protection/>
    </xf>
    <xf numFmtId="216" fontId="15" fillId="0" borderId="18">
      <alignment horizontal="right" vertical="center"/>
      <protection/>
    </xf>
    <xf numFmtId="217" fontId="15" fillId="0" borderId="31">
      <alignment horizontal="right" vertical="center"/>
      <protection/>
    </xf>
    <xf numFmtId="216" fontId="15" fillId="0" borderId="18">
      <alignment horizontal="right" vertical="center"/>
      <protection/>
    </xf>
    <xf numFmtId="214" fontId="10" fillId="0" borderId="18">
      <alignment horizontal="right" vertical="center"/>
      <protection/>
    </xf>
    <xf numFmtId="215" fontId="10" fillId="0" borderId="31">
      <alignment horizontal="right" vertical="center"/>
      <protection/>
    </xf>
    <xf numFmtId="214" fontId="10" fillId="0" borderId="18">
      <alignment horizontal="right" vertical="center"/>
      <protection/>
    </xf>
    <xf numFmtId="214" fontId="10" fillId="0" borderId="18">
      <alignment horizontal="right" vertical="center"/>
      <protection/>
    </xf>
    <xf numFmtId="3" fontId="105" fillId="0" borderId="8">
      <alignment/>
      <protection/>
    </xf>
    <xf numFmtId="49" fontId="58" fillId="0" borderId="0" applyFill="0" applyBorder="0" applyAlignment="0">
      <protection/>
    </xf>
    <xf numFmtId="226" fontId="18" fillId="0" borderId="0" applyFill="0" applyBorder="0" applyAlignment="0">
      <protection/>
    </xf>
    <xf numFmtId="227" fontId="18" fillId="0" borderId="0" applyFill="0" applyBorder="0" applyAlignment="0">
      <protection/>
    </xf>
    <xf numFmtId="228" fontId="10" fillId="0" borderId="18">
      <alignment horizontal="center"/>
      <protection/>
    </xf>
    <xf numFmtId="0" fontId="16" fillId="0" borderId="32">
      <alignment/>
      <protection/>
    </xf>
    <xf numFmtId="0" fontId="106" fillId="0" borderId="33">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4" fillId="0" borderId="2" applyNumberFormat="0" applyBorder="0" applyAlignment="0">
      <protection/>
    </xf>
    <xf numFmtId="0" fontId="107" fillId="0" borderId="22" applyNumberFormat="0" applyBorder="0" applyAlignment="0">
      <protection/>
    </xf>
    <xf numFmtId="0" fontId="108" fillId="0" borderId="0">
      <alignment horizontal="center"/>
      <protection/>
    </xf>
    <xf numFmtId="3" fontId="109" fillId="0" borderId="0" applyNumberFormat="0" applyFill="0" applyBorder="0" applyAlignment="0" applyProtection="0"/>
    <xf numFmtId="0" fontId="110" fillId="0" borderId="34" applyBorder="0" applyAlignment="0">
      <protection/>
    </xf>
    <xf numFmtId="0" fontId="111" fillId="0" borderId="0" applyNumberFormat="0" applyFill="0" applyBorder="0" applyAlignment="0" applyProtection="0"/>
    <xf numFmtId="0" fontId="65" fillId="0" borderId="35" applyNumberFormat="0" applyFill="0" applyBorder="0" applyAlignment="0" applyProtection="0"/>
    <xf numFmtId="0" fontId="194" fillId="0" borderId="0" applyNumberFormat="0" applyFill="0" applyBorder="0" applyAlignment="0" applyProtection="0"/>
    <xf numFmtId="0" fontId="112" fillId="0" borderId="0" applyNumberFormat="0" applyFill="0" applyBorder="0" applyAlignment="0" applyProtection="0"/>
    <xf numFmtId="0" fontId="113" fillId="0" borderId="36" applyNumberFormat="0" applyBorder="0" applyAlignment="0">
      <protection/>
    </xf>
    <xf numFmtId="0" fontId="195" fillId="0" borderId="37" applyNumberFormat="0" applyFill="0" applyAlignment="0" applyProtection="0"/>
    <xf numFmtId="0" fontId="18" fillId="0" borderId="38" applyNumberFormat="0" applyFont="0" applyFill="0" applyAlignment="0" applyProtection="0"/>
    <xf numFmtId="229" fontId="16" fillId="0" borderId="0" applyFont="0" applyFill="0" applyBorder="0" applyAlignment="0" applyProtection="0"/>
    <xf numFmtId="230" fontId="16" fillId="0" borderId="0" applyFont="0" applyFill="0" applyBorder="0" applyAlignment="0" applyProtection="0"/>
    <xf numFmtId="0" fontId="69" fillId="0" borderId="39">
      <alignment horizontal="center"/>
      <protection/>
    </xf>
    <xf numFmtId="227" fontId="10" fillId="0" borderId="0">
      <alignment/>
      <protection/>
    </xf>
    <xf numFmtId="231" fontId="10" fillId="0" borderId="3">
      <alignment/>
      <protection/>
    </xf>
    <xf numFmtId="0" fontId="85" fillId="0" borderId="0">
      <alignment/>
      <protection/>
    </xf>
    <xf numFmtId="0" fontId="85" fillId="0" borderId="0">
      <alignment/>
      <protection/>
    </xf>
    <xf numFmtId="0" fontId="114" fillId="0" borderId="40" applyFill="0" applyBorder="0" applyAlignment="0">
      <protection/>
    </xf>
    <xf numFmtId="5" fontId="115" fillId="59" borderId="34">
      <alignment vertical="top"/>
      <protection/>
    </xf>
    <xf numFmtId="0" fontId="33" fillId="60" borderId="3">
      <alignment horizontal="left" vertical="center"/>
      <protection/>
    </xf>
    <xf numFmtId="6" fontId="116" fillId="61" borderId="34">
      <alignment/>
      <protection/>
    </xf>
    <xf numFmtId="5" fontId="73" fillId="0" borderId="34">
      <alignment horizontal="left" vertical="top"/>
      <protection/>
    </xf>
    <xf numFmtId="0" fontId="117" fillId="62" borderId="0">
      <alignment horizontal="left" vertical="center"/>
      <protection/>
    </xf>
    <xf numFmtId="5" fontId="15" fillId="0" borderId="41">
      <alignment horizontal="left" vertical="top"/>
      <protection/>
    </xf>
    <xf numFmtId="0" fontId="118" fillId="0" borderId="41">
      <alignment horizontal="left" vertical="center"/>
      <protection/>
    </xf>
    <xf numFmtId="232" fontId="18" fillId="0" borderId="0" applyFont="0" applyFill="0" applyBorder="0" applyAlignment="0" applyProtection="0"/>
    <xf numFmtId="233" fontId="18" fillId="0" borderId="0" applyFont="0" applyFill="0" applyBorder="0" applyAlignment="0" applyProtection="0"/>
    <xf numFmtId="42" fontId="60" fillId="0" borderId="0" applyFont="0" applyFill="0" applyBorder="0" applyAlignment="0" applyProtection="0"/>
    <xf numFmtId="44" fontId="60" fillId="0" borderId="0" applyFont="0" applyFill="0" applyBorder="0" applyAlignment="0" applyProtection="0"/>
    <xf numFmtId="0" fontId="196" fillId="0" borderId="0" applyNumberFormat="0" applyFill="0" applyBorder="0" applyAlignment="0" applyProtection="0"/>
    <xf numFmtId="0" fontId="78" fillId="0" borderId="0" applyNumberFormat="0" applyFill="0" applyBorder="0" applyAlignment="0" applyProtection="0"/>
    <xf numFmtId="0" fontId="119" fillId="0" borderId="42" applyNumberFormat="0" applyFont="0" applyAlignment="0">
      <protection/>
    </xf>
    <xf numFmtId="0" fontId="120" fillId="0" borderId="0" applyNumberFormat="0" applyFill="0" applyBorder="0" applyAlignment="0" applyProtection="0"/>
    <xf numFmtId="42" fontId="121" fillId="0" borderId="0" applyFont="0" applyFill="0" applyBorder="0" applyAlignment="0" applyProtection="0"/>
    <xf numFmtId="44" fontId="121" fillId="0" borderId="0" applyFont="0" applyFill="0" applyBorder="0" applyAlignment="0" applyProtection="0"/>
    <xf numFmtId="0" fontId="121" fillId="0" borderId="0">
      <alignment/>
      <protection/>
    </xf>
    <xf numFmtId="0" fontId="126" fillId="0" borderId="0" applyFont="0" applyFill="0" applyBorder="0" applyAlignment="0" applyProtection="0"/>
    <xf numFmtId="0" fontId="126" fillId="0" borderId="0" applyFont="0" applyFill="0" applyBorder="0" applyAlignment="0" applyProtection="0"/>
    <xf numFmtId="0" fontId="7" fillId="0" borderId="0">
      <alignment vertical="center"/>
      <protection/>
    </xf>
    <xf numFmtId="40" fontId="122" fillId="0" borderId="0" applyFont="0" applyFill="0" applyBorder="0" applyAlignment="0" applyProtection="0"/>
    <xf numFmtId="38" fontId="12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xf numFmtId="9" fontId="86" fillId="0" borderId="0" applyFont="0" applyFill="0" applyBorder="0" applyAlignment="0" applyProtection="0"/>
    <xf numFmtId="0" fontId="123"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86" fillId="0" borderId="0" applyFont="0" applyFill="0" applyBorder="0" applyAlignment="0" applyProtection="0"/>
    <xf numFmtId="0" fontId="86" fillId="0" borderId="0" applyFont="0" applyFill="0" applyBorder="0" applyAlignment="0" applyProtection="0"/>
    <xf numFmtId="180" fontId="86" fillId="0" borderId="0" applyFont="0" applyFill="0" applyBorder="0" applyAlignment="0" applyProtection="0"/>
    <xf numFmtId="181" fontId="86" fillId="0" borderId="0" applyFont="0" applyFill="0" applyBorder="0" applyAlignment="0" applyProtection="0"/>
    <xf numFmtId="0" fontId="125" fillId="0" borderId="0">
      <alignment/>
      <protection/>
    </xf>
    <xf numFmtId="0" fontId="81" fillId="0" borderId="0">
      <alignment/>
      <protection/>
    </xf>
    <xf numFmtId="173" fontId="124" fillId="0" borderId="0" applyFont="0" applyFill="0" applyBorder="0" applyAlignment="0" applyProtection="0"/>
    <xf numFmtId="174" fontId="124" fillId="0" borderId="0" applyFont="0" applyFill="0" applyBorder="0" applyAlignment="0" applyProtection="0"/>
    <xf numFmtId="43" fontId="16" fillId="0" borderId="0" applyFont="0" applyFill="0" applyBorder="0" applyAlignment="0" applyProtection="0"/>
    <xf numFmtId="183" fontId="54" fillId="0" borderId="0" applyFont="0" applyFill="0" applyBorder="0" applyAlignment="0" applyProtection="0"/>
    <xf numFmtId="0" fontId="12" fillId="0" borderId="0">
      <alignment/>
      <protection/>
    </xf>
    <xf numFmtId="195" fontId="124" fillId="0" borderId="0" applyFont="0" applyFill="0" applyBorder="0" applyAlignment="0" applyProtection="0"/>
    <xf numFmtId="6" fontId="22" fillId="0" borderId="0" applyFont="0" applyFill="0" applyBorder="0" applyAlignment="0" applyProtection="0"/>
    <xf numFmtId="191" fontId="124" fillId="0" borderId="0" applyFont="0" applyFill="0" applyBorder="0" applyAlignment="0" applyProtection="0"/>
    <xf numFmtId="44" fontId="54" fillId="0" borderId="0" applyFont="0" applyFill="0" applyBorder="0" applyAlignment="0" applyProtection="0"/>
    <xf numFmtId="42" fontId="54" fillId="0" borderId="0" applyFont="0" applyFill="0" applyBorder="0" applyAlignment="0" applyProtection="0"/>
  </cellStyleXfs>
  <cellXfs count="508">
    <xf numFmtId="0" fontId="0" fillId="0" borderId="0" xfId="0" applyFont="1" applyAlignment="1">
      <alignment/>
    </xf>
    <xf numFmtId="0" fontId="129" fillId="0" borderId="0" xfId="0" applyFont="1" applyAlignment="1">
      <alignment/>
    </xf>
    <xf numFmtId="0" fontId="130" fillId="0" borderId="0" xfId="0" applyFont="1" applyAlignment="1">
      <alignment/>
    </xf>
    <xf numFmtId="0" fontId="131" fillId="0" borderId="0" xfId="0" applyFont="1" applyAlignment="1">
      <alignment/>
    </xf>
    <xf numFmtId="0" fontId="129" fillId="0" borderId="0" xfId="0" applyFont="1" applyAlignment="1">
      <alignment horizontal="center"/>
    </xf>
    <xf numFmtId="0" fontId="129" fillId="0" borderId="0" xfId="0" applyFont="1" applyAlignment="1">
      <alignment horizontal="right"/>
    </xf>
    <xf numFmtId="0" fontId="129" fillId="42" borderId="0" xfId="0" applyFont="1" applyFill="1" applyAlignment="1">
      <alignment horizontal="right"/>
    </xf>
    <xf numFmtId="0" fontId="132" fillId="0" borderId="0" xfId="0" applyFont="1" applyAlignment="1">
      <alignment/>
    </xf>
    <xf numFmtId="0" fontId="129" fillId="0" borderId="0" xfId="0" applyFont="1" applyFill="1" applyAlignment="1">
      <alignment/>
    </xf>
    <xf numFmtId="0" fontId="129" fillId="0" borderId="0" xfId="0" applyFont="1" applyBorder="1" applyAlignment="1">
      <alignment/>
    </xf>
    <xf numFmtId="0" fontId="11" fillId="0" borderId="0" xfId="0" applyFont="1" applyFill="1" applyAlignment="1">
      <alignment/>
    </xf>
    <xf numFmtId="0" fontId="3" fillId="0" borderId="0" xfId="0" applyFont="1" applyAlignment="1">
      <alignment/>
    </xf>
    <xf numFmtId="0" fontId="11" fillId="0" borderId="3" xfId="0" applyFont="1" applyFill="1" applyBorder="1" applyAlignment="1">
      <alignment horizontal="center" vertical="center"/>
    </xf>
    <xf numFmtId="0" fontId="130" fillId="0" borderId="0" xfId="0" applyFont="1" applyFill="1" applyAlignment="1">
      <alignment/>
    </xf>
    <xf numFmtId="0" fontId="127" fillId="42" borderId="0" xfId="0" applyFont="1" applyFill="1" applyBorder="1" applyAlignment="1">
      <alignment horizontal="center"/>
    </xf>
    <xf numFmtId="0" fontId="12" fillId="0" borderId="0" xfId="0" applyFont="1" applyFill="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shrinkToFit="1"/>
    </xf>
    <xf numFmtId="167"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9" fillId="0" borderId="8" xfId="0" applyFont="1" applyFill="1" applyBorder="1" applyAlignment="1">
      <alignment horizontal="center" vertical="center"/>
    </xf>
    <xf numFmtId="0" fontId="9" fillId="0" borderId="8" xfId="0" applyFont="1" applyFill="1" applyBorder="1" applyAlignment="1">
      <alignment vertical="center"/>
    </xf>
    <xf numFmtId="0" fontId="9" fillId="0" borderId="8" xfId="0" applyFont="1" applyFill="1" applyBorder="1" applyAlignment="1">
      <alignment horizontal="center" vertical="center" shrinkToFit="1"/>
    </xf>
    <xf numFmtId="167" fontId="11" fillId="0" borderId="8" xfId="0" applyNumberFormat="1" applyFont="1" applyFill="1" applyBorder="1" applyAlignment="1">
      <alignment horizontal="right" vertical="center"/>
    </xf>
    <xf numFmtId="167" fontId="9" fillId="0" borderId="8" xfId="0" applyNumberFormat="1" applyFont="1" applyFill="1" applyBorder="1" applyAlignment="1">
      <alignment horizontal="right" vertical="center"/>
    </xf>
    <xf numFmtId="167" fontId="9" fillId="0" borderId="3"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9" fillId="0" borderId="3" xfId="0" applyFont="1" applyFill="1" applyBorder="1" applyAlignment="1">
      <alignment vertical="center"/>
    </xf>
    <xf numFmtId="0" fontId="9" fillId="0" borderId="3" xfId="0" applyFont="1" applyFill="1" applyBorder="1" applyAlignment="1">
      <alignment horizontal="center" vertical="center" shrinkToFit="1"/>
    </xf>
    <xf numFmtId="167" fontId="11" fillId="0" borderId="3" xfId="0" applyNumberFormat="1" applyFont="1" applyFill="1" applyBorder="1" applyAlignment="1">
      <alignment horizontal="right" vertical="center"/>
    </xf>
    <xf numFmtId="167" fontId="127" fillId="0" borderId="3" xfId="0" applyNumberFormat="1" applyFont="1" applyFill="1" applyBorder="1" applyAlignment="1">
      <alignment horizontal="right" vertical="center"/>
    </xf>
    <xf numFmtId="0" fontId="11" fillId="0" borderId="3" xfId="0" applyFont="1" applyFill="1" applyBorder="1" applyAlignment="1">
      <alignment vertical="center"/>
    </xf>
    <xf numFmtId="0" fontId="11" fillId="0" borderId="3" xfId="0" applyFont="1" applyFill="1" applyBorder="1" applyAlignment="1">
      <alignment horizontal="center" vertical="center" shrinkToFit="1"/>
    </xf>
    <xf numFmtId="3" fontId="11" fillId="0" borderId="3" xfId="0" applyNumberFormat="1" applyFont="1" applyFill="1" applyBorder="1" applyAlignment="1">
      <alignment horizontal="right" vertical="center"/>
    </xf>
    <xf numFmtId="0" fontId="11" fillId="0" borderId="3" xfId="0" applyFont="1" applyFill="1" applyBorder="1" applyAlignment="1" quotePrefix="1">
      <alignment horizontal="left" vertical="center" wrapText="1"/>
    </xf>
    <xf numFmtId="0" fontId="11" fillId="0" borderId="0" xfId="0" applyFont="1" applyFill="1" applyAlignment="1">
      <alignment vertical="center"/>
    </xf>
    <xf numFmtId="0" fontId="127" fillId="0" borderId="0" xfId="478" applyFont="1" applyFill="1" applyBorder="1">
      <alignment/>
      <protection/>
    </xf>
    <xf numFmtId="0" fontId="138" fillId="0" borderId="0" xfId="478" applyFont="1" applyFill="1" applyBorder="1">
      <alignment/>
      <protection/>
    </xf>
    <xf numFmtId="0" fontId="132" fillId="0" borderId="0" xfId="0" applyFont="1" applyFill="1" applyAlignment="1">
      <alignment/>
    </xf>
    <xf numFmtId="0" fontId="0" fillId="0" borderId="0" xfId="0" applyFont="1" applyAlignment="1">
      <alignment/>
    </xf>
    <xf numFmtId="0" fontId="127" fillId="0" borderId="0" xfId="0" applyFont="1" applyFill="1" applyBorder="1" applyAlignment="1">
      <alignment horizontal="center"/>
    </xf>
    <xf numFmtId="0" fontId="127" fillId="0" borderId="0" xfId="0" applyFont="1" applyAlignment="1">
      <alignment/>
    </xf>
    <xf numFmtId="0" fontId="11" fillId="0" borderId="0" xfId="0" applyFont="1" applyAlignment="1">
      <alignment/>
    </xf>
    <xf numFmtId="0" fontId="127" fillId="63" borderId="0" xfId="0" applyFont="1" applyFill="1" applyBorder="1" applyAlignment="1">
      <alignment horizontal="center"/>
    </xf>
    <xf numFmtId="0" fontId="197" fillId="0" borderId="0" xfId="0" applyFont="1" applyAlignment="1">
      <alignment/>
    </xf>
    <xf numFmtId="0" fontId="197" fillId="0" borderId="0" xfId="0" applyFont="1" applyFill="1" applyAlignment="1">
      <alignment/>
    </xf>
    <xf numFmtId="0" fontId="165" fillId="0" borderId="0" xfId="0" applyFont="1" applyFill="1" applyAlignment="1">
      <alignment/>
    </xf>
    <xf numFmtId="3" fontId="197" fillId="0" borderId="0" xfId="0" applyNumberFormat="1" applyFont="1" applyFill="1" applyAlignment="1">
      <alignment/>
    </xf>
    <xf numFmtId="0" fontId="198" fillId="0" borderId="0" xfId="0" applyFont="1" applyAlignment="1">
      <alignment/>
    </xf>
    <xf numFmtId="0" fontId="7" fillId="0" borderId="0" xfId="0" applyFont="1" applyBorder="1" applyAlignment="1">
      <alignment horizontal="center" vertical="center" wrapText="1"/>
    </xf>
    <xf numFmtId="3" fontId="0" fillId="0" borderId="0" xfId="0" applyNumberFormat="1" applyAlignment="1">
      <alignment/>
    </xf>
    <xf numFmtId="0" fontId="129" fillId="0" borderId="43" xfId="0" applyFont="1" applyBorder="1" applyAlignment="1">
      <alignment/>
    </xf>
    <xf numFmtId="0" fontId="129" fillId="0" borderId="44" xfId="0" applyFont="1" applyBorder="1" applyAlignment="1">
      <alignment/>
    </xf>
    <xf numFmtId="0" fontId="129" fillId="0" borderId="44" xfId="0" applyFont="1" applyBorder="1" applyAlignment="1">
      <alignment horizontal="center"/>
    </xf>
    <xf numFmtId="0" fontId="129" fillId="0" borderId="44" xfId="0" applyFont="1" applyBorder="1" applyAlignment="1">
      <alignment horizontal="right"/>
    </xf>
    <xf numFmtId="0" fontId="129" fillId="42" borderId="44" xfId="0" applyFont="1" applyFill="1" applyBorder="1" applyAlignment="1">
      <alignment horizontal="right"/>
    </xf>
    <xf numFmtId="0" fontId="167" fillId="0" borderId="0" xfId="0" applyFont="1" applyAlignment="1">
      <alignment/>
    </xf>
    <xf numFmtId="0" fontId="198" fillId="0" borderId="0" xfId="0" applyFont="1" applyFill="1" applyAlignment="1">
      <alignment/>
    </xf>
    <xf numFmtId="0" fontId="199" fillId="0" borderId="0" xfId="0" applyFont="1" applyFill="1" applyAlignment="1">
      <alignment/>
    </xf>
    <xf numFmtId="167" fontId="198" fillId="0" borderId="0" xfId="0" applyNumberFormat="1" applyFont="1" applyFill="1" applyAlignment="1">
      <alignment/>
    </xf>
    <xf numFmtId="167" fontId="129" fillId="0" borderId="0" xfId="0" applyNumberFormat="1" applyFont="1" applyFill="1" applyAlignment="1">
      <alignment/>
    </xf>
    <xf numFmtId="167" fontId="129" fillId="0" borderId="0" xfId="0" applyNumberFormat="1" applyFont="1" applyAlignment="1">
      <alignment/>
    </xf>
    <xf numFmtId="3" fontId="129" fillId="0" borderId="0" xfId="0" applyNumberFormat="1" applyFont="1" applyFill="1" applyAlignment="1">
      <alignment/>
    </xf>
    <xf numFmtId="3" fontId="200" fillId="0" borderId="0" xfId="0" applyNumberFormat="1" applyFont="1" applyFill="1" applyAlignment="1">
      <alignment/>
    </xf>
    <xf numFmtId="0" fontId="200" fillId="0" borderId="0" xfId="0" applyFont="1" applyFill="1" applyAlignment="1">
      <alignment/>
    </xf>
    <xf numFmtId="0" fontId="11" fillId="0" borderId="45" xfId="0" applyFont="1" applyBorder="1" applyAlignment="1">
      <alignment vertical="center" wrapText="1"/>
    </xf>
    <xf numFmtId="0" fontId="201" fillId="0" borderId="45" xfId="0" applyFont="1" applyFill="1" applyBorder="1" applyAlignment="1">
      <alignment vertical="center" wrapText="1"/>
    </xf>
    <xf numFmtId="0" fontId="196" fillId="0" borderId="0" xfId="0" applyFont="1" applyFill="1" applyAlignment="1">
      <alignment/>
    </xf>
    <xf numFmtId="0" fontId="167" fillId="0" borderId="0" xfId="0" applyFont="1" applyFill="1" applyAlignment="1">
      <alignment/>
    </xf>
    <xf numFmtId="0" fontId="177" fillId="0" borderId="0" xfId="0" applyFont="1" applyAlignment="1">
      <alignment/>
    </xf>
    <xf numFmtId="0" fontId="177" fillId="0" borderId="0" xfId="0" applyFont="1" applyFill="1" applyAlignment="1">
      <alignment/>
    </xf>
    <xf numFmtId="0" fontId="127" fillId="0" borderId="0" xfId="0" applyFont="1" applyFill="1" applyAlignment="1">
      <alignment/>
    </xf>
    <xf numFmtId="4" fontId="127" fillId="0" borderId="0" xfId="0" applyNumberFormat="1" applyFont="1" applyFill="1" applyAlignment="1">
      <alignment/>
    </xf>
    <xf numFmtId="0" fontId="6" fillId="0" borderId="45" xfId="0" applyFont="1" applyFill="1" applyBorder="1" applyAlignment="1">
      <alignment horizontal="center" vertical="center" wrapText="1"/>
    </xf>
    <xf numFmtId="0" fontId="136" fillId="0" borderId="45" xfId="0" applyFont="1" applyFill="1" applyBorder="1" applyAlignment="1">
      <alignment/>
    </xf>
    <xf numFmtId="0" fontId="6" fillId="0" borderId="45" xfId="0" applyFont="1" applyFill="1" applyBorder="1" applyAlignment="1">
      <alignment vertical="center" wrapText="1"/>
    </xf>
    <xf numFmtId="0" fontId="134" fillId="0" borderId="45" xfId="0" applyFont="1" applyFill="1" applyBorder="1" applyAlignment="1">
      <alignment vertical="center" wrapText="1"/>
    </xf>
    <xf numFmtId="0" fontId="134" fillId="0" borderId="45" xfId="0" applyFont="1" applyFill="1" applyBorder="1" applyAlignment="1">
      <alignment/>
    </xf>
    <xf numFmtId="0" fontId="139" fillId="0" borderId="45" xfId="0" applyFont="1" applyFill="1" applyBorder="1" applyAlignment="1">
      <alignment/>
    </xf>
    <xf numFmtId="3" fontId="9" fillId="0" borderId="0" xfId="0" applyNumberFormat="1" applyFont="1" applyFill="1" applyAlignment="1">
      <alignment/>
    </xf>
    <xf numFmtId="0" fontId="9" fillId="0" borderId="0" xfId="0" applyFont="1" applyAlignment="1">
      <alignment/>
    </xf>
    <xf numFmtId="0" fontId="9" fillId="0" borderId="0" xfId="0" applyFont="1" applyFill="1" applyAlignment="1">
      <alignment/>
    </xf>
    <xf numFmtId="3" fontId="127" fillId="0" borderId="0" xfId="0" applyNumberFormat="1" applyFont="1" applyFill="1" applyAlignment="1">
      <alignment/>
    </xf>
    <xf numFmtId="0" fontId="130" fillId="0" borderId="45" xfId="0" applyFont="1" applyFill="1" applyBorder="1" applyAlignment="1">
      <alignment/>
    </xf>
    <xf numFmtId="0" fontId="9" fillId="0" borderId="45" xfId="0" applyFont="1" applyFill="1" applyBorder="1" applyAlignment="1">
      <alignment/>
    </xf>
    <xf numFmtId="0" fontId="11" fillId="0" borderId="45" xfId="0" applyFont="1" applyFill="1" applyBorder="1" applyAlignment="1">
      <alignment vertical="center" wrapText="1"/>
    </xf>
    <xf numFmtId="0" fontId="129" fillId="0" borderId="45" xfId="0" applyFont="1" applyFill="1" applyBorder="1" applyAlignment="1">
      <alignment/>
    </xf>
    <xf numFmtId="0" fontId="179" fillId="0" borderId="0" xfId="0" applyFont="1" applyFill="1" applyAlignment="1">
      <alignment/>
    </xf>
    <xf numFmtId="0" fontId="141" fillId="0" borderId="0" xfId="475" applyFont="1" applyBorder="1" applyAlignment="1">
      <alignment horizontal="center" vertical="center"/>
      <protection/>
    </xf>
    <xf numFmtId="0" fontId="147" fillId="0" borderId="0" xfId="475" applyFont="1" applyBorder="1" applyAlignment="1">
      <alignment horizontal="center" vertical="center" wrapText="1"/>
      <protection/>
    </xf>
    <xf numFmtId="0" fontId="6" fillId="0" borderId="45" xfId="0" applyFont="1" applyFill="1" applyBorder="1" applyAlignment="1">
      <alignment horizontal="center" vertical="center" wrapText="1"/>
    </xf>
    <xf numFmtId="0" fontId="134" fillId="0" borderId="45" xfId="0" applyFont="1" applyFill="1" applyBorder="1" applyAlignment="1">
      <alignment horizontal="center" vertical="center" wrapText="1"/>
    </xf>
    <xf numFmtId="0" fontId="134" fillId="0" borderId="46" xfId="0" applyFont="1" applyFill="1" applyBorder="1" applyAlignment="1">
      <alignment horizontal="center" vertical="center" wrapText="1"/>
    </xf>
    <xf numFmtId="0" fontId="139" fillId="0" borderId="47" xfId="0" applyFont="1" applyFill="1" applyBorder="1" applyAlignment="1">
      <alignment horizontal="center" vertical="center" wrapText="1"/>
    </xf>
    <xf numFmtId="0" fontId="139" fillId="0" borderId="45"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127" fillId="63" borderId="0" xfId="0" applyFont="1" applyFill="1" applyBorder="1" applyAlignment="1">
      <alignment horizontal="center"/>
    </xf>
    <xf numFmtId="0" fontId="130" fillId="42" borderId="0" xfId="0" applyFont="1" applyFill="1" applyAlignment="1">
      <alignment horizontal="center"/>
    </xf>
    <xf numFmtId="0" fontId="132" fillId="42" borderId="0" xfId="0" applyFont="1" applyFill="1" applyAlignment="1">
      <alignment horizontal="center"/>
    </xf>
    <xf numFmtId="0" fontId="129" fillId="0" borderId="45" xfId="0" applyFont="1" applyFill="1" applyBorder="1" applyAlignment="1">
      <alignment horizontal="center" vertical="center" wrapText="1"/>
    </xf>
    <xf numFmtId="0" fontId="129" fillId="0" borderId="46"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32" fillId="64" borderId="47" xfId="0" applyFont="1" applyFill="1" applyBorder="1" applyAlignment="1">
      <alignment horizontal="center" vertical="center" wrapText="1"/>
    </xf>
    <xf numFmtId="0" fontId="132" fillId="64" borderId="45" xfId="0" applyFont="1" applyFill="1" applyBorder="1" applyAlignment="1">
      <alignment horizontal="center" vertical="center" wrapText="1"/>
    </xf>
    <xf numFmtId="0" fontId="201" fillId="0" borderId="45" xfId="0" applyFont="1" applyFill="1" applyBorder="1" applyAlignment="1">
      <alignment horizontal="center" vertical="center" wrapText="1"/>
    </xf>
    <xf numFmtId="0" fontId="132" fillId="0" borderId="0" xfId="0" applyFont="1" applyAlignment="1">
      <alignment horizontal="center"/>
    </xf>
    <xf numFmtId="0" fontId="135" fillId="0" borderId="51" xfId="0" applyFont="1" applyFill="1" applyBorder="1" applyAlignment="1">
      <alignment horizontal="left" vertical="center" wrapText="1"/>
    </xf>
    <xf numFmtId="0" fontId="9" fillId="63" borderId="0" xfId="462" applyFont="1" applyFill="1" applyBorder="1" applyAlignment="1">
      <alignment horizontal="center" vertical="center" wrapText="1"/>
      <protection/>
    </xf>
    <xf numFmtId="0" fontId="9" fillId="64" borderId="47" xfId="0" applyFont="1" applyFill="1" applyBorder="1" applyAlignment="1">
      <alignment horizontal="center" vertical="center" wrapText="1"/>
    </xf>
    <xf numFmtId="0" fontId="9" fillId="64" borderId="45" xfId="0" applyFont="1" applyFill="1" applyBorder="1" applyAlignment="1">
      <alignment horizontal="center" vertical="center" wrapText="1"/>
    </xf>
    <xf numFmtId="3" fontId="11" fillId="0" borderId="45" xfId="0" applyNumberFormat="1" applyFont="1" applyBorder="1" applyAlignment="1">
      <alignment horizontal="center" vertical="center" wrapText="1"/>
    </xf>
    <xf numFmtId="3" fontId="11" fillId="0" borderId="46" xfId="0" applyNumberFormat="1" applyFont="1" applyBorder="1" applyAlignment="1">
      <alignment horizontal="center" vertical="center" wrapText="1"/>
    </xf>
    <xf numFmtId="0" fontId="127" fillId="0" borderId="0" xfId="0" applyFont="1" applyFill="1" applyBorder="1" applyAlignment="1">
      <alignment horizontal="center"/>
    </xf>
    <xf numFmtId="0" fontId="202" fillId="64" borderId="47" xfId="0" applyFont="1" applyFill="1" applyBorder="1" applyAlignment="1">
      <alignment horizontal="center" vertical="center" wrapText="1"/>
    </xf>
    <xf numFmtId="0" fontId="202" fillId="64" borderId="45" xfId="0" applyFont="1" applyFill="1" applyBorder="1" applyAlignment="1">
      <alignment horizontal="center" vertical="center" wrapText="1"/>
    </xf>
    <xf numFmtId="3" fontId="203" fillId="0" borderId="45" xfId="0" applyNumberFormat="1" applyFont="1" applyBorder="1" applyAlignment="1">
      <alignment horizontal="center" vertical="center" wrapText="1"/>
    </xf>
    <xf numFmtId="3" fontId="203" fillId="0" borderId="46" xfId="0" applyNumberFormat="1" applyFont="1" applyBorder="1" applyAlignment="1">
      <alignment horizontal="center" vertical="center" wrapText="1"/>
    </xf>
    <xf numFmtId="0" fontId="9" fillId="0" borderId="0" xfId="0" applyFont="1" applyAlignment="1">
      <alignment horizontal="center" vertical="center" wrapText="1"/>
    </xf>
    <xf numFmtId="0" fontId="13" fillId="0" borderId="0" xfId="0" applyFont="1" applyBorder="1" applyAlignment="1">
      <alignment horizontal="right" vertical="center" wrapText="1"/>
    </xf>
    <xf numFmtId="0" fontId="9" fillId="0" borderId="0" xfId="475" applyFont="1" applyAlignment="1">
      <alignment horizontal="center" vertical="center" wrapText="1"/>
      <protection/>
    </xf>
    <xf numFmtId="0" fontId="127" fillId="0" borderId="0" xfId="475" applyFont="1" applyAlignment="1">
      <alignment horizontal="center" vertical="center" wrapText="1"/>
      <protection/>
    </xf>
    <xf numFmtId="0" fontId="5" fillId="0" borderId="3" xfId="475" applyFont="1" applyBorder="1" applyAlignment="1">
      <alignment horizontal="center" vertical="center" wrapText="1"/>
      <protection/>
    </xf>
    <xf numFmtId="0" fontId="5" fillId="0" borderId="3" xfId="475" applyFont="1" applyBorder="1" applyAlignment="1">
      <alignment horizontal="left" vertical="center" wrapText="1"/>
      <protection/>
    </xf>
    <xf numFmtId="236" fontId="5" fillId="0" borderId="3" xfId="475" applyNumberFormat="1" applyFont="1" applyBorder="1" applyAlignment="1">
      <alignment horizontal="right" vertical="center"/>
      <protection/>
    </xf>
    <xf numFmtId="0" fontId="5" fillId="0" borderId="3" xfId="475" applyFont="1" applyFill="1" applyBorder="1" applyAlignment="1">
      <alignment vertical="center" wrapText="1"/>
      <protection/>
    </xf>
    <xf numFmtId="0" fontId="6" fillId="0" borderId="3" xfId="475" applyFont="1" applyFill="1" applyBorder="1" applyAlignment="1" quotePrefix="1">
      <alignment horizontal="center" vertical="center" wrapText="1"/>
      <protection/>
    </xf>
    <xf numFmtId="0" fontId="6" fillId="0" borderId="3" xfId="475" applyFont="1" applyFill="1" applyBorder="1" applyAlignment="1">
      <alignment vertical="center" wrapText="1"/>
      <protection/>
    </xf>
    <xf numFmtId="0" fontId="6" fillId="0" borderId="3" xfId="475" applyFont="1" applyFill="1" applyBorder="1" applyAlignment="1">
      <alignment horizontal="center" vertical="center" wrapText="1"/>
      <protection/>
    </xf>
    <xf numFmtId="4" fontId="6" fillId="0" borderId="3" xfId="475" applyNumberFormat="1" applyFont="1" applyBorder="1" applyAlignment="1">
      <alignment horizontal="right" vertical="center"/>
      <protection/>
    </xf>
    <xf numFmtId="4" fontId="7" fillId="0" borderId="3" xfId="0" applyNumberFormat="1" applyFont="1" applyBorder="1" applyAlignment="1">
      <alignment horizontal="right" vertical="center" wrapText="1"/>
    </xf>
    <xf numFmtId="0" fontId="13" fillId="0" borderId="3" xfId="475" applyFont="1" applyFill="1" applyBorder="1" applyAlignment="1" quotePrefix="1">
      <alignment horizontal="center" vertical="center" wrapText="1"/>
      <protection/>
    </xf>
    <xf numFmtId="0" fontId="13" fillId="0" borderId="3" xfId="475" applyFont="1" applyBorder="1" applyAlignment="1">
      <alignment vertical="center" wrapText="1"/>
      <protection/>
    </xf>
    <xf numFmtId="0" fontId="13" fillId="0" borderId="3" xfId="475" applyFont="1" applyBorder="1" applyAlignment="1">
      <alignment horizontal="center" vertical="center" wrapText="1"/>
      <protection/>
    </xf>
    <xf numFmtId="4" fontId="13" fillId="0" borderId="3" xfId="475" applyNumberFormat="1" applyFont="1" applyBorder="1" applyAlignment="1">
      <alignment horizontal="right" vertical="center"/>
      <protection/>
    </xf>
    <xf numFmtId="0" fontId="13" fillId="0" borderId="3" xfId="475" applyFont="1" applyFill="1" applyBorder="1" applyAlignment="1">
      <alignment horizontal="center" vertical="center" wrapText="1"/>
      <protection/>
    </xf>
    <xf numFmtId="0" fontId="6" fillId="0" borderId="3" xfId="475" applyFont="1" applyBorder="1" applyAlignment="1" quotePrefix="1">
      <alignment horizontal="center" vertical="center" wrapText="1"/>
      <protection/>
    </xf>
    <xf numFmtId="0" fontId="6" fillId="0" borderId="3" xfId="475" applyFont="1" applyBorder="1" applyAlignment="1">
      <alignment vertical="center" wrapText="1"/>
      <protection/>
    </xf>
    <xf numFmtId="0" fontId="6" fillId="0" borderId="3" xfId="475" applyFont="1" applyBorder="1" applyAlignment="1">
      <alignment horizontal="center" vertical="center" wrapText="1"/>
      <protection/>
    </xf>
    <xf numFmtId="0" fontId="13" fillId="0" borderId="3" xfId="475" applyFont="1" applyBorder="1" applyAlignment="1" quotePrefix="1">
      <alignment horizontal="center" vertical="center" wrapText="1"/>
      <protection/>
    </xf>
    <xf numFmtId="3" fontId="6" fillId="0" borderId="3" xfId="475" applyNumberFormat="1" applyFont="1" applyBorder="1" applyAlignment="1">
      <alignment horizontal="right" vertical="center"/>
      <protection/>
    </xf>
    <xf numFmtId="3" fontId="7" fillId="0" borderId="3" xfId="0" applyNumberFormat="1" applyFont="1" applyBorder="1" applyAlignment="1">
      <alignment horizontal="right" vertical="center" wrapText="1"/>
    </xf>
    <xf numFmtId="0" fontId="204" fillId="0" borderId="3" xfId="475" applyFont="1" applyFill="1" applyBorder="1" applyAlignment="1">
      <alignment horizontal="center" vertical="center" wrapText="1"/>
      <protection/>
    </xf>
    <xf numFmtId="0" fontId="204" fillId="0" borderId="3" xfId="475" applyFont="1" applyFill="1" applyBorder="1" applyAlignment="1">
      <alignment vertical="center" wrapText="1"/>
      <protection/>
    </xf>
    <xf numFmtId="3" fontId="204" fillId="0" borderId="3" xfId="475" applyNumberFormat="1" applyFont="1" applyFill="1" applyBorder="1" applyAlignment="1">
      <alignment horizontal="right" vertical="center"/>
      <protection/>
    </xf>
    <xf numFmtId="3" fontId="204" fillId="0" borderId="3" xfId="475" applyNumberFormat="1" applyFont="1" applyFill="1" applyBorder="1" applyAlignment="1">
      <alignment vertical="center"/>
      <protection/>
    </xf>
    <xf numFmtId="3" fontId="6" fillId="0" borderId="3" xfId="475" applyNumberFormat="1" applyFont="1" applyFill="1" applyBorder="1" applyAlignment="1">
      <alignment horizontal="right" vertical="center"/>
      <protection/>
    </xf>
    <xf numFmtId="3" fontId="6" fillId="0" borderId="3" xfId="475" applyNumberFormat="1" applyFont="1" applyFill="1" applyBorder="1" applyAlignment="1">
      <alignment vertical="center"/>
      <protection/>
    </xf>
    <xf numFmtId="0" fontId="13" fillId="0" borderId="3" xfId="475" applyFont="1" applyFill="1" applyBorder="1" applyAlignment="1">
      <alignment vertical="center" wrapText="1"/>
      <protection/>
    </xf>
    <xf numFmtId="3" fontId="13" fillId="0" borderId="3" xfId="475" applyNumberFormat="1" applyFont="1" applyFill="1" applyBorder="1" applyAlignment="1">
      <alignment horizontal="right" vertical="center"/>
      <protection/>
    </xf>
    <xf numFmtId="3" fontId="13" fillId="0" borderId="3" xfId="475" applyNumberFormat="1" applyFont="1" applyFill="1" applyBorder="1" applyAlignment="1">
      <alignment vertical="center"/>
      <protection/>
    </xf>
    <xf numFmtId="167" fontId="6" fillId="0" borderId="3" xfId="475" applyNumberFormat="1" applyFont="1" applyFill="1" applyBorder="1" applyAlignment="1">
      <alignment horizontal="right" vertical="center"/>
      <protection/>
    </xf>
    <xf numFmtId="167" fontId="6" fillId="0" borderId="3" xfId="475" applyNumberFormat="1" applyFont="1" applyFill="1" applyBorder="1" applyAlignment="1">
      <alignment vertical="center"/>
      <protection/>
    </xf>
    <xf numFmtId="167" fontId="13" fillId="0" borderId="3" xfId="475" applyNumberFormat="1" applyFont="1" applyFill="1" applyBorder="1" applyAlignment="1">
      <alignment horizontal="right" vertical="center"/>
      <protection/>
    </xf>
    <xf numFmtId="167" fontId="13" fillId="0" borderId="3" xfId="475" applyNumberFormat="1" applyFont="1" applyFill="1" applyBorder="1" applyAlignment="1">
      <alignment vertical="center"/>
      <protection/>
    </xf>
    <xf numFmtId="4" fontId="6" fillId="0" borderId="3" xfId="475" applyNumberFormat="1" applyFont="1" applyFill="1" applyBorder="1" applyAlignment="1">
      <alignment horizontal="right" vertical="center"/>
      <protection/>
    </xf>
    <xf numFmtId="4" fontId="6" fillId="0" borderId="3" xfId="475" applyNumberFormat="1" applyFont="1" applyFill="1" applyBorder="1" applyAlignment="1">
      <alignment vertical="center"/>
      <protection/>
    </xf>
    <xf numFmtId="3" fontId="6" fillId="0" borderId="3" xfId="475" applyNumberFormat="1" applyFont="1" applyFill="1" applyBorder="1" applyAlignment="1" quotePrefix="1">
      <alignment horizontal="right" vertical="center"/>
      <protection/>
    </xf>
    <xf numFmtId="0" fontId="205" fillId="0" borderId="3" xfId="475" applyFont="1" applyFill="1" applyBorder="1" applyAlignment="1" quotePrefix="1">
      <alignment horizontal="center" vertical="center" wrapText="1"/>
      <protection/>
    </xf>
    <xf numFmtId="0" fontId="205" fillId="0" borderId="3" xfId="475" applyFont="1" applyFill="1" applyBorder="1" applyAlignment="1">
      <alignment vertical="center" wrapText="1"/>
      <protection/>
    </xf>
    <xf numFmtId="0" fontId="205" fillId="0" borderId="3" xfId="475" applyFont="1" applyFill="1" applyBorder="1" applyAlignment="1">
      <alignment horizontal="center" vertical="center" wrapText="1"/>
      <protection/>
    </xf>
    <xf numFmtId="3" fontId="205" fillId="0" borderId="3" xfId="475" applyNumberFormat="1" applyFont="1" applyFill="1" applyBorder="1" applyAlignment="1">
      <alignment horizontal="right" vertical="center"/>
      <protection/>
    </xf>
    <xf numFmtId="3" fontId="205" fillId="0" borderId="3" xfId="475" applyNumberFormat="1" applyFont="1" applyFill="1" applyBorder="1" applyAlignment="1">
      <alignment vertical="center"/>
      <protection/>
    </xf>
    <xf numFmtId="0" fontId="5" fillId="0" borderId="3" xfId="475" applyFont="1" applyFill="1" applyBorder="1" applyAlignment="1">
      <alignment horizontal="center" vertical="center" wrapText="1"/>
      <protection/>
    </xf>
    <xf numFmtId="4" fontId="205" fillId="0" borderId="3" xfId="475" applyNumberFormat="1" applyFont="1" applyFill="1" applyBorder="1" applyAlignment="1">
      <alignment horizontal="right" vertical="center"/>
      <protection/>
    </xf>
    <xf numFmtId="167" fontId="205" fillId="0" borderId="3" xfId="475" applyNumberFormat="1" applyFont="1" applyFill="1" applyBorder="1" applyAlignment="1">
      <alignment horizontal="right" vertical="center"/>
      <protection/>
    </xf>
    <xf numFmtId="0" fontId="6" fillId="42" borderId="3" xfId="475" applyFont="1" applyFill="1" applyBorder="1" applyAlignment="1">
      <alignment vertical="center" wrapText="1"/>
      <protection/>
    </xf>
    <xf numFmtId="0" fontId="6" fillId="42" borderId="3" xfId="475" applyFont="1" applyFill="1" applyBorder="1" applyAlignment="1">
      <alignment horizontal="center" vertical="center" wrapText="1"/>
      <protection/>
    </xf>
    <xf numFmtId="4" fontId="6" fillId="0" borderId="3" xfId="475" applyNumberFormat="1" applyFont="1" applyBorder="1" applyAlignment="1" quotePrefix="1">
      <alignment horizontal="right" vertical="center"/>
      <protection/>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6"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3" fontId="6" fillId="0" borderId="3" xfId="0" applyNumberFormat="1" applyFont="1" applyFill="1" applyBorder="1" applyAlignment="1">
      <alignment vertical="center" wrapText="1"/>
    </xf>
    <xf numFmtId="3" fontId="6" fillId="0" borderId="3" xfId="0" applyNumberFormat="1" applyFont="1" applyFill="1" applyBorder="1" applyAlignment="1">
      <alignment horizontal="righ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167" fontId="13" fillId="0" borderId="3" xfId="0" applyNumberFormat="1" applyFont="1" applyFill="1" applyBorder="1" applyAlignment="1">
      <alignment horizontal="center" vertical="center" wrapText="1"/>
    </xf>
    <xf numFmtId="167" fontId="13" fillId="0" borderId="3" xfId="0" applyNumberFormat="1" applyFont="1" applyFill="1" applyBorder="1" applyAlignment="1" quotePrefix="1">
      <alignment horizontal="center" vertical="center" wrapText="1"/>
    </xf>
    <xf numFmtId="167" fontId="13" fillId="0" borderId="3" xfId="0" applyNumberFormat="1" applyFont="1" applyFill="1" applyBorder="1" applyAlignment="1">
      <alignment horizontal="right" vertical="center" wrapText="1"/>
    </xf>
    <xf numFmtId="0" fontId="6" fillId="0" borderId="3" xfId="0" applyFont="1" applyFill="1" applyBorder="1" applyAlignment="1" quotePrefix="1">
      <alignment horizontal="center" vertical="center" wrapText="1"/>
    </xf>
    <xf numFmtId="0" fontId="6" fillId="0" borderId="3" xfId="0" applyFont="1" applyFill="1" applyBorder="1" applyAlignment="1">
      <alignment horizontal="left" vertical="center" wrapText="1"/>
    </xf>
    <xf numFmtId="167" fontId="6" fillId="0" borderId="3" xfId="0" applyNumberFormat="1" applyFont="1" applyFill="1" applyBorder="1" applyAlignment="1">
      <alignment horizontal="center" vertical="center" wrapText="1"/>
    </xf>
    <xf numFmtId="0" fontId="6" fillId="0" borderId="3" xfId="0" applyFont="1" applyFill="1" applyBorder="1" applyAlignment="1">
      <alignment horizontal="right" vertical="center" wrapText="1"/>
    </xf>
    <xf numFmtId="167" fontId="6" fillId="0" borderId="3" xfId="278" applyNumberFormat="1" applyFont="1" applyFill="1" applyBorder="1" applyAlignment="1">
      <alignment horizontal="right" vertical="center" wrapText="1"/>
    </xf>
    <xf numFmtId="3" fontId="6" fillId="0" borderId="3" xfId="0" applyNumberFormat="1" applyFont="1" applyBorder="1" applyAlignment="1">
      <alignment horizontal="right" vertical="center" wrapText="1"/>
    </xf>
    <xf numFmtId="3" fontId="7" fillId="0" borderId="3" xfId="0" applyNumberFormat="1" applyFont="1" applyBorder="1" applyAlignment="1">
      <alignment vertical="center" wrapText="1"/>
    </xf>
    <xf numFmtId="4" fontId="6" fillId="0" borderId="3" xfId="0" applyNumberFormat="1" applyFont="1" applyFill="1" applyBorder="1" applyAlignment="1">
      <alignment horizontal="right" vertical="center" wrapText="1"/>
    </xf>
    <xf numFmtId="167" fontId="6" fillId="0" borderId="3" xfId="0" applyNumberFormat="1" applyFont="1" applyFill="1" applyBorder="1" applyAlignment="1">
      <alignment horizontal="right" vertical="center" wrapText="1"/>
    </xf>
    <xf numFmtId="167" fontId="6" fillId="0" borderId="3" xfId="0" applyNumberFormat="1" applyFont="1" applyFill="1" applyBorder="1" applyAlignment="1" quotePrefix="1">
      <alignment horizontal="center" vertical="center" wrapText="1"/>
    </xf>
    <xf numFmtId="4" fontId="6" fillId="0" borderId="3" xfId="0" applyNumberFormat="1" applyFont="1" applyBorder="1" applyAlignment="1">
      <alignment horizontal="right" vertical="center" wrapText="1"/>
    </xf>
    <xf numFmtId="0" fontId="13" fillId="0" borderId="3" xfId="0" applyFont="1" applyFill="1" applyBorder="1" applyAlignment="1" quotePrefix="1">
      <alignment horizontal="center" vertical="center" wrapText="1"/>
    </xf>
    <xf numFmtId="4" fontId="13" fillId="0" borderId="3" xfId="0" applyNumberFormat="1" applyFont="1" applyFill="1" applyBorder="1" applyAlignment="1">
      <alignment horizontal="right" vertical="center" wrapText="1"/>
    </xf>
    <xf numFmtId="234" fontId="6" fillId="0" borderId="3"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7" fontId="13" fillId="0" borderId="3" xfId="0" applyNumberFormat="1" applyFont="1" applyFill="1" applyBorder="1" applyAlignment="1">
      <alignment vertical="center" wrapText="1"/>
    </xf>
    <xf numFmtId="167" fontId="6" fillId="0" borderId="3" xfId="0" applyNumberFormat="1" applyFont="1" applyFill="1" applyBorder="1" applyAlignment="1">
      <alignment vertical="center" wrapText="1"/>
    </xf>
    <xf numFmtId="167" fontId="6" fillId="0" borderId="3" xfId="0" applyNumberFormat="1" applyFont="1" applyFill="1" applyBorder="1" applyAlignment="1">
      <alignment horizontal="right" vertical="center"/>
    </xf>
    <xf numFmtId="0" fontId="6" fillId="0" borderId="3" xfId="465" applyFont="1" applyFill="1" applyBorder="1" applyAlignment="1">
      <alignment horizontal="center" vertical="center" wrapText="1"/>
      <protection/>
    </xf>
    <xf numFmtId="0" fontId="6" fillId="0" borderId="3" xfId="465" applyFont="1" applyFill="1" applyBorder="1" applyAlignment="1">
      <alignment horizontal="justify" vertical="center" wrapText="1"/>
      <protection/>
    </xf>
    <xf numFmtId="167" fontId="6" fillId="0" borderId="3" xfId="465" applyNumberFormat="1" applyFont="1" applyFill="1" applyBorder="1" applyAlignment="1">
      <alignment horizontal="center" vertical="center" wrapText="1"/>
      <protection/>
    </xf>
    <xf numFmtId="167" fontId="6" fillId="0" borderId="3" xfId="0" applyNumberFormat="1" applyFont="1" applyFill="1" applyBorder="1" applyAlignment="1">
      <alignment/>
    </xf>
    <xf numFmtId="0" fontId="13" fillId="0" borderId="3" xfId="465" applyFont="1" applyFill="1" applyBorder="1" applyAlignment="1" quotePrefix="1">
      <alignment horizontal="center" vertical="center" wrapText="1"/>
      <protection/>
    </xf>
    <xf numFmtId="0" fontId="13" fillId="0" borderId="3" xfId="465" applyFont="1" applyFill="1" applyBorder="1" applyAlignment="1" quotePrefix="1">
      <alignment horizontal="justify" vertical="center" wrapText="1"/>
      <protection/>
    </xf>
    <xf numFmtId="0" fontId="13" fillId="0" borderId="3" xfId="465" applyFont="1" applyFill="1" applyBorder="1" applyAlignment="1">
      <alignment horizontal="center" vertical="center" wrapText="1"/>
      <protection/>
    </xf>
    <xf numFmtId="167" fontId="13" fillId="0" borderId="3" xfId="465" applyNumberFormat="1" applyFont="1" applyFill="1" applyBorder="1" applyAlignment="1">
      <alignment horizontal="center" vertical="center" wrapText="1"/>
      <protection/>
    </xf>
    <xf numFmtId="167" fontId="134" fillId="0" borderId="3" xfId="0" applyNumberFormat="1" applyFont="1" applyFill="1" applyBorder="1" applyAlignment="1">
      <alignment horizontal="right" vertical="center" wrapText="1"/>
    </xf>
    <xf numFmtId="167" fontId="134" fillId="0" borderId="3" xfId="0" applyNumberFormat="1" applyFont="1" applyFill="1" applyBorder="1" applyAlignment="1">
      <alignment vertical="center" wrapText="1"/>
    </xf>
    <xf numFmtId="167" fontId="134" fillId="0" borderId="3" xfId="0" applyNumberFormat="1" applyFont="1" applyFill="1" applyBorder="1" applyAlignment="1">
      <alignment horizontal="right" vertical="center"/>
    </xf>
    <xf numFmtId="167" fontId="134" fillId="0" borderId="3" xfId="0" applyNumberFormat="1" applyFont="1" applyFill="1" applyBorder="1" applyAlignment="1">
      <alignment/>
    </xf>
    <xf numFmtId="0" fontId="6" fillId="0" borderId="3" xfId="469" applyFont="1" applyFill="1" applyBorder="1" applyAlignment="1">
      <alignment horizontal="center" vertical="center"/>
      <protection/>
    </xf>
    <xf numFmtId="49" fontId="6" fillId="0" borderId="3" xfId="474" applyNumberFormat="1" applyFont="1" applyFill="1" applyBorder="1" applyAlignment="1">
      <alignment horizontal="justify" vertical="center" wrapText="1"/>
      <protection/>
    </xf>
    <xf numFmtId="0" fontId="6" fillId="0" borderId="3" xfId="469" applyFont="1" applyFill="1" applyBorder="1" applyAlignment="1">
      <alignment vertical="center"/>
      <protection/>
    </xf>
    <xf numFmtId="167" fontId="6" fillId="0" borderId="3" xfId="469" applyNumberFormat="1" applyFont="1" applyFill="1" applyBorder="1" applyAlignment="1">
      <alignment vertical="center"/>
      <protection/>
    </xf>
    <xf numFmtId="0" fontId="6" fillId="0" borderId="3" xfId="469" applyFont="1" applyFill="1" applyBorder="1" applyAlignment="1" quotePrefix="1">
      <alignment horizontal="center" vertical="center"/>
      <protection/>
    </xf>
    <xf numFmtId="0" fontId="6" fillId="0" borderId="3" xfId="477" applyFont="1" applyFill="1" applyBorder="1" applyAlignment="1">
      <alignment horizontal="center" vertical="center" wrapText="1"/>
      <protection/>
    </xf>
    <xf numFmtId="0" fontId="6" fillId="0" borderId="3" xfId="477" applyFont="1" applyFill="1" applyBorder="1" applyAlignment="1">
      <alignment horizontal="center" vertical="center"/>
      <protection/>
    </xf>
    <xf numFmtId="0" fontId="6" fillId="0" borderId="3" xfId="477" applyFont="1" applyFill="1" applyBorder="1" applyAlignment="1">
      <alignment horizontal="justify" vertical="center" wrapText="1"/>
      <protection/>
    </xf>
    <xf numFmtId="167" fontId="6" fillId="0" borderId="3" xfId="477" applyNumberFormat="1" applyFont="1" applyFill="1" applyBorder="1" applyAlignment="1">
      <alignment horizontal="center" vertical="center" wrapText="1"/>
      <protection/>
    </xf>
    <xf numFmtId="167" fontId="6" fillId="0" borderId="3" xfId="477" applyNumberFormat="1" applyFont="1" applyFill="1" applyBorder="1" applyAlignment="1">
      <alignment horizontal="center" vertical="center"/>
      <protection/>
    </xf>
    <xf numFmtId="3" fontId="6" fillId="0" borderId="3" xfId="477" applyNumberFormat="1" applyFont="1" applyFill="1" applyBorder="1" applyAlignment="1">
      <alignment horizontal="center" vertical="center"/>
      <protection/>
    </xf>
    <xf numFmtId="3" fontId="6" fillId="0" borderId="3" xfId="0" applyNumberFormat="1" applyFont="1" applyFill="1" applyBorder="1" applyAlignment="1">
      <alignment horizontal="right" vertical="center"/>
    </xf>
    <xf numFmtId="3" fontId="134" fillId="0" borderId="3" xfId="0" applyNumberFormat="1" applyFont="1" applyFill="1" applyBorder="1" applyAlignment="1">
      <alignment vertical="center" wrapText="1"/>
    </xf>
    <xf numFmtId="0" fontId="6" fillId="0" borderId="3" xfId="477" applyFont="1" applyFill="1" applyBorder="1" applyAlignment="1" quotePrefix="1">
      <alignment horizontal="center" vertical="center"/>
      <protection/>
    </xf>
    <xf numFmtId="3" fontId="6" fillId="0" borderId="3" xfId="0" applyNumberFormat="1" applyFont="1" applyFill="1" applyBorder="1" applyAlignment="1" quotePrefix="1">
      <alignment horizontal="right" vertical="center"/>
    </xf>
    <xf numFmtId="3" fontId="6" fillId="0" borderId="3" xfId="0" applyNumberFormat="1" applyFont="1" applyFill="1" applyBorder="1" applyAlignment="1" quotePrefix="1">
      <alignment horizontal="right" vertical="center" wrapText="1"/>
    </xf>
    <xf numFmtId="3" fontId="206" fillId="0" borderId="3" xfId="0" applyNumberFormat="1" applyFont="1" applyFill="1" applyBorder="1" applyAlignment="1">
      <alignment vertical="center" wrapText="1"/>
    </xf>
    <xf numFmtId="3" fontId="134" fillId="0" borderId="3" xfId="0" applyNumberFormat="1" applyFont="1" applyFill="1" applyBorder="1" applyAlignment="1">
      <alignment/>
    </xf>
    <xf numFmtId="0" fontId="6" fillId="0" borderId="3" xfId="474" applyFont="1" applyFill="1" applyBorder="1" applyAlignment="1" quotePrefix="1">
      <alignment horizontal="center" vertical="center"/>
      <protection/>
    </xf>
    <xf numFmtId="49" fontId="6" fillId="0" borderId="3" xfId="474" applyNumberFormat="1" applyFont="1" applyFill="1" applyBorder="1" applyAlignment="1">
      <alignment horizontal="left" vertical="center" wrapText="1"/>
      <protection/>
    </xf>
    <xf numFmtId="0" fontId="6" fillId="0" borderId="3" xfId="474" applyFont="1" applyFill="1" applyBorder="1" applyAlignment="1">
      <alignment horizontal="center" vertical="center"/>
      <protection/>
    </xf>
    <xf numFmtId="167" fontId="6" fillId="0" borderId="3" xfId="474" applyNumberFormat="1" applyFont="1" applyFill="1" applyBorder="1" applyAlignment="1">
      <alignment horizontal="center" vertical="center"/>
      <protection/>
    </xf>
    <xf numFmtId="167" fontId="6" fillId="0" borderId="3" xfId="0" applyNumberFormat="1" applyFont="1" applyFill="1" applyBorder="1" applyAlignment="1" quotePrefix="1">
      <alignment horizontal="right" vertical="center" wrapText="1"/>
    </xf>
    <xf numFmtId="0" fontId="139" fillId="0" borderId="3" xfId="0" applyFont="1" applyFill="1" applyBorder="1" applyAlignment="1">
      <alignment horizontal="center" vertical="center" wrapText="1"/>
    </xf>
    <xf numFmtId="0" fontId="139" fillId="0" borderId="3" xfId="0" applyFont="1" applyFill="1" applyBorder="1" applyAlignment="1">
      <alignment vertical="center" shrinkToFit="1"/>
    </xf>
    <xf numFmtId="167" fontId="139" fillId="0" borderId="3" xfId="0" applyNumberFormat="1" applyFont="1" applyFill="1" applyBorder="1" applyAlignment="1">
      <alignment vertical="center" shrinkToFit="1"/>
    </xf>
    <xf numFmtId="167" fontId="207" fillId="0" borderId="3" xfId="0" applyNumberFormat="1" applyFont="1" applyFill="1" applyBorder="1" applyAlignment="1">
      <alignment horizontal="right" vertical="center" wrapText="1"/>
    </xf>
    <xf numFmtId="0" fontId="6" fillId="0" borderId="3" xfId="0" applyFont="1" applyFill="1" applyBorder="1" applyAlignment="1">
      <alignment horizontal="left" vertical="center"/>
    </xf>
    <xf numFmtId="167" fontId="6" fillId="64" borderId="3" xfId="0" applyNumberFormat="1" applyFont="1" applyFill="1" applyBorder="1" applyAlignment="1">
      <alignment vertical="center" wrapText="1"/>
    </xf>
    <xf numFmtId="4" fontId="6" fillId="0" borderId="3" xfId="0" applyNumberFormat="1" applyFont="1" applyFill="1" applyBorder="1" applyAlignment="1">
      <alignment horizontal="center" vertical="center" wrapText="1"/>
    </xf>
    <xf numFmtId="4" fontId="6" fillId="0" borderId="3" xfId="0" applyNumberFormat="1" applyFont="1" applyFill="1" applyBorder="1" applyAlignment="1">
      <alignment vertical="center" wrapText="1"/>
    </xf>
    <xf numFmtId="0" fontId="134" fillId="0" borderId="3" xfId="0" applyFont="1" applyFill="1" applyBorder="1" applyAlignment="1">
      <alignment horizontal="center" vertical="center" wrapText="1"/>
    </xf>
    <xf numFmtId="0" fontId="134" fillId="0" borderId="3" xfId="0" applyFont="1" applyFill="1" applyBorder="1" applyAlignment="1">
      <alignment vertical="center" wrapText="1"/>
    </xf>
    <xf numFmtId="167" fontId="134" fillId="0" borderId="3" xfId="0" applyNumberFormat="1" applyFont="1" applyFill="1" applyBorder="1" applyAlignment="1">
      <alignment horizontal="center" vertical="center" wrapText="1"/>
    </xf>
    <xf numFmtId="167" fontId="134" fillId="0" borderId="3" xfId="0" applyNumberFormat="1" applyFont="1" applyFill="1" applyBorder="1" applyAlignment="1" quotePrefix="1">
      <alignment horizontal="right" vertical="center"/>
    </xf>
    <xf numFmtId="167" fontId="6" fillId="0" borderId="3" xfId="0" applyNumberFormat="1" applyFont="1" applyFill="1" applyBorder="1" applyAlignment="1" quotePrefix="1">
      <alignment horizontal="right" vertical="center"/>
    </xf>
    <xf numFmtId="0" fontId="134" fillId="0" borderId="3" xfId="0" applyFont="1" applyFill="1" applyBorder="1" applyAlignment="1" quotePrefix="1">
      <alignment horizontal="center" vertical="center" wrapText="1"/>
    </xf>
    <xf numFmtId="167" fontId="134" fillId="0" borderId="3" xfId="0" applyNumberFormat="1" applyFont="1" applyFill="1" applyBorder="1" applyAlignment="1" quotePrefix="1">
      <alignment horizontal="right" vertical="center" wrapText="1"/>
    </xf>
    <xf numFmtId="167" fontId="134" fillId="64" borderId="3" xfId="0" applyNumberFormat="1" applyFont="1" applyFill="1" applyBorder="1" applyAlignment="1">
      <alignment horizontal="right" vertical="center" wrapText="1"/>
    </xf>
    <xf numFmtId="0" fontId="6" fillId="0" borderId="3" xfId="474" applyFont="1" applyFill="1" applyBorder="1" applyAlignment="1">
      <alignment horizontal="center" vertical="center" wrapText="1"/>
      <protection/>
    </xf>
    <xf numFmtId="167" fontId="6" fillId="0" borderId="3" xfId="0" applyNumberFormat="1" applyFont="1" applyFill="1" applyBorder="1" applyAlignment="1" quotePrefix="1">
      <alignment vertical="center" wrapText="1"/>
    </xf>
    <xf numFmtId="167" fontId="208" fillId="0" borderId="3" xfId="0" applyNumberFormat="1" applyFont="1" applyBorder="1" applyAlignment="1">
      <alignment vertical="center" wrapText="1"/>
    </xf>
    <xf numFmtId="167" fontId="6" fillId="42" borderId="3" xfId="473" applyNumberFormat="1" applyFont="1" applyFill="1" applyBorder="1" applyAlignment="1">
      <alignment horizontal="right" vertical="center"/>
      <protection/>
    </xf>
    <xf numFmtId="167" fontId="134" fillId="0" borderId="3" xfId="0" applyNumberFormat="1" applyFont="1" applyFill="1" applyBorder="1" applyAlignment="1" quotePrefix="1">
      <alignment vertical="center" wrapText="1"/>
    </xf>
    <xf numFmtId="167" fontId="6" fillId="0" borderId="3" xfId="274" applyNumberFormat="1" applyFont="1" applyFill="1" applyBorder="1" applyAlignment="1">
      <alignment vertical="center"/>
    </xf>
    <xf numFmtId="167" fontId="206" fillId="0" borderId="3" xfId="0" applyNumberFormat="1" applyFont="1" applyFill="1" applyBorder="1" applyAlignment="1">
      <alignment vertical="center"/>
    </xf>
    <xf numFmtId="4" fontId="134" fillId="0" borderId="3" xfId="0" applyNumberFormat="1" applyFont="1" applyFill="1" applyBorder="1" applyAlignment="1">
      <alignment vertical="center" wrapText="1"/>
    </xf>
    <xf numFmtId="0" fontId="136" fillId="0" borderId="3" xfId="0" applyFont="1" applyFill="1" applyBorder="1" applyAlignment="1" quotePrefix="1">
      <alignment horizontal="center" vertical="center" wrapText="1"/>
    </xf>
    <xf numFmtId="0" fontId="136" fillId="0" borderId="3" xfId="0" applyFont="1" applyFill="1" applyBorder="1" applyAlignment="1">
      <alignment vertical="center" wrapText="1"/>
    </xf>
    <xf numFmtId="167" fontId="136" fillId="0" borderId="3" xfId="0" applyNumberFormat="1" applyFont="1" applyFill="1" applyBorder="1" applyAlignment="1">
      <alignment horizontal="center" vertical="center" wrapText="1"/>
    </xf>
    <xf numFmtId="167" fontId="13" fillId="0" borderId="3" xfId="274" applyNumberFormat="1" applyFont="1" applyFill="1" applyBorder="1" applyAlignment="1">
      <alignment vertical="center"/>
    </xf>
    <xf numFmtId="167" fontId="209" fillId="0" borderId="3" xfId="0" applyNumberFormat="1" applyFont="1" applyFill="1" applyBorder="1" applyAlignment="1">
      <alignment vertical="center"/>
    </xf>
    <xf numFmtId="4" fontId="136" fillId="0" borderId="3" xfId="0" applyNumberFormat="1" applyFont="1" applyFill="1" applyBorder="1" applyAlignment="1">
      <alignment vertical="center" wrapText="1"/>
    </xf>
    <xf numFmtId="167" fontId="134" fillId="0" borderId="3" xfId="0" applyNumberFormat="1" applyFont="1" applyBorder="1" applyAlignment="1">
      <alignment horizontal="right" vertical="center" wrapText="1"/>
    </xf>
    <xf numFmtId="49" fontId="6" fillId="0" borderId="3" xfId="469" applyNumberFormat="1" applyFont="1" applyFill="1" applyBorder="1" applyAlignment="1">
      <alignment horizontal="left" vertical="center" wrapText="1"/>
      <protection/>
    </xf>
    <xf numFmtId="0" fontId="6" fillId="0" borderId="3" xfId="469" applyFont="1" applyFill="1" applyBorder="1" applyAlignment="1">
      <alignment horizontal="center" vertical="center" wrapText="1"/>
      <protection/>
    </xf>
    <xf numFmtId="167" fontId="6" fillId="0" borderId="3" xfId="469" applyNumberFormat="1" applyFont="1" applyFill="1" applyBorder="1" applyAlignment="1">
      <alignment horizontal="center" vertical="center" wrapText="1"/>
      <protection/>
    </xf>
    <xf numFmtId="49" fontId="6" fillId="0" borderId="3" xfId="469" applyNumberFormat="1" applyFont="1" applyFill="1" applyBorder="1" applyAlignment="1" quotePrefix="1">
      <alignment horizontal="left" vertical="center" wrapText="1"/>
      <protection/>
    </xf>
    <xf numFmtId="167" fontId="134" fillId="0" borderId="3" xfId="0" applyNumberFormat="1" applyFont="1" applyBorder="1" applyAlignment="1">
      <alignment horizontal="right"/>
    </xf>
    <xf numFmtId="0" fontId="134" fillId="0" borderId="3" xfId="0" applyFont="1" applyFill="1" applyBorder="1" applyAlignment="1" quotePrefix="1">
      <alignment horizontal="center" vertical="center"/>
    </xf>
    <xf numFmtId="0" fontId="134" fillId="0" borderId="3" xfId="0" applyFont="1" applyFill="1" applyBorder="1" applyAlignment="1">
      <alignment horizontal="left" vertical="center" wrapText="1"/>
    </xf>
    <xf numFmtId="167" fontId="13" fillId="0" borderId="3" xfId="0" applyNumberFormat="1" applyFont="1" applyBorder="1" applyAlignment="1">
      <alignment vertical="center" wrapText="1"/>
    </xf>
    <xf numFmtId="0" fontId="13" fillId="0" borderId="3" xfId="0" applyFont="1" applyFill="1" applyBorder="1" applyAlignment="1" quotePrefix="1">
      <alignment vertical="center" wrapText="1"/>
    </xf>
    <xf numFmtId="0" fontId="13" fillId="0" borderId="3" xfId="0" applyFont="1" applyFill="1" applyBorder="1" applyAlignment="1">
      <alignment vertical="center" wrapText="1"/>
    </xf>
    <xf numFmtId="167" fontId="13" fillId="0" borderId="3" xfId="0" applyNumberFormat="1" applyFont="1" applyFill="1" applyBorder="1" applyAlignment="1" quotePrefix="1">
      <alignment horizontal="right" vertical="center" wrapText="1"/>
    </xf>
    <xf numFmtId="167" fontId="6" fillId="0" borderId="3" xfId="0" applyNumberFormat="1" applyFont="1" applyBorder="1" applyAlignment="1">
      <alignment vertical="center" wrapText="1"/>
    </xf>
    <xf numFmtId="167" fontId="13" fillId="0" borderId="3" xfId="0" applyNumberFormat="1" applyFont="1" applyFill="1" applyBorder="1" applyAlignment="1" quotePrefix="1">
      <alignment horizontal="right" vertical="center"/>
    </xf>
    <xf numFmtId="49" fontId="6" fillId="0" borderId="3" xfId="474" applyNumberFormat="1" applyFont="1" applyFill="1" applyBorder="1" applyAlignment="1" quotePrefix="1">
      <alignment horizontal="justify" vertical="center" wrapText="1"/>
      <protection/>
    </xf>
    <xf numFmtId="0" fontId="6" fillId="0" borderId="3" xfId="472" applyFont="1" applyFill="1" applyBorder="1" applyAlignment="1" quotePrefix="1">
      <alignment vertical="center" wrapText="1"/>
      <protection/>
    </xf>
    <xf numFmtId="0" fontId="6" fillId="0" borderId="3" xfId="472" applyFont="1" applyFill="1" applyBorder="1" applyAlignment="1">
      <alignment vertical="center" wrapText="1"/>
      <protection/>
    </xf>
    <xf numFmtId="0" fontId="6" fillId="0" borderId="3" xfId="472" applyFont="1" applyFill="1" applyBorder="1" applyAlignment="1">
      <alignment horizontal="center" vertical="center" wrapText="1"/>
      <protection/>
    </xf>
    <xf numFmtId="167" fontId="6" fillId="0" borderId="3" xfId="472" applyNumberFormat="1" applyFont="1" applyFill="1" applyBorder="1" applyAlignment="1">
      <alignment horizontal="center" vertical="center" wrapText="1"/>
      <protection/>
    </xf>
    <xf numFmtId="0" fontId="6" fillId="0" borderId="3" xfId="0" applyFont="1" applyFill="1" applyBorder="1" applyAlignment="1">
      <alignment horizontal="center" vertical="center"/>
    </xf>
    <xf numFmtId="0" fontId="6" fillId="0" borderId="3" xfId="0" applyFont="1" applyFill="1" applyBorder="1" applyAlignment="1" quotePrefix="1">
      <alignment horizontal="left" vertical="center" wrapText="1"/>
    </xf>
    <xf numFmtId="167" fontId="6" fillId="0" borderId="3" xfId="0" applyNumberFormat="1" applyFont="1" applyFill="1" applyBorder="1" applyAlignment="1">
      <alignment horizontal="center" vertical="center"/>
    </xf>
    <xf numFmtId="167" fontId="6" fillId="0" borderId="3" xfId="0" applyNumberFormat="1" applyFont="1" applyBorder="1" applyAlignment="1">
      <alignment horizontal="right" vertical="center" wrapText="1"/>
    </xf>
    <xf numFmtId="0" fontId="6" fillId="0" borderId="3" xfId="0" applyFont="1" applyFill="1" applyBorder="1" applyAlignment="1" quotePrefix="1">
      <alignment vertical="center" wrapText="1"/>
    </xf>
    <xf numFmtId="0" fontId="6" fillId="0" borderId="3" xfId="0" applyFont="1" applyFill="1" applyBorder="1" applyAlignment="1" quotePrefix="1">
      <alignment horizontal="center" vertical="center"/>
    </xf>
    <xf numFmtId="167" fontId="13" fillId="64" borderId="3" xfId="0" applyNumberFormat="1" applyFont="1" applyFill="1" applyBorder="1" applyAlignment="1">
      <alignment horizontal="right" vertical="center" wrapText="1"/>
    </xf>
    <xf numFmtId="4" fontId="6" fillId="0" borderId="3" xfId="0" applyNumberFormat="1" applyFont="1" applyFill="1" applyBorder="1" applyAlignment="1" quotePrefix="1">
      <alignment horizontal="right" vertical="center" wrapText="1"/>
    </xf>
    <xf numFmtId="0" fontId="139" fillId="0" borderId="3" xfId="0" applyFont="1" applyFill="1" applyBorder="1" applyAlignment="1">
      <alignment vertical="center" wrapText="1"/>
    </xf>
    <xf numFmtId="167" fontId="139" fillId="0" borderId="3" xfId="0" applyNumberFormat="1" applyFont="1" applyFill="1" applyBorder="1" applyAlignment="1">
      <alignment vertical="center" wrapText="1"/>
    </xf>
    <xf numFmtId="49" fontId="6" fillId="0" borderId="3" xfId="469" applyNumberFormat="1" applyFont="1" applyFill="1" applyBorder="1" applyAlignment="1">
      <alignment horizontal="justify" vertical="center" wrapText="1"/>
      <protection/>
    </xf>
    <xf numFmtId="0" fontId="6" fillId="0" borderId="3" xfId="473" applyFont="1" applyFill="1" applyBorder="1" applyAlignment="1" quotePrefix="1">
      <alignment horizontal="left" vertical="center" wrapText="1"/>
      <protection/>
    </xf>
    <xf numFmtId="0" fontId="6" fillId="0" borderId="3" xfId="473" applyFont="1" applyFill="1" applyBorder="1" applyAlignment="1">
      <alignment vertical="center" wrapText="1"/>
      <protection/>
    </xf>
    <xf numFmtId="0" fontId="5" fillId="0" borderId="3" xfId="477" applyFont="1" applyFill="1" applyBorder="1" applyAlignment="1">
      <alignment horizontal="center" vertical="center"/>
      <protection/>
    </xf>
    <xf numFmtId="0" fontId="5" fillId="0" borderId="3" xfId="473" applyFont="1" applyFill="1" applyBorder="1" applyAlignment="1">
      <alignment vertical="center" wrapText="1"/>
      <protection/>
    </xf>
    <xf numFmtId="167" fontId="5" fillId="0" borderId="3" xfId="473" applyNumberFormat="1" applyFont="1" applyFill="1" applyBorder="1" applyAlignment="1">
      <alignment vertical="center" wrapText="1"/>
      <protection/>
    </xf>
    <xf numFmtId="167" fontId="139" fillId="0" borderId="3" xfId="0" applyNumberFormat="1" applyFont="1" applyBorder="1" applyAlignment="1">
      <alignment/>
    </xf>
    <xf numFmtId="0" fontId="13" fillId="0" borderId="3" xfId="0" applyFont="1" applyBorder="1" applyAlignment="1">
      <alignment horizontal="left" vertical="center" wrapText="1"/>
    </xf>
    <xf numFmtId="0" fontId="13" fillId="0" borderId="3" xfId="465" applyFont="1" applyBorder="1" applyAlignment="1">
      <alignment horizontal="center" vertical="center" wrapText="1"/>
      <protection/>
    </xf>
    <xf numFmtId="167" fontId="6" fillId="0" borderId="3" xfId="0" applyNumberFormat="1" applyFont="1" applyBorder="1" applyAlignment="1">
      <alignment/>
    </xf>
    <xf numFmtId="0" fontId="6" fillId="0" borderId="3" xfId="465" applyFont="1" applyBorder="1" applyAlignment="1">
      <alignment horizontal="center" vertical="center" wrapText="1"/>
      <protection/>
    </xf>
    <xf numFmtId="0" fontId="6" fillId="0" borderId="3" xfId="0" applyFont="1" applyBorder="1" applyAlignment="1">
      <alignment horizontal="left" vertical="center" wrapText="1"/>
    </xf>
    <xf numFmtId="0" fontId="5" fillId="0" borderId="3" xfId="471" applyFont="1" applyFill="1" applyBorder="1" applyAlignment="1">
      <alignment horizontal="center" vertical="center" wrapText="1"/>
      <protection/>
    </xf>
    <xf numFmtId="0" fontId="5" fillId="0" borderId="3" xfId="471" applyFont="1" applyFill="1" applyBorder="1" applyAlignment="1">
      <alignment vertical="center" wrapText="1"/>
      <protection/>
    </xf>
    <xf numFmtId="167" fontId="5" fillId="0" borderId="3" xfId="471" applyNumberFormat="1" applyFont="1" applyFill="1" applyBorder="1" applyAlignment="1">
      <alignment vertical="center" wrapText="1"/>
      <protection/>
    </xf>
    <xf numFmtId="167" fontId="134" fillId="0" borderId="3" xfId="0" applyNumberFormat="1" applyFont="1" applyFill="1" applyBorder="1" applyAlignment="1">
      <alignment horizontal="right"/>
    </xf>
    <xf numFmtId="0" fontId="5" fillId="0" borderId="3" xfId="470" applyFont="1" applyFill="1" applyBorder="1" applyAlignment="1">
      <alignment horizontal="center" vertical="center" wrapText="1"/>
      <protection/>
    </xf>
    <xf numFmtId="0" fontId="5" fillId="0" borderId="3" xfId="470" applyFont="1" applyFill="1" applyBorder="1" applyAlignment="1">
      <alignment horizontal="left" vertical="center" wrapText="1"/>
      <protection/>
    </xf>
    <xf numFmtId="167" fontId="5" fillId="0" borderId="3" xfId="470" applyNumberFormat="1" applyFont="1" applyFill="1" applyBorder="1" applyAlignment="1">
      <alignment horizontal="center" vertical="center" wrapText="1"/>
      <protection/>
    </xf>
    <xf numFmtId="167" fontId="139" fillId="0" borderId="3" xfId="0" applyNumberFormat="1" applyFont="1" applyFill="1" applyBorder="1" applyAlignment="1">
      <alignment horizontal="right" vertical="center" wrapText="1"/>
    </xf>
    <xf numFmtId="167" fontId="5" fillId="0" borderId="3" xfId="0" applyNumberFormat="1" applyFont="1" applyFill="1" applyBorder="1" applyAlignment="1">
      <alignment horizontal="right" vertical="center" wrapText="1"/>
    </xf>
    <xf numFmtId="0" fontId="6" fillId="0" borderId="3" xfId="470" applyFont="1" applyFill="1" applyBorder="1" applyAlignment="1">
      <alignment horizontal="center" vertical="center" wrapText="1"/>
      <protection/>
    </xf>
    <xf numFmtId="0" fontId="6" fillId="0" borderId="3" xfId="470" applyFont="1" applyFill="1" applyBorder="1" applyAlignment="1">
      <alignment horizontal="left" vertical="center" wrapText="1"/>
      <protection/>
    </xf>
    <xf numFmtId="167" fontId="6" fillId="0" borderId="3" xfId="470" applyNumberFormat="1" applyFont="1" applyFill="1" applyBorder="1" applyAlignment="1">
      <alignment horizontal="center" vertical="center" wrapText="1"/>
      <protection/>
    </xf>
    <xf numFmtId="4" fontId="134" fillId="0" borderId="3" xfId="0" applyNumberFormat="1" applyFont="1" applyFill="1" applyBorder="1" applyAlignment="1">
      <alignment horizontal="right" vertical="center" wrapText="1"/>
    </xf>
    <xf numFmtId="0" fontId="139"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vertical="center"/>
    </xf>
    <xf numFmtId="0" fontId="134" fillId="0" borderId="3" xfId="0" applyFont="1" applyFill="1" applyBorder="1" applyAlignment="1">
      <alignment/>
    </xf>
    <xf numFmtId="167" fontId="5" fillId="0" borderId="3" xfId="0" applyNumberFormat="1" applyFont="1" applyFill="1" applyBorder="1" applyAlignment="1">
      <alignment horizontal="right" vertical="center"/>
    </xf>
    <xf numFmtId="0" fontId="6" fillId="0" borderId="3" xfId="0" applyFont="1" applyFill="1" applyBorder="1" applyAlignment="1">
      <alignment vertical="center"/>
    </xf>
    <xf numFmtId="0" fontId="6" fillId="0" borderId="3" xfId="478" applyFont="1" applyFill="1" applyBorder="1" applyAlignment="1">
      <alignment vertical="center"/>
      <protection/>
    </xf>
    <xf numFmtId="0" fontId="13" fillId="0" borderId="3" xfId="0" applyFont="1" applyFill="1" applyBorder="1" applyAlignment="1">
      <alignment horizontal="center" vertical="center"/>
    </xf>
    <xf numFmtId="0" fontId="13" fillId="0" borderId="3" xfId="0" applyFont="1" applyFill="1" applyBorder="1" applyAlignment="1">
      <alignment vertical="center"/>
    </xf>
    <xf numFmtId="167" fontId="13" fillId="0" borderId="3" xfId="0" applyNumberFormat="1" applyFont="1" applyFill="1" applyBorder="1" applyAlignment="1">
      <alignment horizontal="right" vertical="center"/>
    </xf>
    <xf numFmtId="0" fontId="13" fillId="0" borderId="3" xfId="0" applyFont="1" applyFill="1" applyBorder="1" applyAlignment="1" quotePrefix="1">
      <alignment vertical="center"/>
    </xf>
    <xf numFmtId="167" fontId="13" fillId="0" borderId="3" xfId="0" applyNumberFormat="1" applyFont="1" applyBorder="1" applyAlignment="1">
      <alignment horizontal="right" vertical="center" wrapText="1"/>
    </xf>
    <xf numFmtId="0" fontId="5" fillId="0" borderId="3" xfId="0" applyFont="1" applyFill="1" applyBorder="1" applyAlignment="1" quotePrefix="1">
      <alignment vertical="center"/>
    </xf>
    <xf numFmtId="167" fontId="5" fillId="0" borderId="3" xfId="0" applyNumberFormat="1" applyFont="1" applyBorder="1" applyAlignment="1">
      <alignment horizontal="right" vertical="center" wrapText="1"/>
    </xf>
    <xf numFmtId="167" fontId="6" fillId="0" borderId="3" xfId="0" applyNumberFormat="1" applyFont="1" applyBorder="1" applyAlignment="1">
      <alignment horizontal="right"/>
    </xf>
    <xf numFmtId="0" fontId="5" fillId="0" borderId="3" xfId="0" applyFont="1" applyFill="1" applyBorder="1" applyAlignment="1" quotePrefix="1">
      <alignment horizontal="center" vertical="center"/>
    </xf>
    <xf numFmtId="0" fontId="6" fillId="0" borderId="3" xfId="0" applyFont="1" applyFill="1" applyBorder="1" applyAlignment="1" quotePrefix="1">
      <alignment vertical="center"/>
    </xf>
    <xf numFmtId="3" fontId="5" fillId="0" borderId="3" xfId="0" applyNumberFormat="1" applyFont="1" applyFill="1" applyBorder="1" applyAlignment="1">
      <alignment horizontal="right" vertical="center"/>
    </xf>
    <xf numFmtId="3" fontId="5" fillId="0" borderId="3" xfId="264" applyNumberFormat="1" applyFont="1" applyFill="1" applyBorder="1" applyAlignment="1">
      <alignment horizontal="right" vertical="center"/>
    </xf>
    <xf numFmtId="3" fontId="5" fillId="0" borderId="3" xfId="0" applyNumberFormat="1" applyFont="1" applyFill="1" applyBorder="1" applyAlignment="1">
      <alignment horizontal="right" vertical="center" wrapText="1"/>
    </xf>
    <xf numFmtId="167" fontId="13" fillId="0" borderId="3" xfId="0" applyNumberFormat="1" applyFont="1" applyBorder="1" applyAlignment="1">
      <alignment horizontal="right"/>
    </xf>
    <xf numFmtId="3" fontId="13" fillId="0" borderId="3" xfId="0" applyNumberFormat="1" applyFont="1" applyFill="1" applyBorder="1" applyAlignment="1">
      <alignment horizontal="right" vertical="center"/>
    </xf>
    <xf numFmtId="167" fontId="13" fillId="0" borderId="3" xfId="0" applyNumberFormat="1" applyFont="1" applyFill="1" applyBorder="1" applyAlignment="1">
      <alignment horizontal="right"/>
    </xf>
    <xf numFmtId="0" fontId="13" fillId="0" borderId="3" xfId="0" applyFont="1" applyFill="1" applyBorder="1" applyAlignment="1" quotePrefix="1">
      <alignment horizontal="center" vertical="center"/>
    </xf>
    <xf numFmtId="2" fontId="13" fillId="0" borderId="3" xfId="0" applyNumberFormat="1" applyFont="1" applyFill="1" applyBorder="1" applyAlignment="1" quotePrefix="1">
      <alignment vertical="center"/>
    </xf>
    <xf numFmtId="2" fontId="13" fillId="0" borderId="3" xfId="0" applyNumberFormat="1" applyFont="1" applyFill="1" applyBorder="1" applyAlignment="1">
      <alignment horizontal="center" vertical="center"/>
    </xf>
    <xf numFmtId="167" fontId="13" fillId="0" borderId="3" xfId="478" applyNumberFormat="1" applyFont="1" applyFill="1" applyBorder="1" applyAlignment="1">
      <alignment horizontal="right" vertical="center"/>
      <protection/>
    </xf>
    <xf numFmtId="2" fontId="6" fillId="0" borderId="3" xfId="0" applyNumberFormat="1" applyFont="1" applyFill="1" applyBorder="1" applyAlignment="1" quotePrefix="1">
      <alignment vertical="center"/>
    </xf>
    <xf numFmtId="2" fontId="6" fillId="0" borderId="3" xfId="0" applyNumberFormat="1" applyFont="1" applyFill="1" applyBorder="1" applyAlignment="1">
      <alignment horizontal="center" vertical="center"/>
    </xf>
    <xf numFmtId="167" fontId="6" fillId="0" borderId="3" xfId="478" applyNumberFormat="1" applyFont="1" applyFill="1" applyBorder="1" applyAlignment="1" quotePrefix="1">
      <alignment horizontal="right" vertical="center"/>
      <protection/>
    </xf>
    <xf numFmtId="167" fontId="6" fillId="0" borderId="3" xfId="0" applyNumberFormat="1" applyFont="1" applyFill="1" applyBorder="1" applyAlignment="1">
      <alignment horizontal="right"/>
    </xf>
    <xf numFmtId="167" fontId="13" fillId="0" borderId="3" xfId="478" applyNumberFormat="1" applyFont="1" applyFill="1" applyBorder="1" applyAlignment="1" quotePrefix="1">
      <alignment horizontal="right" vertical="center"/>
      <protection/>
    </xf>
    <xf numFmtId="2" fontId="6" fillId="0" borderId="3" xfId="0" applyNumberFormat="1" applyFont="1" applyFill="1" applyBorder="1" applyAlignment="1" quotePrefix="1">
      <alignment vertical="center" wrapText="1"/>
    </xf>
    <xf numFmtId="0" fontId="6" fillId="0" borderId="3" xfId="466" applyFont="1" applyFill="1" applyBorder="1" applyAlignment="1">
      <alignment horizontal="center" vertical="center"/>
      <protection/>
    </xf>
    <xf numFmtId="167" fontId="6" fillId="0" borderId="3" xfId="466" applyNumberFormat="1" applyFont="1" applyFill="1" applyBorder="1" applyAlignment="1">
      <alignment horizontal="right" vertical="center"/>
      <protection/>
    </xf>
    <xf numFmtId="0" fontId="6" fillId="0" borderId="3" xfId="466" applyFont="1" applyFill="1" applyBorder="1" applyAlignment="1">
      <alignment vertical="center"/>
      <protection/>
    </xf>
    <xf numFmtId="0" fontId="6" fillId="0" borderId="3" xfId="466" applyFont="1" applyFill="1" applyBorder="1" applyAlignment="1">
      <alignment horizontal="left" vertical="center"/>
      <protection/>
    </xf>
    <xf numFmtId="49" fontId="13" fillId="0" borderId="3" xfId="474" applyNumberFormat="1" applyFont="1" applyFill="1" applyBorder="1" applyAlignment="1">
      <alignment horizontal="justify" vertical="center" wrapText="1"/>
      <protection/>
    </xf>
    <xf numFmtId="0" fontId="13" fillId="0" borderId="3" xfId="474" applyFont="1" applyFill="1" applyBorder="1" applyAlignment="1">
      <alignment horizontal="center" vertical="center" wrapText="1"/>
      <protection/>
    </xf>
    <xf numFmtId="167" fontId="5" fillId="0" borderId="3" xfId="0" applyNumberFormat="1" applyFont="1" applyFill="1" applyBorder="1" applyAlignment="1">
      <alignment horizontal="right"/>
    </xf>
    <xf numFmtId="167" fontId="5" fillId="0" borderId="3" xfId="0" applyNumberFormat="1" applyFont="1" applyBorder="1" applyAlignment="1">
      <alignment horizontal="right"/>
    </xf>
    <xf numFmtId="2" fontId="13" fillId="0" borderId="3" xfId="0" applyNumberFormat="1" applyFont="1" applyFill="1" applyBorder="1" applyAlignment="1">
      <alignment vertical="center" wrapText="1"/>
    </xf>
    <xf numFmtId="4" fontId="6" fillId="0" borderId="3" xfId="0" applyNumberFormat="1" applyFont="1" applyFill="1" applyBorder="1" applyAlignment="1">
      <alignment horizontal="right" vertical="center"/>
    </xf>
    <xf numFmtId="4" fontId="6" fillId="0" borderId="3" xfId="0" applyNumberFormat="1" applyFont="1" applyFill="1" applyBorder="1" applyAlignment="1" quotePrefix="1">
      <alignment horizontal="right" vertical="center"/>
    </xf>
    <xf numFmtId="0" fontId="6" fillId="0" borderId="3" xfId="0" applyFont="1" applyFill="1" applyBorder="1" applyAlignment="1">
      <alignment horizontal="center" vertical="center" shrinkToFit="1"/>
    </xf>
    <xf numFmtId="167" fontId="6" fillId="0" borderId="3" xfId="0" applyNumberFormat="1" applyFont="1" applyFill="1" applyBorder="1" applyAlignment="1">
      <alignment horizontal="right" vertical="center" shrinkToFit="1"/>
    </xf>
    <xf numFmtId="0" fontId="9" fillId="63" borderId="0" xfId="478" applyFont="1" applyFill="1" applyBorder="1" applyAlignment="1">
      <alignment horizontal="center" vertical="center"/>
      <protection/>
    </xf>
    <xf numFmtId="2" fontId="4" fillId="0" borderId="3" xfId="478" applyNumberFormat="1" applyFont="1" applyFill="1" applyBorder="1" applyAlignment="1">
      <alignment horizontal="center" vertical="center" wrapText="1"/>
      <protection/>
    </xf>
    <xf numFmtId="0" fontId="140" fillId="0" borderId="3" xfId="0" applyFont="1" applyFill="1" applyBorder="1" applyAlignment="1">
      <alignment horizontal="center" vertical="center" wrapText="1"/>
    </xf>
    <xf numFmtId="2" fontId="140" fillId="0" borderId="3" xfId="478" applyNumberFormat="1" applyFont="1" applyFill="1" applyBorder="1" applyAlignment="1">
      <alignment horizontal="center" vertical="center" wrapText="1"/>
      <protection/>
    </xf>
    <xf numFmtId="2" fontId="4" fillId="0" borderId="3" xfId="283" applyNumberFormat="1" applyFont="1" applyFill="1" applyBorder="1" applyAlignment="1">
      <alignment horizontal="center" vertical="center" wrapText="1"/>
    </xf>
    <xf numFmtId="2" fontId="141" fillId="0" borderId="3" xfId="0" applyNumberFormat="1" applyFont="1" applyFill="1" applyBorder="1" applyAlignment="1">
      <alignment/>
    </xf>
    <xf numFmtId="2" fontId="4" fillId="0" borderId="3" xfId="0" applyNumberFormat="1" applyFont="1" applyFill="1" applyBorder="1" applyAlignment="1">
      <alignment horizontal="center" vertical="center"/>
    </xf>
    <xf numFmtId="2" fontId="4" fillId="0" borderId="3" xfId="0" applyNumberFormat="1" applyFont="1" applyFill="1" applyBorder="1" applyAlignment="1">
      <alignment vertical="center"/>
    </xf>
    <xf numFmtId="2" fontId="4" fillId="0" borderId="3" xfId="478" applyNumberFormat="1" applyFont="1" applyFill="1" applyBorder="1" applyAlignment="1">
      <alignment vertical="center"/>
      <protection/>
    </xf>
    <xf numFmtId="2" fontId="4" fillId="0" borderId="3" xfId="478" applyNumberFormat="1" applyFont="1" applyFill="1" applyBorder="1" applyAlignment="1">
      <alignment horizontal="right" vertical="center"/>
      <protection/>
    </xf>
    <xf numFmtId="2" fontId="4" fillId="0" borderId="3" xfId="0" applyNumberFormat="1" applyFont="1" applyFill="1" applyBorder="1" applyAlignment="1">
      <alignment vertical="center" wrapText="1"/>
    </xf>
    <xf numFmtId="3" fontId="4" fillId="0" borderId="3" xfId="283" applyNumberFormat="1" applyFont="1" applyFill="1" applyBorder="1" applyAlignment="1" quotePrefix="1">
      <alignment horizontal="right" vertical="center"/>
    </xf>
    <xf numFmtId="167" fontId="210" fillId="0" borderId="3" xfId="0" applyNumberFormat="1" applyFont="1" applyBorder="1" applyAlignment="1">
      <alignment vertical="distributed" wrapText="1"/>
    </xf>
    <xf numFmtId="167" fontId="210" fillId="0" borderId="3" xfId="0" applyNumberFormat="1" applyFont="1" applyBorder="1" applyAlignment="1">
      <alignment vertical="center" wrapText="1"/>
    </xf>
    <xf numFmtId="2" fontId="7" fillId="0" borderId="3" xfId="0" applyNumberFormat="1" applyFont="1" applyFill="1" applyBorder="1" applyAlignment="1">
      <alignment horizontal="center" vertical="center"/>
    </xf>
    <xf numFmtId="2" fontId="7" fillId="0" borderId="3" xfId="0" applyNumberFormat="1" applyFont="1" applyFill="1" applyBorder="1" applyAlignment="1">
      <alignment vertical="center"/>
    </xf>
    <xf numFmtId="3" fontId="7" fillId="0" borderId="3" xfId="283" applyNumberFormat="1" applyFont="1" applyFill="1" applyBorder="1" applyAlignment="1" quotePrefix="1">
      <alignment horizontal="right" vertical="center"/>
    </xf>
    <xf numFmtId="167" fontId="211" fillId="0" borderId="3" xfId="0" applyNumberFormat="1" applyFont="1" applyBorder="1" applyAlignment="1">
      <alignment vertical="center" wrapText="1"/>
    </xf>
    <xf numFmtId="1" fontId="4" fillId="0" borderId="3" xfId="0" applyNumberFormat="1" applyFont="1" applyFill="1" applyBorder="1" applyAlignment="1">
      <alignment horizontal="center" vertical="center"/>
    </xf>
    <xf numFmtId="167" fontId="210" fillId="0" borderId="3" xfId="0" applyNumberFormat="1" applyFont="1" applyFill="1" applyBorder="1" applyAlignment="1">
      <alignment vertical="center" wrapText="1"/>
    </xf>
    <xf numFmtId="3" fontId="4" fillId="0" borderId="3" xfId="0" applyNumberFormat="1" applyFont="1" applyFill="1" applyBorder="1" applyAlignment="1">
      <alignment horizontal="right" vertical="center"/>
    </xf>
    <xf numFmtId="167" fontId="7" fillId="0" borderId="3" xfId="283" applyNumberFormat="1" applyFont="1" applyFill="1" applyBorder="1" applyAlignment="1" quotePrefix="1">
      <alignment horizontal="right" vertical="center"/>
    </xf>
    <xf numFmtId="167" fontId="211" fillId="0" borderId="3" xfId="0" applyNumberFormat="1" applyFont="1" applyFill="1" applyBorder="1" applyAlignment="1">
      <alignment vertical="center" wrapText="1"/>
    </xf>
    <xf numFmtId="2" fontId="7" fillId="0" borderId="3" xfId="0" applyNumberFormat="1" applyFont="1" applyFill="1" applyBorder="1" applyAlignment="1" quotePrefix="1">
      <alignment horizontal="center" vertical="center"/>
    </xf>
    <xf numFmtId="2" fontId="7" fillId="0" borderId="3" xfId="478" applyNumberFormat="1" applyFont="1" applyFill="1" applyBorder="1" applyAlignment="1">
      <alignment vertical="center"/>
      <protection/>
    </xf>
    <xf numFmtId="2" fontId="141" fillId="0" borderId="3" xfId="0" applyNumberFormat="1" applyFont="1" applyFill="1" applyBorder="1" applyAlignment="1">
      <alignment horizontal="center" vertical="center"/>
    </xf>
    <xf numFmtId="234" fontId="7" fillId="0" borderId="3" xfId="0" applyNumberFormat="1" applyFont="1" applyFill="1" applyBorder="1" applyAlignment="1">
      <alignment vertical="center" wrapText="1"/>
    </xf>
    <xf numFmtId="234" fontId="7" fillId="0" borderId="3" xfId="0" applyNumberFormat="1" applyFont="1" applyFill="1" applyBorder="1" applyAlignment="1">
      <alignment horizontal="right" vertical="center"/>
    </xf>
    <xf numFmtId="3" fontId="7" fillId="0" borderId="3" xfId="479" applyNumberFormat="1" applyFont="1" applyFill="1" applyBorder="1" applyAlignment="1">
      <alignment horizontal="right" vertical="center"/>
      <protection/>
    </xf>
    <xf numFmtId="167" fontId="7" fillId="0" borderId="3" xfId="0" applyNumberFormat="1" applyFont="1" applyFill="1" applyBorder="1" applyAlignment="1">
      <alignment vertical="center" wrapText="1"/>
    </xf>
    <xf numFmtId="2" fontId="141" fillId="0" borderId="3" xfId="0" applyNumberFormat="1" applyFont="1" applyFill="1" applyBorder="1" applyAlignment="1" quotePrefix="1">
      <alignment vertical="center"/>
    </xf>
    <xf numFmtId="167" fontId="7" fillId="0" borderId="3" xfId="0"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67" fontId="7" fillId="0" borderId="3" xfId="0" applyNumberFormat="1" applyFont="1" applyFill="1" applyBorder="1" applyAlignment="1">
      <alignment horizontal="right" vertical="center" wrapText="1"/>
    </xf>
    <xf numFmtId="2" fontId="141" fillId="0" borderId="3" xfId="0" applyNumberFormat="1" applyFont="1" applyFill="1" applyBorder="1" applyAlignment="1">
      <alignment vertical="center"/>
    </xf>
    <xf numFmtId="3" fontId="141" fillId="0" borderId="3" xfId="0" applyNumberFormat="1" applyFont="1" applyFill="1" applyBorder="1" applyAlignment="1">
      <alignment horizontal="center" vertical="center"/>
    </xf>
    <xf numFmtId="3" fontId="141" fillId="0" borderId="3" xfId="0" applyNumberFormat="1" applyFont="1" applyFill="1" applyBorder="1" applyAlignment="1">
      <alignment vertical="center"/>
    </xf>
    <xf numFmtId="0" fontId="211" fillId="0" borderId="3" xfId="0" applyFont="1" applyFill="1" applyBorder="1" applyAlignment="1">
      <alignment vertical="center" wrapText="1"/>
    </xf>
    <xf numFmtId="3" fontId="7" fillId="0" borderId="3" xfId="478" applyNumberFormat="1" applyFont="1" applyFill="1" applyBorder="1" applyAlignment="1">
      <alignment horizontal="right" vertical="center"/>
      <protection/>
    </xf>
    <xf numFmtId="234" fontId="7" fillId="0" borderId="3" xfId="478" applyNumberFormat="1" applyFont="1" applyFill="1" applyBorder="1" applyAlignment="1">
      <alignment horizontal="right" vertical="center"/>
      <protection/>
    </xf>
    <xf numFmtId="234" fontId="7" fillId="0" borderId="3" xfId="0" applyNumberFormat="1" applyFont="1" applyFill="1" applyBorder="1" applyAlignment="1">
      <alignment horizontal="right" vertical="center" wrapText="1"/>
    </xf>
    <xf numFmtId="3" fontId="4" fillId="0" borderId="3" xfId="479" applyNumberFormat="1" applyFont="1" applyFill="1" applyBorder="1" applyAlignment="1">
      <alignment horizontal="right" vertical="center"/>
      <protection/>
    </xf>
    <xf numFmtId="2" fontId="140" fillId="0" borderId="3" xfId="0" applyNumberFormat="1" applyFont="1" applyFill="1" applyBorder="1" applyAlignment="1">
      <alignment horizontal="center" vertical="center"/>
    </xf>
    <xf numFmtId="2" fontId="140" fillId="0" borderId="3" xfId="0" applyNumberFormat="1" applyFont="1" applyFill="1" applyBorder="1" applyAlignment="1">
      <alignment vertical="center"/>
    </xf>
    <xf numFmtId="167" fontId="140" fillId="0" borderId="3" xfId="283" applyNumberFormat="1" applyFont="1" applyFill="1" applyBorder="1" applyAlignment="1" quotePrefix="1">
      <alignment horizontal="right" vertical="center"/>
    </xf>
    <xf numFmtId="0" fontId="212" fillId="0" borderId="3" xfId="0" applyFont="1" applyFill="1" applyBorder="1" applyAlignment="1">
      <alignment vertical="center" wrapText="1"/>
    </xf>
    <xf numFmtId="234" fontId="140" fillId="0" borderId="3" xfId="478" applyNumberFormat="1" applyFont="1" applyFill="1" applyBorder="1" applyAlignment="1">
      <alignment horizontal="right" vertical="center"/>
      <protection/>
    </xf>
    <xf numFmtId="2" fontId="140" fillId="0" borderId="3" xfId="478" applyNumberFormat="1" applyFont="1" applyFill="1" applyBorder="1" applyAlignment="1">
      <alignment horizontal="right" vertical="center"/>
      <protection/>
    </xf>
    <xf numFmtId="234" fontId="7" fillId="0" borderId="3" xfId="0" applyNumberFormat="1" applyFont="1" applyFill="1" applyBorder="1" applyAlignment="1">
      <alignment horizontal="center" vertical="center"/>
    </xf>
    <xf numFmtId="234" fontId="7" fillId="0" borderId="3" xfId="0" applyNumberFormat="1" applyFont="1" applyFill="1" applyBorder="1" applyAlignment="1">
      <alignment vertical="center"/>
    </xf>
    <xf numFmtId="234" fontId="7" fillId="0" borderId="3" xfId="283" applyNumberFormat="1" applyFont="1" applyFill="1" applyBorder="1" applyAlignment="1" quotePrefix="1">
      <alignment horizontal="right" vertical="center"/>
    </xf>
    <xf numFmtId="234" fontId="140" fillId="0" borderId="3" xfId="0" applyNumberFormat="1" applyFont="1" applyFill="1" applyBorder="1" applyAlignment="1">
      <alignment horizontal="right" vertical="center"/>
    </xf>
    <xf numFmtId="2" fontId="4" fillId="0" borderId="3" xfId="0" applyNumberFormat="1" applyFont="1" applyFill="1" applyBorder="1" applyAlignment="1" quotePrefix="1">
      <alignment vertical="center"/>
    </xf>
    <xf numFmtId="0" fontId="210" fillId="0" borderId="3" xfId="0" applyFont="1" applyBorder="1" applyAlignment="1">
      <alignment vertical="center" wrapText="1"/>
    </xf>
    <xf numFmtId="167" fontId="4" fillId="0" borderId="3" xfId="0" applyNumberFormat="1" applyFont="1" applyFill="1" applyBorder="1" applyAlignment="1">
      <alignment horizontal="right" vertical="center"/>
    </xf>
    <xf numFmtId="3" fontId="211" fillId="0" borderId="3" xfId="0" applyNumberFormat="1" applyFont="1" applyBorder="1" applyAlignment="1">
      <alignment vertical="center" wrapText="1"/>
    </xf>
    <xf numFmtId="234" fontId="4" fillId="0" borderId="3" xfId="478" applyNumberFormat="1" applyFont="1" applyFill="1" applyBorder="1" applyAlignment="1">
      <alignment horizontal="right" vertical="center"/>
      <protection/>
    </xf>
    <xf numFmtId="0" fontId="211" fillId="0" borderId="3" xfId="0" applyFont="1" applyBorder="1" applyAlignment="1">
      <alignment vertical="center" wrapText="1"/>
    </xf>
    <xf numFmtId="3" fontId="4" fillId="0" borderId="3" xfId="0" applyNumberFormat="1" applyFont="1" applyFill="1" applyBorder="1" applyAlignment="1" quotePrefix="1">
      <alignment horizontal="center" vertical="center"/>
    </xf>
    <xf numFmtId="167" fontId="4" fillId="0" borderId="3" xfId="0" applyNumberFormat="1" applyFont="1" applyFill="1" applyBorder="1" applyAlignment="1">
      <alignment vertical="center"/>
    </xf>
    <xf numFmtId="167" fontId="4" fillId="0" borderId="3" xfId="0" applyNumberFormat="1" applyFont="1" applyFill="1" applyBorder="1" applyAlignment="1">
      <alignment horizontal="center" vertical="center"/>
    </xf>
    <xf numFmtId="167" fontId="4" fillId="0" borderId="3" xfId="478" applyNumberFormat="1" applyFont="1" applyFill="1" applyBorder="1" applyAlignment="1">
      <alignment horizontal="right" vertical="center"/>
      <protection/>
    </xf>
    <xf numFmtId="2" fontId="4" fillId="0" borderId="3" xfId="0" applyNumberFormat="1" applyFont="1" applyFill="1" applyBorder="1" applyAlignment="1" quotePrefix="1">
      <alignment horizontal="center" vertical="center"/>
    </xf>
    <xf numFmtId="167" fontId="4" fillId="0" borderId="3" xfId="283" applyNumberFormat="1" applyFont="1" applyFill="1" applyBorder="1" applyAlignment="1" quotePrefix="1">
      <alignment horizontal="right" vertical="center"/>
    </xf>
    <xf numFmtId="2" fontId="7" fillId="0" borderId="3" xfId="0" applyNumberFormat="1" applyFont="1" applyFill="1" applyBorder="1" applyAlignment="1" quotePrefix="1">
      <alignment horizontal="left" vertical="center"/>
    </xf>
    <xf numFmtId="1" fontId="7" fillId="0" borderId="3" xfId="283" applyNumberFormat="1" applyFont="1" applyFill="1" applyBorder="1" applyAlignment="1" quotePrefix="1">
      <alignment horizontal="right" vertical="center"/>
    </xf>
    <xf numFmtId="1" fontId="7" fillId="0" borderId="3" xfId="478" applyNumberFormat="1" applyFont="1" applyFill="1" applyBorder="1" applyAlignment="1" quotePrefix="1">
      <alignment horizontal="right" vertical="center"/>
      <protection/>
    </xf>
    <xf numFmtId="234" fontId="7" fillId="0" borderId="3" xfId="478" applyNumberFormat="1" applyFont="1" applyFill="1" applyBorder="1" applyAlignment="1" quotePrefix="1">
      <alignment horizontal="right" vertical="center"/>
      <protection/>
    </xf>
    <xf numFmtId="167" fontId="7" fillId="0" borderId="3" xfId="478" applyNumberFormat="1" applyFont="1" applyFill="1" applyBorder="1" applyAlignment="1">
      <alignment horizontal="right" vertical="center"/>
      <protection/>
    </xf>
    <xf numFmtId="167" fontId="141" fillId="0" borderId="3" xfId="478" applyNumberFormat="1" applyFont="1" applyFill="1" applyBorder="1" applyAlignment="1">
      <alignment horizontal="right" vertical="center"/>
      <protection/>
    </xf>
    <xf numFmtId="167" fontId="7" fillId="0" borderId="3" xfId="478" applyNumberFormat="1" applyFont="1" applyFill="1" applyBorder="1" applyAlignment="1" quotePrefix="1">
      <alignment horizontal="right" vertical="center"/>
      <protection/>
    </xf>
    <xf numFmtId="0" fontId="210" fillId="0" borderId="3" xfId="0" applyFont="1" applyFill="1" applyBorder="1" applyAlignment="1">
      <alignment vertical="center" wrapText="1"/>
    </xf>
    <xf numFmtId="2" fontId="7" fillId="0" borderId="3" xfId="0" applyNumberFormat="1" applyFont="1" applyFill="1" applyBorder="1" applyAlignment="1" quotePrefix="1">
      <alignment vertical="center"/>
    </xf>
    <xf numFmtId="2" fontId="7" fillId="0" borderId="3" xfId="478" applyNumberFormat="1" applyFont="1" applyFill="1" applyBorder="1" applyAlignment="1" quotePrefix="1">
      <alignment horizontal="right" vertical="center"/>
      <protection/>
    </xf>
    <xf numFmtId="2" fontId="7" fillId="0" borderId="3" xfId="478" applyNumberFormat="1" applyFont="1" applyFill="1" applyBorder="1" applyAlignment="1">
      <alignment horizontal="right" vertical="center"/>
      <protection/>
    </xf>
    <xf numFmtId="2" fontId="141" fillId="0" borderId="3" xfId="478" applyNumberFormat="1" applyFont="1" applyFill="1" applyBorder="1" applyAlignment="1">
      <alignment horizontal="right" vertical="center"/>
      <protection/>
    </xf>
    <xf numFmtId="2" fontId="141" fillId="0" borderId="3" xfId="478" applyNumberFormat="1" applyFont="1" applyFill="1" applyBorder="1" applyAlignment="1" quotePrefix="1">
      <alignment horizontal="right" vertical="center"/>
      <protection/>
    </xf>
    <xf numFmtId="2" fontId="213" fillId="0" borderId="3" xfId="0" applyNumberFormat="1" applyFont="1" applyFill="1" applyBorder="1" applyAlignment="1">
      <alignment horizontal="center" vertical="center"/>
    </xf>
    <xf numFmtId="2" fontId="213" fillId="0" borderId="3" xfId="0" applyNumberFormat="1" applyFont="1" applyFill="1" applyBorder="1" applyAlignment="1">
      <alignment vertical="center"/>
    </xf>
    <xf numFmtId="167" fontId="214" fillId="0" borderId="3" xfId="283" applyNumberFormat="1" applyFont="1" applyFill="1" applyBorder="1" applyAlignment="1" quotePrefix="1">
      <alignment horizontal="right" vertical="center"/>
    </xf>
    <xf numFmtId="234" fontId="214" fillId="0" borderId="3" xfId="0" applyNumberFormat="1" applyFont="1" applyFill="1" applyBorder="1" applyAlignment="1">
      <alignment vertical="center" wrapText="1"/>
    </xf>
    <xf numFmtId="234" fontId="213" fillId="0" borderId="3" xfId="478" applyNumberFormat="1" applyFont="1" applyFill="1" applyBorder="1" applyAlignment="1">
      <alignment horizontal="right" vertical="center"/>
      <protection/>
    </xf>
    <xf numFmtId="2" fontId="213" fillId="0" borderId="3" xfId="478" applyNumberFormat="1" applyFont="1" applyFill="1" applyBorder="1" applyAlignment="1">
      <alignment horizontal="right" vertical="center"/>
      <protection/>
    </xf>
    <xf numFmtId="1" fontId="213" fillId="0" borderId="3" xfId="478" applyNumberFormat="1" applyFont="1" applyFill="1" applyBorder="1" applyAlignment="1">
      <alignment horizontal="right" vertical="center"/>
      <protection/>
    </xf>
    <xf numFmtId="234" fontId="4" fillId="0" borderId="3" xfId="283" applyNumberFormat="1" applyFont="1" applyFill="1" applyBorder="1" applyAlignment="1">
      <alignment horizontal="right" vertical="center"/>
    </xf>
    <xf numFmtId="2" fontId="4" fillId="0" borderId="3" xfId="283" applyNumberFormat="1" applyFont="1" applyFill="1" applyBorder="1" applyAlignment="1">
      <alignment horizontal="right" vertical="center"/>
    </xf>
    <xf numFmtId="234" fontId="211" fillId="0" borderId="3" xfId="0" applyNumberFormat="1" applyFont="1" applyFill="1" applyBorder="1" applyAlignment="1">
      <alignment vertical="center" wrapText="1"/>
    </xf>
    <xf numFmtId="234" fontId="141" fillId="0" borderId="3" xfId="0" applyNumberFormat="1" applyFont="1" applyFill="1" applyBorder="1" applyAlignment="1">
      <alignment horizontal="right" vertical="center"/>
    </xf>
    <xf numFmtId="234" fontId="141" fillId="0" borderId="3" xfId="478" applyNumberFormat="1" applyFont="1" applyFill="1" applyBorder="1" applyAlignment="1">
      <alignment horizontal="right" vertical="center"/>
      <protection/>
    </xf>
    <xf numFmtId="234" fontId="141" fillId="0" borderId="3" xfId="264" applyNumberFormat="1" applyFont="1" applyFill="1" applyBorder="1" applyAlignment="1">
      <alignment horizontal="right" vertical="center"/>
    </xf>
    <xf numFmtId="2" fontId="140" fillId="0" borderId="3" xfId="0" applyNumberFormat="1" applyFont="1" applyFill="1" applyBorder="1" applyAlignment="1" quotePrefix="1">
      <alignment vertical="center"/>
    </xf>
    <xf numFmtId="4" fontId="140" fillId="0" borderId="3" xfId="283" applyNumberFormat="1" applyFont="1" applyFill="1" applyBorder="1" applyAlignment="1" quotePrefix="1">
      <alignment horizontal="right" vertical="center"/>
    </xf>
    <xf numFmtId="2" fontId="140" fillId="0" borderId="3" xfId="264" applyNumberFormat="1" applyFont="1" applyFill="1" applyBorder="1" applyAlignment="1">
      <alignment horizontal="right" vertical="center"/>
    </xf>
    <xf numFmtId="235" fontId="140" fillId="0" borderId="3" xfId="478" applyNumberFormat="1" applyFont="1" applyFill="1" applyBorder="1" applyAlignment="1">
      <alignment horizontal="right" vertical="center"/>
      <protection/>
    </xf>
    <xf numFmtId="0" fontId="7" fillId="0" borderId="3" xfId="479" applyFont="1" applyFill="1" applyBorder="1" applyAlignment="1">
      <alignment horizontal="left" vertical="center"/>
      <protection/>
    </xf>
    <xf numFmtId="2" fontId="141" fillId="0" borderId="3" xfId="277" applyNumberFormat="1" applyFont="1" applyFill="1" applyBorder="1" applyAlignment="1">
      <alignment horizontal="right" vertical="center"/>
    </xf>
    <xf numFmtId="234" fontId="141" fillId="0" borderId="3" xfId="277" applyNumberFormat="1" applyFont="1" applyFill="1" applyBorder="1" applyAlignment="1">
      <alignment horizontal="right" vertical="center"/>
    </xf>
    <xf numFmtId="0" fontId="7" fillId="0" borderId="3" xfId="479" applyFont="1" applyFill="1" applyBorder="1" applyAlignment="1" quotePrefix="1">
      <alignment horizontal="left" vertical="center"/>
      <protection/>
    </xf>
    <xf numFmtId="2" fontId="215" fillId="0" borderId="3" xfId="0" applyNumberFormat="1" applyFont="1" applyFill="1" applyBorder="1" applyAlignment="1" quotePrefix="1">
      <alignment horizontal="center" vertical="center"/>
    </xf>
    <xf numFmtId="2" fontId="215" fillId="0" borderId="3" xfId="0" applyNumberFormat="1" applyFont="1" applyFill="1" applyBorder="1" applyAlignment="1" quotePrefix="1">
      <alignment vertical="center"/>
    </xf>
    <xf numFmtId="2" fontId="215" fillId="0" borderId="3" xfId="0" applyNumberFormat="1" applyFont="1" applyFill="1" applyBorder="1" applyAlignment="1">
      <alignment horizontal="center" vertical="center"/>
    </xf>
    <xf numFmtId="167" fontId="215" fillId="0" borderId="3" xfId="283" applyNumberFormat="1" applyFont="1" applyFill="1" applyBorder="1" applyAlignment="1" quotePrefix="1">
      <alignment horizontal="right" vertical="center"/>
    </xf>
    <xf numFmtId="0" fontId="214" fillId="0" borderId="3" xfId="0" applyFont="1" applyFill="1" applyBorder="1" applyAlignment="1">
      <alignment vertical="center" wrapText="1"/>
    </xf>
    <xf numFmtId="234" fontId="215" fillId="0" borderId="3" xfId="478" applyNumberFormat="1" applyFont="1" applyFill="1" applyBorder="1" applyAlignment="1">
      <alignment horizontal="right" vertical="center"/>
      <protection/>
    </xf>
    <xf numFmtId="2" fontId="4" fillId="0" borderId="3" xfId="0" applyNumberFormat="1" applyFont="1" applyFill="1" applyBorder="1" applyAlignment="1">
      <alignment/>
    </xf>
    <xf numFmtId="0" fontId="211" fillId="0" borderId="3" xfId="0" applyFont="1" applyBorder="1" applyAlignment="1">
      <alignment/>
    </xf>
    <xf numFmtId="2" fontId="4" fillId="0" borderId="3" xfId="0" applyNumberFormat="1" applyFont="1" applyFill="1" applyBorder="1" applyAlignment="1">
      <alignment horizontal="right" vertical="center"/>
    </xf>
    <xf numFmtId="2" fontId="140" fillId="0" borderId="3" xfId="0" applyNumberFormat="1" applyFont="1" applyFill="1" applyBorder="1" applyAlignment="1" quotePrefix="1">
      <alignment horizontal="center" vertical="center"/>
    </xf>
    <xf numFmtId="3" fontId="210" fillId="0" borderId="3" xfId="0" applyNumberFormat="1" applyFont="1" applyFill="1" applyBorder="1" applyAlignment="1">
      <alignment vertical="center" wrapText="1"/>
    </xf>
    <xf numFmtId="2" fontId="141" fillId="0" borderId="3" xfId="0" applyNumberFormat="1" applyFont="1" applyFill="1" applyBorder="1" applyAlignment="1" quotePrefix="1">
      <alignment horizontal="center" vertical="center"/>
    </xf>
    <xf numFmtId="3" fontId="211" fillId="0" borderId="3" xfId="0" applyNumberFormat="1" applyFont="1" applyFill="1" applyBorder="1" applyAlignment="1">
      <alignment vertical="center" wrapText="1"/>
    </xf>
    <xf numFmtId="0" fontId="211" fillId="0" borderId="3" xfId="0" applyFont="1" applyFill="1" applyBorder="1" applyAlignment="1">
      <alignment/>
    </xf>
    <xf numFmtId="2" fontId="140" fillId="0" borderId="3" xfId="0" applyNumberFormat="1" applyFont="1" applyFill="1" applyBorder="1" applyAlignment="1">
      <alignment horizontal="right" vertical="center"/>
    </xf>
    <xf numFmtId="234" fontId="4" fillId="0" borderId="3" xfId="0" applyNumberFormat="1" applyFont="1" applyFill="1" applyBorder="1" applyAlignment="1">
      <alignment horizontal="right" vertical="center"/>
    </xf>
    <xf numFmtId="234" fontId="4" fillId="0" borderId="3" xfId="0" applyNumberFormat="1" applyFont="1" applyFill="1" applyBorder="1" applyAlignment="1">
      <alignment vertical="center" wrapText="1"/>
    </xf>
    <xf numFmtId="234" fontId="7" fillId="0" borderId="3" xfId="0" applyNumberFormat="1" applyFont="1" applyFill="1" applyBorder="1" applyAlignment="1" quotePrefix="1">
      <alignment horizontal="right" vertical="center"/>
    </xf>
    <xf numFmtId="234" fontId="211" fillId="0" borderId="3" xfId="0" applyNumberFormat="1" applyFont="1" applyBorder="1" applyAlignment="1">
      <alignment vertical="center" wrapText="1"/>
    </xf>
    <xf numFmtId="2" fontId="7" fillId="0" borderId="3" xfId="466" applyNumberFormat="1" applyFont="1" applyFill="1" applyBorder="1" applyAlignment="1">
      <alignment horizontal="center" vertical="center" wrapText="1"/>
      <protection/>
    </xf>
    <xf numFmtId="2" fontId="7" fillId="0" borderId="3" xfId="466" applyNumberFormat="1" applyFont="1" applyFill="1" applyBorder="1" applyAlignment="1">
      <alignment vertical="center" wrapText="1"/>
      <protection/>
    </xf>
    <xf numFmtId="2" fontId="7" fillId="0" borderId="3" xfId="466" applyNumberFormat="1" applyFont="1" applyFill="1" applyBorder="1" applyAlignment="1">
      <alignment horizontal="center"/>
      <protection/>
    </xf>
    <xf numFmtId="2" fontId="7" fillId="0" borderId="3" xfId="466" applyNumberFormat="1" applyFont="1" applyFill="1" applyBorder="1" applyAlignment="1">
      <alignment horizontal="left" vertical="center" wrapText="1"/>
      <protection/>
    </xf>
    <xf numFmtId="2" fontId="4" fillId="0" borderId="3" xfId="466" applyNumberFormat="1" applyFont="1" applyFill="1" applyBorder="1" applyAlignment="1">
      <alignment horizontal="right" vertical="center"/>
      <protection/>
    </xf>
    <xf numFmtId="2" fontId="7" fillId="0" borderId="3" xfId="0" applyNumberFormat="1" applyFont="1" applyFill="1" applyBorder="1" applyAlignment="1" quotePrefix="1">
      <alignment horizontal="left" vertical="center" wrapText="1"/>
    </xf>
    <xf numFmtId="2" fontId="7" fillId="0" borderId="3" xfId="0" applyNumberFormat="1" applyFont="1" applyFill="1" applyBorder="1" applyAlignment="1">
      <alignment horizontal="center" vertical="center" wrapText="1"/>
    </xf>
    <xf numFmtId="3" fontId="7" fillId="0" borderId="3" xfId="0" applyNumberFormat="1" applyFont="1" applyFill="1" applyBorder="1" applyAlignment="1">
      <alignment vertical="center" wrapText="1"/>
    </xf>
    <xf numFmtId="1" fontId="7" fillId="0" borderId="3" xfId="466" applyNumberFormat="1" applyFont="1" applyFill="1" applyBorder="1" applyAlignment="1">
      <alignment horizontal="right" vertical="center"/>
      <protection/>
    </xf>
    <xf numFmtId="2" fontId="7" fillId="0" borderId="3" xfId="0" applyNumberFormat="1" applyFont="1" applyFill="1" applyBorder="1" applyAlignment="1" quotePrefix="1">
      <alignment horizontal="center" vertical="center" wrapText="1"/>
    </xf>
    <xf numFmtId="2" fontId="7" fillId="0" borderId="3" xfId="0" applyNumberFormat="1" applyFont="1" applyFill="1" applyBorder="1" applyAlignment="1">
      <alignment vertical="center" wrapText="1"/>
    </xf>
    <xf numFmtId="1" fontId="7" fillId="0" borderId="3" xfId="0" applyNumberFormat="1" applyFont="1" applyFill="1" applyBorder="1" applyAlignment="1">
      <alignment vertical="center"/>
    </xf>
    <xf numFmtId="2" fontId="4" fillId="0" borderId="3" xfId="0" applyNumberFormat="1" applyFont="1" applyFill="1" applyBorder="1" applyAlignment="1" quotePrefix="1">
      <alignment horizontal="center" vertical="center" wrapText="1"/>
    </xf>
    <xf numFmtId="0" fontId="202"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3" fontId="11" fillId="0" borderId="3" xfId="476" applyFont="1" applyFill="1" applyBorder="1" applyAlignment="1">
      <alignment horizontal="center" vertical="center" wrapText="1"/>
      <protection/>
    </xf>
    <xf numFmtId="3" fontId="129" fillId="0" borderId="3" xfId="0" applyNumberFormat="1" applyFont="1" applyBorder="1" applyAlignment="1">
      <alignment vertical="center" wrapText="1"/>
    </xf>
    <xf numFmtId="3" fontId="11" fillId="63" borderId="3" xfId="476" applyFont="1" applyFill="1" applyBorder="1" applyAlignment="1">
      <alignment horizontal="center" vertical="center" wrapText="1"/>
      <protection/>
    </xf>
    <xf numFmtId="3" fontId="127" fillId="63" borderId="3" xfId="476" applyFont="1" applyFill="1" applyBorder="1" applyAlignment="1">
      <alignment horizontal="center" vertical="center" wrapText="1"/>
      <protection/>
    </xf>
    <xf numFmtId="0" fontId="6" fillId="0" borderId="3" xfId="0" applyFont="1" applyBorder="1" applyAlignment="1" quotePrefix="1">
      <alignment horizontal="left" vertical="center" wrapText="1"/>
    </xf>
    <xf numFmtId="4" fontId="129" fillId="0" borderId="3" xfId="0" applyNumberFormat="1" applyFont="1" applyBorder="1" applyAlignment="1">
      <alignment vertical="center" wrapText="1"/>
    </xf>
  </cellXfs>
  <cellStyles count="680">
    <cellStyle name="Normal" xfId="0"/>
    <cellStyle name="RowLevel_0" xfId="1"/>
    <cellStyle name="ColLevel_0" xfId="2"/>
    <cellStyle name="RowLevel_1" xfId="3"/>
    <cellStyle name="ColLevel_1" xfId="4"/>
    <cellStyle name="RowLevel_2" xfId="5"/>
    <cellStyle name="RowLevel_3" xfId="7"/>
    <cellStyle name="          &#13;&#10;shell=progman.exe&#13;&#10;m" xfId="15"/>
    <cellStyle name="." xfId="16"/>
    <cellStyle name="??" xfId="17"/>
    <cellStyle name="?? [0.00]_ Att. 1- Cover" xfId="18"/>
    <cellStyle name="?? [0]" xfId="19"/>
    <cellStyle name="?_x001D_??%U©÷u&amp;H©÷9_x0008_? s&#10;_x0007__x0001__x0001_" xfId="20"/>
    <cellStyle name="?_x001D_??%U©÷u&amp;H©÷9_x0008_? s&#10;_x0007__x0001__x0001_?_x0002_???????????????_x0001_(_x0002_u&#13;?????_x001F_????????_x0007_????????????????!???????????           ?????           ?????????&#13;C:\WINDOWS\country.sys&#13;??????????????????????????????????????????????????????????????????????????????????????????????" xfId="21"/>
    <cellStyle name="???? [0.00]_      " xfId="22"/>
    <cellStyle name="????_      " xfId="23"/>
    <cellStyle name="???[0]_?? DI" xfId="24"/>
    <cellStyle name="???_?? DI" xfId="25"/>
    <cellStyle name="??[0]_BRE" xfId="26"/>
    <cellStyle name="??_      " xfId="27"/>
    <cellStyle name="??A? [0]_ÿÿÿÿÿÿ_1_¢¬???¢â? " xfId="28"/>
    <cellStyle name="??A?_ÿÿÿÿÿÿ_1_¢¬???¢â? " xfId="29"/>
    <cellStyle name="?¡±¢¥?_?¨ù??¢´¢¥_¢¬???¢â? " xfId="30"/>
    <cellStyle name="?ðÇ%U?&amp;H?_x0008_?s&#10;_x0007__x0001__x0001_" xfId="31"/>
    <cellStyle name="?ðÇ%U?&amp;H?_x0008_?s&#10;_x0007__x0001__x0001_?_x0002_ÿÿÿÿÿÿÿÿÿÿÿÿÿÿÿ_x0001_(_x0002_?€????ÿÿÿÿ????_x0007_??????????????????????????           ?????           ?????????&#13;C:\WINDOWS\country.sys&#13;??????????????????????????????????????????????????????????????????????????????????????????????" xfId="32"/>
    <cellStyle name="?I?I?_x0001_??j?_x0008_?h_x0001__x000C__x000C__x0002__x0002__x000C_!Comma [0]_Chi phÝ kh¸c_B¶ng 1 (2)?G_x001D_Comma [0]_Chi phÝ kh¸c_B¶ng 2?G$Comma [0]_Ch" xfId="33"/>
    <cellStyle name="_Bang Chi tieu (2)" xfId="34"/>
    <cellStyle name="_Bang Chi tieu (2)?_x001C_Comma [0]_Chi phÝ kh¸c_Book1?!Comma [0]_Chi phÝ kh¸c_Liªn ChiÓu?b_x001E_Comma [0]_Chi" xfId="35"/>
    <cellStyle name="_TMDTT1-07L4suacauL3T5-07" xfId="36"/>
    <cellStyle name="~1" xfId="37"/>
    <cellStyle name="~1?&#13;Comma [0]_I.1?b&#13;Comma [0]_I.3?b_x000C_Comma [0]_II?_x0012_Comma [0]_larou" xfId="38"/>
    <cellStyle name="’Ê‰Ý [0.00]_laroux" xfId="39"/>
    <cellStyle name="’Ê‰Ý_laroux" xfId="40"/>
    <cellStyle name="•W€_¯–ì" xfId="41"/>
    <cellStyle name="•W_’·Šú‰p•¶" xfId="42"/>
    <cellStyle name="W_STDFOR" xfId="43"/>
    <cellStyle name="1" xfId="44"/>
    <cellStyle name="1?b&#13;Comma [0]_CPK?b_x0011_Comma [0]_CP" xfId="45"/>
    <cellStyle name="1_7 noi 48 goi C5 9 vi na" xfId="46"/>
    <cellStyle name="1_BC-tuchu-07DRVdinh" xfId="47"/>
    <cellStyle name="1_bienbao" xfId="48"/>
    <cellStyle name="1_Book1" xfId="49"/>
    <cellStyle name="1_Book1_1" xfId="50"/>
    <cellStyle name="1_Book1_1_diemthiSP" xfId="51"/>
    <cellStyle name="1_Book1_1_KH phat trien KTXH den 2010" xfId="52"/>
    <cellStyle name="1_Book1_1_Mau bao cao von XDCB 2009 (so XD )1" xfId="53"/>
    <cellStyle name="1_Book1_2" xfId="54"/>
    <cellStyle name="1_Book1_bangmau" xfId="55"/>
    <cellStyle name="1_Book1_bienbao" xfId="56"/>
    <cellStyle name="1_Book1_Book1" xfId="57"/>
    <cellStyle name="1_Book1_Cong ty DDK - goi 4" xfId="58"/>
    <cellStyle name="1_Book1_Copy of DT hc T1-07" xfId="59"/>
    <cellStyle name="1_Book1_diemthiSP" xfId="60"/>
    <cellStyle name="1_Book1_dtkpkl3" xfId="61"/>
    <cellStyle name="1_Book1_kl" xfId="62"/>
    <cellStyle name="1_Book1_KLdN32thep2" xfId="63"/>
    <cellStyle name="1_Book1_KL-DSO4" xfId="64"/>
    <cellStyle name="1_Book1_tonghop" xfId="65"/>
    <cellStyle name="1_Cau thuy dien Ban La (Cu Anh)" xfId="66"/>
    <cellStyle name="1_Cau thuy dien Ban La (Cu Anh)_diemthiSP" xfId="67"/>
    <cellStyle name="1_Cong ty DDK - goi 4" xfId="68"/>
    <cellStyle name="1_Copy of DT hc T1-07" xfId="69"/>
    <cellStyle name="1_dangop" xfId="70"/>
    <cellStyle name="1_DGKSDakLakvan2" xfId="71"/>
    <cellStyle name="1_diemthiSP" xfId="72"/>
    <cellStyle name="1_Don gia Du thau ( XL19)" xfId="73"/>
    <cellStyle name="1_dt-bvtc-2 sua T7-07" xfId="74"/>
    <cellStyle name="1_Dtdchinh2397" xfId="75"/>
    <cellStyle name="1_Dtdchinh2397_Copy of DT hc T1-07" xfId="76"/>
    <cellStyle name="1_Dtdchinh2397_diemthiSP" xfId="77"/>
    <cellStyle name="1_DTKS&amp;camcoc12-6" xfId="78"/>
    <cellStyle name="1_DTKScamcocMT-Cantho" xfId="79"/>
    <cellStyle name="1_DTKSk47-k88ngay12-6" xfId="80"/>
    <cellStyle name="1_DTKSTK MT-CT" xfId="81"/>
    <cellStyle name="1_DToan" xfId="82"/>
    <cellStyle name="1_DT-TTRAHECO" xfId="83"/>
    <cellStyle name="1_Du thau" xfId="84"/>
    <cellStyle name="1_Du toan 558 (Km17+508.12 - Km 22)" xfId="85"/>
    <cellStyle name="1_Du toan 558 (Km17+508.12 - Km 22)_diemthiSP" xfId="86"/>
    <cellStyle name="1_DUYTAN-QL24-tongmucDTphuong2" xfId="87"/>
    <cellStyle name="1_DUYTAN-QL24-tongmucDTphuong3" xfId="88"/>
    <cellStyle name="1_Gia_VLQL48_duyet " xfId="89"/>
    <cellStyle name="1_Gia_VLQL48_duyet _diemthiSP" xfId="90"/>
    <cellStyle name="1_GIA-DUTHAUsuaNS" xfId="91"/>
    <cellStyle name="1_Kl04" xfId="92"/>
    <cellStyle name="1_Kl07" xfId="93"/>
    <cellStyle name="1_KLdN32thep2" xfId="94"/>
    <cellStyle name="1_KLdN36" xfId="95"/>
    <cellStyle name="1_KL-DSO4" xfId="96"/>
    <cellStyle name="1_klnhanh" xfId="97"/>
    <cellStyle name="1_KlQdinhduyet" xfId="98"/>
    <cellStyle name="1_KlQdinhduyet_diemthiSP" xfId="99"/>
    <cellStyle name="1_kluong1tt" xfId="100"/>
    <cellStyle name="1_kpklthkl(thd-so3)" xfId="101"/>
    <cellStyle name="1_NTHOC" xfId="102"/>
    <cellStyle name="1_THKLN£N" xfId="103"/>
    <cellStyle name="1_Workbook" xfId="104"/>
    <cellStyle name="1_ÿÿÿÿÿ" xfId="105"/>
    <cellStyle name="1_ÿÿÿÿÿ_diemthiSP" xfId="106"/>
    <cellStyle name="15" xfId="107"/>
    <cellStyle name="¹éºÐÀ²_±âÅ¸" xfId="108"/>
    <cellStyle name="2" xfId="109"/>
    <cellStyle name="2_7 noi 48 goi C5 9 vi na" xfId="110"/>
    <cellStyle name="2_bangmau" xfId="111"/>
    <cellStyle name="2_bienbao" xfId="112"/>
    <cellStyle name="2_Book1" xfId="113"/>
    <cellStyle name="2_Book1_1" xfId="114"/>
    <cellStyle name="2_Book1_1_diemthiSP" xfId="115"/>
    <cellStyle name="2_Book1_Book1" xfId="116"/>
    <cellStyle name="2_Book1_Copy of DT hc T1-07" xfId="117"/>
    <cellStyle name="2_Book1_diemthiSP" xfId="118"/>
    <cellStyle name="2_Book1_gia thau  goi 2-Lien Danh tan hung" xfId="119"/>
    <cellStyle name="2_Book1_khoi luong phan chia chinh thuc goi 2" xfId="120"/>
    <cellStyle name="2_Cau thuy dien Ban La (Cu Anh)" xfId="121"/>
    <cellStyle name="2_Cau thuy dien Ban La (Cu Anh)_diemthiSP" xfId="122"/>
    <cellStyle name="2_Dtdchinh2397" xfId="123"/>
    <cellStyle name="2_Dtdchinh2397_Copy of DT hc T1-07" xfId="124"/>
    <cellStyle name="2_Dtdchinh2397_diemthiSP" xfId="125"/>
    <cellStyle name="2_dtkpkl3" xfId="126"/>
    <cellStyle name="2_DTKScamcocMT-Cantho" xfId="127"/>
    <cellStyle name="2_DTKSTK MT-CT" xfId="128"/>
    <cellStyle name="2_Du toan 558 (Km17+508.12 - Km 22)" xfId="129"/>
    <cellStyle name="2_Du toan 558 (Km17+508.12 - Km 22)_diemthiSP" xfId="130"/>
    <cellStyle name="2_Gia_VLQL48_duyet " xfId="131"/>
    <cellStyle name="2_Gia_VLQL48_duyet _diemthiSP" xfId="132"/>
    <cellStyle name="2_kl" xfId="133"/>
    <cellStyle name="2_KLdN32thep2" xfId="134"/>
    <cellStyle name="2_KL-DSO4" xfId="135"/>
    <cellStyle name="2_KlQdinhduyet" xfId="136"/>
    <cellStyle name="2_KlQdinhduyet_diemthiSP" xfId="137"/>
    <cellStyle name="2_NTHOC" xfId="138"/>
    <cellStyle name="2_tonghop" xfId="139"/>
    <cellStyle name="2_ÿÿÿÿÿ" xfId="140"/>
    <cellStyle name="2_ÿÿÿÿÿ_diemthiSP" xfId="141"/>
    <cellStyle name="20% - Accent1" xfId="142"/>
    <cellStyle name="20% - Accent1 2" xfId="143"/>
    <cellStyle name="20% - Accent2" xfId="144"/>
    <cellStyle name="20% - Accent2 2" xfId="145"/>
    <cellStyle name="20% - Accent3" xfId="146"/>
    <cellStyle name="20% - Accent3 2" xfId="147"/>
    <cellStyle name="20% - Accent4" xfId="148"/>
    <cellStyle name="20% - Accent4 2" xfId="149"/>
    <cellStyle name="20% - Accent5" xfId="150"/>
    <cellStyle name="20% - Accent5 2" xfId="151"/>
    <cellStyle name="20% - Accent6" xfId="152"/>
    <cellStyle name="20% - Accent6 2" xfId="153"/>
    <cellStyle name="3" xfId="154"/>
    <cellStyle name="3_7 noi 48 goi C5 9 vi na" xfId="155"/>
    <cellStyle name="3_Book1" xfId="156"/>
    <cellStyle name="3_Book1_1" xfId="157"/>
    <cellStyle name="3_Book1_1_diemthiSP" xfId="158"/>
    <cellStyle name="3_Book1_Book1" xfId="159"/>
    <cellStyle name="3_Book1_Copy of DT hc T1-07" xfId="160"/>
    <cellStyle name="3_Book1_diemthiSP" xfId="161"/>
    <cellStyle name="3_Book1_gia thau  goi 2-Lien Danh tan hung" xfId="162"/>
    <cellStyle name="3_Book1_khoi luong phan chia chinh thuc goi 2" xfId="163"/>
    <cellStyle name="3_Cau thuy dien Ban La (Cu Anh)" xfId="164"/>
    <cellStyle name="3_Cau thuy dien Ban La (Cu Anh)_diemthiSP" xfId="165"/>
    <cellStyle name="3_Dtdchinh2397" xfId="166"/>
    <cellStyle name="3_Dtdchinh2397_Copy of DT hc T1-07" xfId="167"/>
    <cellStyle name="3_Dtdchinh2397_diemthiSP" xfId="168"/>
    <cellStyle name="3_DTKScamcocMT-Cantho" xfId="169"/>
    <cellStyle name="3_DTKSTK MT-CT" xfId="170"/>
    <cellStyle name="3_Du toan 558 (Km17+508.12 - Km 22)" xfId="171"/>
    <cellStyle name="3_Du toan 558 (Km17+508.12 - Km 22)_diemthiSP" xfId="172"/>
    <cellStyle name="3_Gia_VLQL48_duyet " xfId="173"/>
    <cellStyle name="3_Gia_VLQL48_duyet _diemthiSP" xfId="174"/>
    <cellStyle name="3_KlQdinhduyet" xfId="175"/>
    <cellStyle name="3_KlQdinhduyet_diemthiSP" xfId="176"/>
    <cellStyle name="3_ÿÿÿÿÿ" xfId="177"/>
    <cellStyle name="3_ÿÿÿÿÿ_diemthiSP" xfId="178"/>
    <cellStyle name="4" xfId="179"/>
    <cellStyle name="4_7 noi 48 goi C5 9 vi na" xfId="180"/>
    <cellStyle name="4_Book1" xfId="181"/>
    <cellStyle name="4_Book1_1" xfId="182"/>
    <cellStyle name="4_Cau thuy dien Ban La (Cu Anh)" xfId="183"/>
    <cellStyle name="4_Dtdchinh2397" xfId="184"/>
    <cellStyle name="4_Du toan 558 (Km17+508.12 - Km 22)" xfId="185"/>
    <cellStyle name="4_Gia_VLQL48_duyet " xfId="186"/>
    <cellStyle name="4_KlQdinhduyet" xfId="187"/>
    <cellStyle name="4_ÿÿÿÿÿ" xfId="188"/>
    <cellStyle name="40% - Accent1" xfId="189"/>
    <cellStyle name="40% - Accent1 2" xfId="190"/>
    <cellStyle name="40% - Accent2" xfId="191"/>
    <cellStyle name="40% - Accent2 2" xfId="192"/>
    <cellStyle name="40% - Accent3" xfId="193"/>
    <cellStyle name="40% - Accent3 2" xfId="194"/>
    <cellStyle name="40% - Accent4" xfId="195"/>
    <cellStyle name="40% - Accent4 2" xfId="196"/>
    <cellStyle name="40% - Accent5" xfId="197"/>
    <cellStyle name="40% - Accent5 2" xfId="198"/>
    <cellStyle name="40% - Accent6" xfId="199"/>
    <cellStyle name="40% - Accent6 2" xfId="200"/>
    <cellStyle name="6" xfId="201"/>
    <cellStyle name="6???_x0002_¯ög6hÅ‡6???_x0002_¹?ß_x0008_,Ñ‡6???_x0002_…#×&gt;Ò ‡6???_x0002_é_x0007_ß_x0008__x001C__x000B__x001E_?????&#10;?_x0001_???????_x0014_?_x0001_???????_x001E_?fB_x000F_c????_x0018_I¿_x0008_v_x0010_‡6Ö_x0002_Ÿ6????ía??_x0012_c??????????????_x0001_?????????_x0001_?_x0001_?_x0001_?" xfId="202"/>
    <cellStyle name="6???_x0002_¯ög6hÅ‡6???_x0002_¹?ß_x0008_,Ñ‡6???_x0002_…#×&gt;Ò ‡6???_x0002_é_x0007_ß_x0008__x001C__x000B__x001E_?????&#10;?_x0001_???????_x0014_?_x0001_???????_x001E_?fB_x000F_c????_x0018_I¿_x0008_v_x0010_‡6Ö_x0002_Ÿ6????_x0015_l??Õm??????????????_x0001_?????????_x0001_?_x0001_?_x0001_?" xfId="203"/>
    <cellStyle name="60% - Accent1" xfId="204"/>
    <cellStyle name="60% - Accent1 2" xfId="205"/>
    <cellStyle name="60% - Accent2" xfId="206"/>
    <cellStyle name="60% - Accent2 2" xfId="207"/>
    <cellStyle name="60% - Accent3" xfId="208"/>
    <cellStyle name="60% - Accent3 2" xfId="209"/>
    <cellStyle name="60% - Accent4" xfId="210"/>
    <cellStyle name="60% - Accent4 2" xfId="211"/>
    <cellStyle name="60% - Accent5" xfId="212"/>
    <cellStyle name="60% - Accent5 2" xfId="213"/>
    <cellStyle name="60% - Accent6" xfId="214"/>
    <cellStyle name="60% - Accent6 2" xfId="215"/>
    <cellStyle name="Accent1" xfId="216"/>
    <cellStyle name="Accent1 2" xfId="217"/>
    <cellStyle name="Accent2" xfId="218"/>
    <cellStyle name="Accent2 2" xfId="219"/>
    <cellStyle name="Accent3" xfId="220"/>
    <cellStyle name="Accent3 2" xfId="221"/>
    <cellStyle name="Accent4" xfId="222"/>
    <cellStyle name="Accent4 2" xfId="223"/>
    <cellStyle name="Accent5" xfId="224"/>
    <cellStyle name="Accent5 2" xfId="225"/>
    <cellStyle name="Accent6" xfId="226"/>
    <cellStyle name="Accent6 2" xfId="227"/>
    <cellStyle name="ÅëÈ­ [0]_¿ì¹°Åë" xfId="228"/>
    <cellStyle name="AeE­ [0]_INQUIRY ¿?¾÷AßAø " xfId="229"/>
    <cellStyle name="ÅëÈ­ [0]_laroux" xfId="230"/>
    <cellStyle name="ÅëÈ­_¿ì¹°Åë" xfId="231"/>
    <cellStyle name="AeE­_INQUIRY ¿?¾÷AßAø " xfId="232"/>
    <cellStyle name="ÅëÈ­_laroux" xfId="233"/>
    <cellStyle name="args.style" xfId="234"/>
    <cellStyle name="ÄÞ¸¶ [0]_¿ì¹°Åë" xfId="235"/>
    <cellStyle name="AÞ¸¶ [0]_INQUIRY ¿?¾÷AßAø " xfId="236"/>
    <cellStyle name="ÄÞ¸¶ [0]_L601CPT" xfId="237"/>
    <cellStyle name="ÄÞ¸¶_¿ì¹°Åë" xfId="238"/>
    <cellStyle name="AÞ¸¶_INQUIRY ¿?¾÷AßAø " xfId="239"/>
    <cellStyle name="ÄÞ¸¶_L601CPT" xfId="240"/>
    <cellStyle name="Bad" xfId="241"/>
    <cellStyle name="Bad 2" xfId="242"/>
    <cellStyle name="Body" xfId="243"/>
    <cellStyle name="C?AØ_¿?¾÷CoE² " xfId="244"/>
    <cellStyle name="Ç¥ÁØ_#2(M17)_1" xfId="245"/>
    <cellStyle name="C￥AØ_¿μ¾÷CoE² " xfId="246"/>
    <cellStyle name="Ç¥ÁØ_±³°¢¼ö·®" xfId="247"/>
    <cellStyle name="C￥AØ_Sheet1_¿μ¾÷CoE² " xfId="248"/>
    <cellStyle name="Calc Currency (0)" xfId="249"/>
    <cellStyle name="Calc Currency (2)" xfId="250"/>
    <cellStyle name="Calc Percent (0)" xfId="251"/>
    <cellStyle name="Calc Percent (1)" xfId="252"/>
    <cellStyle name="Calc Percent (2)" xfId="253"/>
    <cellStyle name="Calc Units (0)" xfId="254"/>
    <cellStyle name="Calc Units (1)" xfId="255"/>
    <cellStyle name="Calc Units (2)" xfId="256"/>
    <cellStyle name="Calculation" xfId="257"/>
    <cellStyle name="Calculation 2" xfId="258"/>
    <cellStyle name="category" xfId="259"/>
    <cellStyle name="Check Cell" xfId="260"/>
    <cellStyle name="Check Cell 2" xfId="261"/>
    <cellStyle name="Chi phÝ kh¸c_Book1" xfId="262"/>
    <cellStyle name="CHUONG" xfId="263"/>
    <cellStyle name="Comma" xfId="264"/>
    <cellStyle name="Comma  - Style1" xfId="265"/>
    <cellStyle name="Comma  - Style2" xfId="266"/>
    <cellStyle name="Comma  - Style3" xfId="267"/>
    <cellStyle name="Comma  - Style4" xfId="268"/>
    <cellStyle name="Comma  - Style5" xfId="269"/>
    <cellStyle name="Comma  - Style6" xfId="270"/>
    <cellStyle name="Comma  - Style7" xfId="271"/>
    <cellStyle name="Comma  - Style8" xfId="272"/>
    <cellStyle name="Comma [0]" xfId="273"/>
    <cellStyle name="Comma [0] 11" xfId="274"/>
    <cellStyle name="Comma [00]" xfId="275"/>
    <cellStyle name="Comma 10 4" xfId="276"/>
    <cellStyle name="Comma 13" xfId="277"/>
    <cellStyle name="Comma 2" xfId="278"/>
    <cellStyle name="Comma 20" xfId="279"/>
    <cellStyle name="Comma 3" xfId="280"/>
    <cellStyle name="Comma 6 2 2" xfId="281"/>
    <cellStyle name="comma zerodec" xfId="282"/>
    <cellStyle name="Comma_UOC KQ 2014" xfId="283"/>
    <cellStyle name="Comma0" xfId="284"/>
    <cellStyle name="Copied" xfId="285"/>
    <cellStyle name="Currency" xfId="286"/>
    <cellStyle name="Currency [0]" xfId="287"/>
    <cellStyle name="Currency [00]" xfId="288"/>
    <cellStyle name="Currency0" xfId="289"/>
    <cellStyle name="Currency1" xfId="290"/>
    <cellStyle name="Date" xfId="291"/>
    <cellStyle name="Date Short" xfId="292"/>
    <cellStyle name="Date_DTKScamcocMT-Cantho" xfId="293"/>
    <cellStyle name="DELTA" xfId="294"/>
    <cellStyle name="Dezimal [0]_68574_Materialbedarfsliste" xfId="295"/>
    <cellStyle name="Dezimal_68574_Materialbedarfsliste" xfId="296"/>
    <cellStyle name="Dollar (zero dec)" xfId="297"/>
    <cellStyle name="DuToanBXD" xfId="298"/>
    <cellStyle name="Dziesi?tny [0]_Invoices2001Slovakia" xfId="299"/>
    <cellStyle name="Dziesi?tny_Invoices2001Slovakia" xfId="300"/>
    <cellStyle name="Dziesietny [0]_Invoices2001Slovakia" xfId="301"/>
    <cellStyle name="Dziesiętny [0]_Invoices2001Slovakia" xfId="302"/>
    <cellStyle name="Dziesietny [0]_Invoices2001Slovakia_Book1" xfId="303"/>
    <cellStyle name="Dziesiętny [0]_Invoices2001Slovakia_Book1" xfId="304"/>
    <cellStyle name="Dziesietny [0]_Invoices2001Slovakia_Book1_DTKScamcocMT-Cantho" xfId="305"/>
    <cellStyle name="Dziesiętny [0]_Invoices2001Slovakia_Book1_DTKScamcocMT-Cantho" xfId="306"/>
    <cellStyle name="Dziesietny [0]_Invoices2001Slovakia_Book1_DTKSTK MT-CT" xfId="307"/>
    <cellStyle name="Dziesiętny [0]_Invoices2001Slovakia_Book1_DTKSTK MT-CT" xfId="308"/>
    <cellStyle name="Dziesietny [0]_Invoices2001Slovakia_Book1_Tong hop Cac tuyen(9-1-06)" xfId="309"/>
    <cellStyle name="Dziesiętny [0]_Invoices2001Slovakia_Book1_Tong hop Cac tuyen(9-1-06)" xfId="310"/>
    <cellStyle name="Dziesietny [0]_Invoices2001Slovakia_Book1_Tong hop Cac tuyen(9-1-06)_DTKScamcocMT-Cantho" xfId="311"/>
    <cellStyle name="Dziesiętny [0]_Invoices2001Slovakia_Book1_Tong hop Cac tuyen(9-1-06)_DTKScamcocMT-Cantho" xfId="312"/>
    <cellStyle name="Dziesietny [0]_Invoices2001Slovakia_Book1_Tong hop Cac tuyen(9-1-06)_DTKSTK MT-CT" xfId="313"/>
    <cellStyle name="Dziesiętny [0]_Invoices2001Slovakia_Book1_Tong hop Cac tuyen(9-1-06)_DTKSTK MT-CT" xfId="314"/>
    <cellStyle name="Dziesietny [0]_Invoices2001Slovakia_DTKScamcocMT-Cantho" xfId="315"/>
    <cellStyle name="Dziesiętny [0]_Invoices2001Slovakia_DTKScamcocMT-Cantho" xfId="316"/>
    <cellStyle name="Dziesietny [0]_Invoices2001Slovakia_DTKSTK MT-CT" xfId="317"/>
    <cellStyle name="Dziesiętny [0]_Invoices2001Slovakia_DTKSTK MT-CT" xfId="318"/>
    <cellStyle name="Dziesietny [0]_Invoices2001Slovakia_KL K.C mat duong" xfId="319"/>
    <cellStyle name="Dziesiętny [0]_Invoices2001Slovakia_Nhalamviec VTC(25-1-05)" xfId="320"/>
    <cellStyle name="Dziesietny [0]_Invoices2001Slovakia_TDT KHANH HOA" xfId="321"/>
    <cellStyle name="Dziesiętny [0]_Invoices2001Slovakia_TDT KHANH HOA" xfId="322"/>
    <cellStyle name="Dziesietny [0]_Invoices2001Slovakia_TDT KHANH HOA_DTKScamcocMT-Cantho" xfId="323"/>
    <cellStyle name="Dziesiętny [0]_Invoices2001Slovakia_TDT KHANH HOA_DTKScamcocMT-Cantho" xfId="324"/>
    <cellStyle name="Dziesietny [0]_Invoices2001Slovakia_TDT KHANH HOA_DTKSTK MT-CT" xfId="325"/>
    <cellStyle name="Dziesiętny [0]_Invoices2001Slovakia_TDT KHANH HOA_DTKSTK MT-CT" xfId="326"/>
    <cellStyle name="Dziesietny [0]_Invoices2001Slovakia_TDT KHANH HOA_Tong hop Cac tuyen(9-1-06)" xfId="327"/>
    <cellStyle name="Dziesiętny [0]_Invoices2001Slovakia_TDT KHANH HOA_Tong hop Cac tuyen(9-1-06)" xfId="328"/>
    <cellStyle name="Dziesietny [0]_Invoices2001Slovakia_TDT KHANH HOA_Tong hop Cac tuyen(9-1-06)_DTKScamcocMT-Cantho" xfId="329"/>
    <cellStyle name="Dziesiętny [0]_Invoices2001Slovakia_TDT KHANH HOA_Tong hop Cac tuyen(9-1-06)_DTKScamcocMT-Cantho" xfId="330"/>
    <cellStyle name="Dziesietny [0]_Invoices2001Slovakia_TDT KHANH HOA_Tong hop Cac tuyen(9-1-06)_DTKSTK MT-CT" xfId="331"/>
    <cellStyle name="Dziesiętny [0]_Invoices2001Slovakia_TDT KHANH HOA_Tong hop Cac tuyen(9-1-06)_DTKSTK MT-CT" xfId="332"/>
    <cellStyle name="Dziesietny [0]_Invoices2001Slovakia_TDT quangngai" xfId="333"/>
    <cellStyle name="Dziesiętny [0]_Invoices2001Slovakia_TDT quangngai" xfId="334"/>
    <cellStyle name="Dziesietny [0]_Invoices2001Slovakia_TDT quangngai_DTKScamcocMT-Cantho" xfId="335"/>
    <cellStyle name="Dziesiętny [0]_Invoices2001Slovakia_TDT quangngai_DTKScamcocMT-Cantho" xfId="336"/>
    <cellStyle name="Dziesietny [0]_Invoices2001Slovakia_TDT quangngai_DTKSTK MT-CT" xfId="337"/>
    <cellStyle name="Dziesiętny [0]_Invoices2001Slovakia_TDT quangngai_DTKSTK MT-CT" xfId="338"/>
    <cellStyle name="Dziesietny [0]_Invoices2001Slovakia_Tong hop Cac tuyen(9-1-06)" xfId="339"/>
    <cellStyle name="Dziesietny_Invoices2001Slovakia" xfId="340"/>
    <cellStyle name="Dziesiętny_Invoices2001Slovakia" xfId="341"/>
    <cellStyle name="Dziesietny_Invoices2001Slovakia_Book1" xfId="342"/>
    <cellStyle name="Dziesiętny_Invoices2001Slovakia_Book1" xfId="343"/>
    <cellStyle name="Dziesietny_Invoices2001Slovakia_Book1_DTKScamcocMT-Cantho" xfId="344"/>
    <cellStyle name="Dziesiętny_Invoices2001Slovakia_Book1_DTKScamcocMT-Cantho" xfId="345"/>
    <cellStyle name="Dziesietny_Invoices2001Slovakia_Book1_DTKSTK MT-CT" xfId="346"/>
    <cellStyle name="Dziesiętny_Invoices2001Slovakia_Book1_DTKSTK MT-CT" xfId="347"/>
    <cellStyle name="Dziesietny_Invoices2001Slovakia_Book1_Tong hop Cac tuyen(9-1-06)" xfId="348"/>
    <cellStyle name="Dziesiętny_Invoices2001Slovakia_Book1_Tong hop Cac tuyen(9-1-06)" xfId="349"/>
    <cellStyle name="Dziesietny_Invoices2001Slovakia_Book1_Tong hop Cac tuyen(9-1-06)_DTKScamcocMT-Cantho" xfId="350"/>
    <cellStyle name="Dziesiętny_Invoices2001Slovakia_Book1_Tong hop Cac tuyen(9-1-06)_DTKScamcocMT-Cantho" xfId="351"/>
    <cellStyle name="Dziesietny_Invoices2001Slovakia_Book1_Tong hop Cac tuyen(9-1-06)_DTKSTK MT-CT" xfId="352"/>
    <cellStyle name="Dziesiętny_Invoices2001Slovakia_Book1_Tong hop Cac tuyen(9-1-06)_DTKSTK MT-CT" xfId="353"/>
    <cellStyle name="Dziesietny_Invoices2001Slovakia_DTKScamcocMT-Cantho" xfId="354"/>
    <cellStyle name="Dziesiętny_Invoices2001Slovakia_DTKScamcocMT-Cantho" xfId="355"/>
    <cellStyle name="Dziesietny_Invoices2001Slovakia_DTKSTK MT-CT" xfId="356"/>
    <cellStyle name="Dziesiętny_Invoices2001Slovakia_DTKSTK MT-CT" xfId="357"/>
    <cellStyle name="Dziesietny_Invoices2001Slovakia_KL K.C mat duong" xfId="358"/>
    <cellStyle name="Dziesiętny_Invoices2001Slovakia_Nhalamviec VTC(25-1-05)" xfId="359"/>
    <cellStyle name="Dziesietny_Invoices2001Slovakia_TDT KHANH HOA" xfId="360"/>
    <cellStyle name="Dziesiętny_Invoices2001Slovakia_TDT KHANH HOA" xfId="361"/>
    <cellStyle name="Dziesietny_Invoices2001Slovakia_TDT KHANH HOA_DTKScamcocMT-Cantho" xfId="362"/>
    <cellStyle name="Dziesiętny_Invoices2001Slovakia_TDT KHANH HOA_DTKScamcocMT-Cantho" xfId="363"/>
    <cellStyle name="Dziesietny_Invoices2001Slovakia_TDT KHANH HOA_DTKSTK MT-CT" xfId="364"/>
    <cellStyle name="Dziesiętny_Invoices2001Slovakia_TDT KHANH HOA_DTKSTK MT-CT" xfId="365"/>
    <cellStyle name="Dziesietny_Invoices2001Slovakia_TDT KHANH HOA_Tong hop Cac tuyen(9-1-06)" xfId="366"/>
    <cellStyle name="Dziesiętny_Invoices2001Slovakia_TDT KHANH HOA_Tong hop Cac tuyen(9-1-06)" xfId="367"/>
    <cellStyle name="Dziesietny_Invoices2001Slovakia_TDT KHANH HOA_Tong hop Cac tuyen(9-1-06)_DTKScamcocMT-Cantho" xfId="368"/>
    <cellStyle name="Dziesiętny_Invoices2001Slovakia_TDT KHANH HOA_Tong hop Cac tuyen(9-1-06)_DTKScamcocMT-Cantho" xfId="369"/>
    <cellStyle name="Dziesietny_Invoices2001Slovakia_TDT KHANH HOA_Tong hop Cac tuyen(9-1-06)_DTKSTK MT-CT" xfId="370"/>
    <cellStyle name="Dziesiętny_Invoices2001Slovakia_TDT KHANH HOA_Tong hop Cac tuyen(9-1-06)_DTKSTK MT-CT" xfId="371"/>
    <cellStyle name="Dziesietny_Invoices2001Slovakia_TDT quangngai" xfId="372"/>
    <cellStyle name="Dziesiętny_Invoices2001Slovakia_TDT quangngai" xfId="373"/>
    <cellStyle name="Dziesietny_Invoices2001Slovakia_TDT quangngai_DTKScamcocMT-Cantho" xfId="374"/>
    <cellStyle name="Dziesiętny_Invoices2001Slovakia_TDT quangngai_DTKScamcocMT-Cantho" xfId="375"/>
    <cellStyle name="Dziesietny_Invoices2001Slovakia_TDT quangngai_DTKSTK MT-CT" xfId="376"/>
    <cellStyle name="Dziesiętny_Invoices2001Slovakia_TDT quangngai_DTKSTK MT-CT" xfId="377"/>
    <cellStyle name="Dziesietny_Invoices2001Slovakia_Tong hop Cac tuyen(9-1-06)" xfId="378"/>
    <cellStyle name="e" xfId="379"/>
    <cellStyle name="e_DTKScamcocMT-Cantho" xfId="380"/>
    <cellStyle name="e_DTKSTK MT-CT" xfId="381"/>
    <cellStyle name="Enter Currency (0)" xfId="382"/>
    <cellStyle name="Enter Currency (2)" xfId="383"/>
    <cellStyle name="Enter Units (0)" xfId="384"/>
    <cellStyle name="Enter Units (1)" xfId="385"/>
    <cellStyle name="Enter Units (2)" xfId="386"/>
    <cellStyle name="Entered" xfId="387"/>
    <cellStyle name="Euro" xfId="388"/>
    <cellStyle name="Explanatory Text" xfId="389"/>
    <cellStyle name="Explanatory Text 2" xfId="390"/>
    <cellStyle name="f" xfId="391"/>
    <cellStyle name="f_DTKScamcocMT-Cantho" xfId="392"/>
    <cellStyle name="f_DTKSTK MT-CT" xfId="393"/>
    <cellStyle name="Fixed" xfId="394"/>
    <cellStyle name="Followed Hyperlink" xfId="395"/>
    <cellStyle name="Good" xfId="396"/>
    <cellStyle name="Good 2" xfId="397"/>
    <cellStyle name="Grey" xfId="398"/>
    <cellStyle name="H" xfId="399"/>
    <cellStyle name="ha" xfId="400"/>
    <cellStyle name="Head 1" xfId="401"/>
    <cellStyle name="HEADER" xfId="402"/>
    <cellStyle name="Header1" xfId="403"/>
    <cellStyle name="Header2" xfId="404"/>
    <cellStyle name="Heading 1" xfId="405"/>
    <cellStyle name="Heading 1 2" xfId="406"/>
    <cellStyle name="Heading 2" xfId="407"/>
    <cellStyle name="Heading 2 2" xfId="408"/>
    <cellStyle name="Heading 3" xfId="409"/>
    <cellStyle name="Heading 3 2" xfId="410"/>
    <cellStyle name="Heading 4" xfId="411"/>
    <cellStyle name="Heading 4 2" xfId="412"/>
    <cellStyle name="HEADING1" xfId="413"/>
    <cellStyle name="Heading1 1" xfId="414"/>
    <cellStyle name="HEADING1_Book1" xfId="415"/>
    <cellStyle name="HEADING2" xfId="416"/>
    <cellStyle name="HEADINGS" xfId="417"/>
    <cellStyle name="HEADINGSTOP" xfId="418"/>
    <cellStyle name="headoption" xfId="419"/>
    <cellStyle name="Hoa-Scholl" xfId="420"/>
    <cellStyle name="Hyperlink" xfId="421"/>
    <cellStyle name="Input" xfId="422"/>
    <cellStyle name="Input [yellow]" xfId="423"/>
    <cellStyle name="Input 2" xfId="424"/>
    <cellStyle name="k" xfId="425"/>
    <cellStyle name="khanh" xfId="426"/>
    <cellStyle name="KL" xfId="427"/>
    <cellStyle name="Ledger 17 x 11 in" xfId="428"/>
    <cellStyle name="Line" xfId="429"/>
    <cellStyle name="Link Currency (0)" xfId="430"/>
    <cellStyle name="Link Currency (2)" xfId="431"/>
    <cellStyle name="Link Units (0)" xfId="432"/>
    <cellStyle name="Link Units (1)" xfId="433"/>
    <cellStyle name="Link Units (2)" xfId="434"/>
    <cellStyle name="Linked Cell" xfId="435"/>
    <cellStyle name="Linked Cell 2" xfId="436"/>
    <cellStyle name="Migliaia (0)_CALPREZZ" xfId="437"/>
    <cellStyle name="Migliaia_ PESO ELETTR." xfId="438"/>
    <cellStyle name="Millares [0]_Well Timing" xfId="439"/>
    <cellStyle name="Millares_Well Timing" xfId="440"/>
    <cellStyle name="Milliers [0]_AR1194" xfId="441"/>
    <cellStyle name="Milliers_AR1194" xfId="442"/>
    <cellStyle name="Model" xfId="443"/>
    <cellStyle name="moi" xfId="444"/>
    <cellStyle name="Moneda [0]_Well Timing" xfId="445"/>
    <cellStyle name="Moneda_Well Timing" xfId="446"/>
    <cellStyle name="Monétaire [0]_AR1194" xfId="447"/>
    <cellStyle name="Monétaire_AR1194" xfId="448"/>
    <cellStyle name="n" xfId="449"/>
    <cellStyle name="n_Book1" xfId="450"/>
    <cellStyle name="n_DTKScamcocMT-Cantho" xfId="451"/>
    <cellStyle name="n_DTKSTK MT-CT" xfId="452"/>
    <cellStyle name="Neutral" xfId="453"/>
    <cellStyle name="Neutral 2" xfId="454"/>
    <cellStyle name="New" xfId="455"/>
    <cellStyle name="New Times Roman" xfId="456"/>
    <cellStyle name="New_DTKScamcocMT-Cantho" xfId="457"/>
    <cellStyle name="no dec" xfId="458"/>
    <cellStyle name="ÑONVÒ" xfId="459"/>
    <cellStyle name="Normal - Style1" xfId="460"/>
    <cellStyle name="Normal - 유형1" xfId="461"/>
    <cellStyle name="Normal 10 3" xfId="462"/>
    <cellStyle name="Normal 14" xfId="463"/>
    <cellStyle name="Normal 2" xfId="464"/>
    <cellStyle name="Normal 2 3" xfId="465"/>
    <cellStyle name="Normal 2 6" xfId="466"/>
    <cellStyle name="Normal 28" xfId="467"/>
    <cellStyle name="Normal 3" xfId="468"/>
    <cellStyle name="Normal 3_17 bieu (hung cap nhap)" xfId="469"/>
    <cellStyle name="Normal 30" xfId="470"/>
    <cellStyle name="Normal 31" xfId="471"/>
    <cellStyle name="Normal 5 3" xfId="472"/>
    <cellStyle name="Normal 7" xfId="473"/>
    <cellStyle name="Normal_bieu mau 2012 (cap nhap)" xfId="474"/>
    <cellStyle name="Normal_bieu mau KH2008" xfId="475"/>
    <cellStyle name="Normal_chi tieu phat trien 2004" xfId="476"/>
    <cellStyle name="Normal_Sheet6" xfId="477"/>
    <cellStyle name="Normal_UOC KQ 2014" xfId="478"/>
    <cellStyle name="Normal_UOC KQ 2014 2" xfId="479"/>
    <cellStyle name="Normal1" xfId="480"/>
    <cellStyle name="Normale_ PESO ELETTR." xfId="481"/>
    <cellStyle name="Normalny_Cennik obowiazuje od 06-08-2001 r (1)" xfId="482"/>
    <cellStyle name="Note" xfId="483"/>
    <cellStyle name="Note 2" xfId="484"/>
    <cellStyle name="Œ…‹æØ‚è [0.00]_ÆÂ¹²" xfId="485"/>
    <cellStyle name="Œ…‹æØ‚è_laroux" xfId="486"/>
    <cellStyle name="oft Excel]&#13;&#10;Comment=open=/f ‚ðw’è‚·‚é‚ÆAƒ†[ƒU[’è‹`ŠÖ”‚ðŠÖ”“\‚è•t‚¯‚Ìˆê——‚É“o˜^‚·‚é‚±‚Æ‚ª‚Å‚«‚Ü‚·B&#13;&#10;Maximized" xfId="487"/>
    <cellStyle name="oft Excel]&#13;&#10;Comment=The open=/f lines load custom functions into the Paste Function list.&#13;&#10;Maximized=2&#13;&#10;Basics=1&#13;&#10;A" xfId="488"/>
    <cellStyle name="oft Excel]&#13;&#10;Comment=The open=/f lines load custom functions into the Paste Function list.&#13;&#10;Maximized=3&#13;&#10;Basics=1&#13;&#10;A" xfId="489"/>
    <cellStyle name="omma [0]_Mktg Prog??_x001A_Comma [0]_mud plant bolted?_x0010_Comma [0]_ODCOS ?_x0017_" xfId="490"/>
    <cellStyle name="ormal_Sheet1_1?_x0001__x0015_Normal_Sheet1_Amer Q4?_x0001__x0012_Normal_Sheet1_FY96?_x0018_Normal_Sheet1_HC " xfId="491"/>
    <cellStyle name="Output" xfId="492"/>
    <cellStyle name="Output 2" xfId="493"/>
    <cellStyle name="paint" xfId="494"/>
    <cellStyle name="per.style" xfId="495"/>
    <cellStyle name="Percent" xfId="496"/>
    <cellStyle name="Percent [0]" xfId="497"/>
    <cellStyle name="Percent [00]" xfId="498"/>
    <cellStyle name="Percent [2]" xfId="499"/>
    <cellStyle name="PERCENTAGE" xfId="500"/>
    <cellStyle name="PrePop Currency (0)" xfId="501"/>
    <cellStyle name="PrePop Currency (2)" xfId="502"/>
    <cellStyle name="PrePop Units (0)" xfId="503"/>
    <cellStyle name="PrePop Units (1)" xfId="504"/>
    <cellStyle name="PrePop Units (2)" xfId="505"/>
    <cellStyle name="pricing" xfId="506"/>
    <cellStyle name="PSChar" xfId="507"/>
    <cellStyle name="PSHeading" xfId="508"/>
    <cellStyle name="regstoresfromspecstores" xfId="509"/>
    <cellStyle name="RevList" xfId="510"/>
    <cellStyle name="s]&#13;&#10;spooler=yes&#13;&#10;load=&#13;&#10;Beep=yes&#13;&#10;NullPort=None&#13;&#10;BorderWidth=3&#13;&#10;CursorBlinkRate=1200&#13;&#10;DoubleClickSpeed=452&#13;&#10;Programs=co" xfId="511"/>
    <cellStyle name="SAPBEXaggData" xfId="512"/>
    <cellStyle name="SAPBEXaggDataEmph" xfId="513"/>
    <cellStyle name="SAPBEXaggItem" xfId="514"/>
    <cellStyle name="SAPBEXchaText" xfId="515"/>
    <cellStyle name="SAPBEXexcBad7" xfId="516"/>
    <cellStyle name="SAPBEXexcBad8" xfId="517"/>
    <cellStyle name="SAPBEXexcBad9" xfId="518"/>
    <cellStyle name="SAPBEXexcCritical4" xfId="519"/>
    <cellStyle name="SAPBEXexcCritical5" xfId="520"/>
    <cellStyle name="SAPBEXexcCritical6" xfId="521"/>
    <cellStyle name="SAPBEXexcGood1" xfId="522"/>
    <cellStyle name="SAPBEXexcGood2" xfId="523"/>
    <cellStyle name="SAPBEXexcGood3" xfId="524"/>
    <cellStyle name="SAPBEXfilterDrill" xfId="525"/>
    <cellStyle name="SAPBEXfilterItem" xfId="526"/>
    <cellStyle name="SAPBEXfilterText" xfId="527"/>
    <cellStyle name="SAPBEXformats" xfId="528"/>
    <cellStyle name="SAPBEXheaderItem" xfId="529"/>
    <cellStyle name="SAPBEXheaderText" xfId="530"/>
    <cellStyle name="SAPBEXresData" xfId="531"/>
    <cellStyle name="SAPBEXresDataEmph" xfId="532"/>
    <cellStyle name="SAPBEXresItem" xfId="533"/>
    <cellStyle name="SAPBEXstdData" xfId="534"/>
    <cellStyle name="SAPBEXstdDataEmph" xfId="535"/>
    <cellStyle name="SAPBEXstdItem" xfId="536"/>
    <cellStyle name="SAPBEXtitle" xfId="537"/>
    <cellStyle name="SAPBEXundefined" xfId="538"/>
    <cellStyle name="SHADEDSTORES" xfId="539"/>
    <cellStyle name="Siêu nối kết_Book1" xfId="540"/>
    <cellStyle name="specstores" xfId="541"/>
    <cellStyle name="Standard_NEGS" xfId="542"/>
    <cellStyle name="STTDG" xfId="543"/>
    <cellStyle name="Style 1" xfId="544"/>
    <cellStyle name="Style 2" xfId="545"/>
    <cellStyle name="style_1" xfId="546"/>
    <cellStyle name="subhead" xfId="547"/>
    <cellStyle name="Subtotal" xfId="548"/>
    <cellStyle name="T" xfId="549"/>
    <cellStyle name="T_BANG LUONG MOI KSDH va KSDC (co phu cap khu vuc)" xfId="550"/>
    <cellStyle name="T_BANG LUONG MOI KSDH va KSDC (co phu cap khu vuc)_DTKScamcocMT-Cantho" xfId="551"/>
    <cellStyle name="T_BANG LUONG MOI KSDH va KSDC (co phu cap khu vuc)_DTKSTK MT-CT" xfId="552"/>
    <cellStyle name="T_Bc_tuan_1_CKy_6_KONTUM" xfId="553"/>
    <cellStyle name="T_Book1" xfId="554"/>
    <cellStyle name="T_Book1_1" xfId="555"/>
    <cellStyle name="T_Book1_1_Book1" xfId="556"/>
    <cellStyle name="T_Book1_1_DTKScamcocMT-Cantho" xfId="557"/>
    <cellStyle name="T_Book1_1_DTKSTK MT-CT" xfId="558"/>
    <cellStyle name="T_Book1_1_gia thau  goi 2-Lien Danh tan hung" xfId="559"/>
    <cellStyle name="T_Book1_1_khoi luong phan chia chinh thuc goi 2" xfId="560"/>
    <cellStyle name="T_Book1_Book1" xfId="561"/>
    <cellStyle name="T_Book1_Book1_1" xfId="562"/>
    <cellStyle name="T_Book1_Book1_khoi luong phan chia chinh thuc goi 2" xfId="563"/>
    <cellStyle name="T_Book1_DT492" xfId="564"/>
    <cellStyle name="T_Book1_DTKScamcocMT-Cantho" xfId="565"/>
    <cellStyle name="T_Book1_DTKSTK MT-CT" xfId="566"/>
    <cellStyle name="T_Book1_Du toan BVTC 10-2007" xfId="567"/>
    <cellStyle name="T_Book1_gia thau  goi 2-Lien Danh tan hung" xfId="568"/>
    <cellStyle name="T_Book1_HECO-NR78-Gui a-Vinh(15-5-07)" xfId="569"/>
    <cellStyle name="T_Book1_HECO-NR78-Gui a-Vinh(15-5-07)_DTKScamcocMT-Cantho" xfId="570"/>
    <cellStyle name="T_Book1_HECO-NR78-Gui a-Vinh(15-5-07)_DTKSTK MT-CT" xfId="571"/>
    <cellStyle name="T_Book1_KH phat trien KTXH den 2010" xfId="572"/>
    <cellStyle name="T_Book1_khoi luong phan chia chinh thuc goi 2" xfId="573"/>
    <cellStyle name="T_Book1_Mau bao cao von XDCB 2009 (so XD )1" xfId="574"/>
    <cellStyle name="T_Book1_San sat hach moi" xfId="575"/>
    <cellStyle name="T_CDKT" xfId="576"/>
    <cellStyle name="T_CDKT_DTKScamcocMT-Cantho" xfId="577"/>
    <cellStyle name="T_CDKT_DTKSTK MT-CT" xfId="578"/>
    <cellStyle name="T_Cost for DD (summary)" xfId="579"/>
    <cellStyle name="T_Cost for DD (summary)_DTKScamcocMT-Cantho" xfId="580"/>
    <cellStyle name="T_Cost for DD (summary)_DTKSTK MT-CT" xfId="581"/>
    <cellStyle name="T_DTKScamcocMT-Cantho" xfId="582"/>
    <cellStyle name="T_DTKSTK MT-CT" xfId="583"/>
    <cellStyle name="T_dtTL598G1." xfId="584"/>
    <cellStyle name="T_Du toan BVTC 10-2007" xfId="585"/>
    <cellStyle name="T_Khao satD1" xfId="586"/>
    <cellStyle name="T_Khao satD1_DTKScamcocMT-Cantho" xfId="587"/>
    <cellStyle name="T_Khao satD1_DTKSTK MT-CT" xfId="588"/>
    <cellStyle name="T_San sat hach moi" xfId="589"/>
    <cellStyle name="T_SS BVTC cau va cong tuyen Le Chan" xfId="590"/>
    <cellStyle name="T_Tay Bac 1" xfId="591"/>
    <cellStyle name="T_Thong ke" xfId="592"/>
    <cellStyle name="T_Thong ke_DTKScamcocMT-Cantho" xfId="593"/>
    <cellStyle name="T_Thong ke_DTKSTK MT-CT" xfId="594"/>
    <cellStyle name="T_tien2004" xfId="595"/>
    <cellStyle name="T_tien2004_DTKScamcocMT-Cantho" xfId="596"/>
    <cellStyle name="T_tien2004_DTKSTK MT-CT" xfId="597"/>
    <cellStyle name="T_TKE-ChoDon-sua" xfId="598"/>
    <cellStyle name="T_TKE-ChoDon-sua_DTKScamcocMT-Cantho" xfId="599"/>
    <cellStyle name="T_TKE-ChoDon-sua_DTKSTK MT-CT" xfId="600"/>
    <cellStyle name="T_tong muc dau t­u" xfId="601"/>
    <cellStyle name="t13" xfId="602"/>
    <cellStyle name="Text Indent A" xfId="603"/>
    <cellStyle name="Text Indent B" xfId="604"/>
    <cellStyle name="Text Indent C" xfId="605"/>
    <cellStyle name="th" xfId="606"/>
    <cellStyle name="þ_x001D_ð¤_x000C_¯þ_x0014_&#13;¨þU_x0001_À_x0004_ _x0015__x000F__x0001__x0001_" xfId="607"/>
    <cellStyle name="þ_x001D_ð¤_x000C_¯þ_x0014_&#13;¨þU_x0001_À_x0004_ _x0015__x000F__x0001__x0001_?_x0002_ÿÿÿÿÿÿÿÿÿÿÿÿÿÿÿ¯?(_x0002__x001D__x0017_ ???º%ÿÿÿÿ????_x0006__x0016_??????????????Í!Ë??????????           ?????           ?????????&#13;&#13;U&#13;H\D2&#13;D2\DEMO.MSC&#13;S;C:\DOS;C:\HANH\D3;C:\HANH\D2;C:\NC&#13;????????????????????????????????????????????????????????????" xfId="608"/>
    <cellStyle name="þ_x001D_ð·_x000C_æþ'&#13;ßþU_x0001_Ø_x0005_ü_x0014__x0007__x0001__x0001_" xfId="609"/>
    <cellStyle name="þ_x001D_ð·_x000C_æþ'&#13;ßþU_x0001_Ø_x0005_ü_x0014__x0007__x0001__x0001_?_x0002_ÿÿÿÿÿÿÿÿÿÿÿÿÿÿÿ¯?(_x0002__x001E__x0016_ ???¼$ÿÿÿÿ????_x0006__x0016_??????????????Í!Ë??????????           ?????           ?????????&#13;C:\WINDOWS\&#13;V&#13;S\TEMP&#13;NC;C:\NU;C:\VIRUS;&#13;?????????????????????????????????????????????????????????????????????????????" xfId="610"/>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Ø‹F&#10;‹V_x000C_Ä^_x0006_&amp;‰G_x0008_&amp;‰W&#10;_x001F_ÉË?¸ÿ_x0013_È_x0006_??WV_x001E_Ø‹^&#10;‹v_x0006_ƒûÿt_x0007_F_x0008_&amp;‰\&#10;ƒ~_x000C_?u.F_x0008_&amp;ÿt_x0002_&amp;ÿ4&amp;" xfId="611"/>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612"/>
    <cellStyle name="þ_x001D_ðÇ%Uý—&amp;Hý9_x0008_Ÿ s&#10;_x0007__x0001__x0001_" xfId="613"/>
    <cellStyle name="þ_x001D_ðÇ%Uý—&amp;Hý9_x0008_Ÿ s&#10;_x0007__x0001__x0001_?_x0002_ÿÿÿÿÿÿÿÿÿÿÿÿÿÿÿ_x0001_(_x0002_—&#13;???Î_x001F_ÿÿÿÿ????_x0007_???????????????Í!Ë??????????           ?????           ?????????&#13;C:\WINDOWS\country.sys&#13;??????????????????????????????????????????????????????????????????????????????????????????????" xfId="614"/>
    <cellStyle name="þ_x001D_ðK_x000C_Fý_x001B_&#13;9ýU_x0001_Ð_x0008_¦)_x0007__x0001__x0001_" xfId="615"/>
    <cellStyle name="þ_x001D_ðK_x000C_Fý_x001B_&#13;9ýU_x0001_Ð_x0008_¦)_x0007__x0001__x0001_?_x0002_ÿÿÿÿÿÿÿÿÿÿÿÿÿÿÿ¯?(_x0002_$- ???&amp;&lt;ÿÿÿÿ??Î_x0005__x0006__x0014_??????????????Í!Ë??????????           ?????           ?????????&#13;.&#13;_DELL2\VOL1:NET_CONF\MESSAGE2.TXT&#13;AMAMOTO&#13;\HYPERION\HYPPROGS&#13;??????????????????????????????????????????????????????" xfId="616"/>
    <cellStyle name="thuong-10" xfId="617"/>
    <cellStyle name="thuong-11" xfId="618"/>
    <cellStyle name="Tieu_de_2" xfId="619"/>
    <cellStyle name="tit1" xfId="620"/>
    <cellStyle name="tit2" xfId="621"/>
    <cellStyle name="tit3" xfId="622"/>
    <cellStyle name="tit4" xfId="623"/>
    <cellStyle name="Title" xfId="624"/>
    <cellStyle name="Title 2" xfId="625"/>
    <cellStyle name="Tongcong" xfId="626"/>
    <cellStyle name="Total" xfId="627"/>
    <cellStyle name="Total 2" xfId="628"/>
    <cellStyle name="Valuta (0)_CALPREZZ" xfId="629"/>
    <cellStyle name="Valuta_ PESO ELETTR." xfId="630"/>
    <cellStyle name="VANG1" xfId="631"/>
    <cellStyle name="viet" xfId="632"/>
    <cellStyle name="viet2" xfId="633"/>
    <cellStyle name="VN new romanNormal" xfId="634"/>
    <cellStyle name="VN time new roman" xfId="635"/>
    <cellStyle name="vn_time" xfId="636"/>
    <cellStyle name="vnbo" xfId="637"/>
    <cellStyle name="vnhead1" xfId="638"/>
    <cellStyle name="vnhead2" xfId="639"/>
    <cellStyle name="vnhead3" xfId="640"/>
    <cellStyle name="vnhead4" xfId="641"/>
    <cellStyle name="vntxt1" xfId="642"/>
    <cellStyle name="vntxt2" xfId="643"/>
    <cellStyle name="Währung [0]_68574_Materialbedarfsliste" xfId="644"/>
    <cellStyle name="Währung_68574_Materialbedarfsliste" xfId="645"/>
    <cellStyle name="Walutowy [0]_Invoices2001Slovakia" xfId="646"/>
    <cellStyle name="Walutowy_Invoices2001Slovakia" xfId="647"/>
    <cellStyle name="Warning Text" xfId="648"/>
    <cellStyle name="Warning Text 2" xfId="649"/>
    <cellStyle name="xan1" xfId="650"/>
    <cellStyle name="xuan" xfId="651"/>
    <cellStyle name="เครื่องหมายสกุลเงิน [0]_FTC_OFFER" xfId="652"/>
    <cellStyle name="เครื่องหมายสกุลเงิน_FTC_OFFER" xfId="653"/>
    <cellStyle name="ปกติ_FTC_OFFER" xfId="654"/>
    <cellStyle name=" [0.00]_ Att. 1- Cover" xfId="655"/>
    <cellStyle name="_ Att. 1- Cover" xfId="656"/>
    <cellStyle name="?_ Att. 1- Cover" xfId="657"/>
    <cellStyle name="똿뗦먛귟 [0.00]_PRODUCT DETAIL Q1" xfId="658"/>
    <cellStyle name="똿뗦먛귟_PRODUCT DETAIL Q1" xfId="659"/>
    <cellStyle name="믅됞 [0.00]_PRODUCT DETAIL Q1" xfId="660"/>
    <cellStyle name="믅됞_PRODUCT DETAIL Q1" xfId="661"/>
    <cellStyle name="백분율_95" xfId="662"/>
    <cellStyle name="뷭?_BOOKSHIP" xfId="663"/>
    <cellStyle name="콤마 [ - 유형1" xfId="664"/>
    <cellStyle name="콤마 [ - 유형2" xfId="665"/>
    <cellStyle name="콤마 [ - 유형3" xfId="666"/>
    <cellStyle name="콤마 [ - 유형4" xfId="667"/>
    <cellStyle name="콤마 [ - 유형5" xfId="668"/>
    <cellStyle name="콤마 [ - 유형6" xfId="669"/>
    <cellStyle name="콤마 [ - 유형7" xfId="670"/>
    <cellStyle name="콤마 [ - 유형8" xfId="671"/>
    <cellStyle name="콤마 [0]_ 비목별 월별기술 " xfId="672"/>
    <cellStyle name="콤마_ 비목별 월별기술 " xfId="673"/>
    <cellStyle name="통화 [0]_1202" xfId="674"/>
    <cellStyle name="통화_1202" xfId="675"/>
    <cellStyle name="표준_(정보부문)월별인원계획" xfId="676"/>
    <cellStyle name="一般_00Q3902REV.1" xfId="677"/>
    <cellStyle name="千分位[0]_00Q3902REV.1" xfId="678"/>
    <cellStyle name="千分位_00Q3902REV.1" xfId="679"/>
    <cellStyle name="桁区切り [0.00]_cost estimate D-D (version 1)" xfId="680"/>
    <cellStyle name="桁区切り_List-dwgist-" xfId="681"/>
    <cellStyle name="標準_BOQ-08" xfId="682"/>
    <cellStyle name="貨幣 [0]_00Q3902REV.1" xfId="683"/>
    <cellStyle name="貨幣[0]_BRE" xfId="684"/>
    <cellStyle name="貨幣_00Q3902REV.1" xfId="685"/>
    <cellStyle name="通貨 [0.00]_List-dwgwg" xfId="686"/>
    <cellStyle name="通貨_List-dwgis" xfId="687"/>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8.796875" defaultRowHeight="18.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58"/>
  <sheetViews>
    <sheetView workbookViewId="0" topLeftCell="A1">
      <selection activeCell="J5" sqref="J5"/>
    </sheetView>
  </sheetViews>
  <sheetFormatPr defaultColWidth="8.796875" defaultRowHeight="18.75"/>
  <cols>
    <col min="1" max="1" width="3.3984375" style="57" customWidth="1"/>
    <col min="2" max="2" width="28.09765625" style="57" customWidth="1"/>
    <col min="3" max="3" width="9" style="57" bestFit="1" customWidth="1"/>
    <col min="4" max="4" width="15.19921875" style="57" customWidth="1"/>
    <col min="5" max="5" width="10.59765625" style="57" bestFit="1" customWidth="1"/>
    <col min="6" max="6" width="13.296875" style="57" customWidth="1"/>
    <col min="7" max="16384" width="8.796875" style="57" customWidth="1"/>
  </cols>
  <sheetData>
    <row r="1" spans="1:6" ht="18.75" customHeight="1">
      <c r="A1" s="123" t="s">
        <v>211</v>
      </c>
      <c r="B1" s="123"/>
      <c r="C1" s="123"/>
      <c r="D1" s="123"/>
      <c r="E1" s="123"/>
      <c r="F1" s="123"/>
    </row>
    <row r="2" spans="1:6" ht="18.75">
      <c r="A2" s="123" t="s">
        <v>333</v>
      </c>
      <c r="B2" s="123"/>
      <c r="C2" s="123"/>
      <c r="D2" s="123"/>
      <c r="E2" s="123"/>
      <c r="F2" s="123"/>
    </row>
    <row r="3" spans="1:6" ht="18.75">
      <c r="A3" s="124" t="s">
        <v>427</v>
      </c>
      <c r="B3" s="124"/>
      <c r="C3" s="124"/>
      <c r="D3" s="124"/>
      <c r="E3" s="124"/>
      <c r="F3" s="124"/>
    </row>
    <row r="4" spans="1:6" ht="18.75">
      <c r="A4" s="89"/>
      <c r="B4" s="89"/>
      <c r="C4" s="89"/>
      <c r="D4" s="89"/>
      <c r="E4" s="89"/>
      <c r="F4" s="89"/>
    </row>
    <row r="5" spans="1:6" ht="66">
      <c r="A5" s="125" t="s">
        <v>0</v>
      </c>
      <c r="B5" s="125" t="s">
        <v>324</v>
      </c>
      <c r="C5" s="125" t="s">
        <v>72</v>
      </c>
      <c r="D5" s="125" t="s">
        <v>375</v>
      </c>
      <c r="E5" s="125" t="s">
        <v>425</v>
      </c>
      <c r="F5" s="125" t="s">
        <v>396</v>
      </c>
    </row>
    <row r="6" spans="1:6" ht="18.75">
      <c r="A6" s="125" t="s">
        <v>3</v>
      </c>
      <c r="B6" s="126" t="s">
        <v>334</v>
      </c>
      <c r="C6" s="125"/>
      <c r="D6" s="127"/>
      <c r="E6" s="128"/>
      <c r="F6" s="128"/>
    </row>
    <row r="7" spans="1:6" ht="18.75">
      <c r="A7" s="129">
        <v>1</v>
      </c>
      <c r="B7" s="130" t="s">
        <v>325</v>
      </c>
      <c r="C7" s="131" t="s">
        <v>8</v>
      </c>
      <c r="D7" s="132">
        <v>16.17</v>
      </c>
      <c r="E7" s="133">
        <v>16.172993422466803</v>
      </c>
      <c r="F7" s="131" t="s">
        <v>326</v>
      </c>
    </row>
    <row r="8" spans="1:6" s="70" customFormat="1" ht="18.75">
      <c r="A8" s="134"/>
      <c r="B8" s="135" t="s">
        <v>327</v>
      </c>
      <c r="C8" s="136" t="s">
        <v>8</v>
      </c>
      <c r="D8" s="137">
        <v>15.29</v>
      </c>
      <c r="E8" s="133">
        <v>15.290519877675848</v>
      </c>
      <c r="F8" s="138"/>
    </row>
    <row r="9" spans="1:6" s="70" customFormat="1" ht="18.75">
      <c r="A9" s="134"/>
      <c r="B9" s="135" t="s">
        <v>328</v>
      </c>
      <c r="C9" s="136" t="s">
        <v>8</v>
      </c>
      <c r="D9" s="137">
        <v>17.25</v>
      </c>
      <c r="E9" s="133">
        <v>17.253521126760575</v>
      </c>
      <c r="F9" s="138"/>
    </row>
    <row r="10" spans="1:6" s="70" customFormat="1" ht="18.75">
      <c r="A10" s="134"/>
      <c r="B10" s="135" t="s">
        <v>329</v>
      </c>
      <c r="C10" s="136" t="s">
        <v>8</v>
      </c>
      <c r="D10" s="137">
        <v>16.18</v>
      </c>
      <c r="E10" s="133">
        <v>16.182937554969214</v>
      </c>
      <c r="F10" s="138"/>
    </row>
    <row r="11" spans="1:6" ht="18.75">
      <c r="A11" s="139">
        <v>2</v>
      </c>
      <c r="B11" s="140" t="s">
        <v>335</v>
      </c>
      <c r="C11" s="141" t="s">
        <v>8</v>
      </c>
      <c r="D11" s="132">
        <v>100</v>
      </c>
      <c r="E11" s="133">
        <v>100</v>
      </c>
      <c r="F11" s="131" t="s">
        <v>326</v>
      </c>
    </row>
    <row r="12" spans="1:6" s="70" customFormat="1" ht="18.75">
      <c r="A12" s="142"/>
      <c r="B12" s="135" t="s">
        <v>327</v>
      </c>
      <c r="C12" s="136" t="s">
        <v>8</v>
      </c>
      <c r="D12" s="137">
        <v>39.4</v>
      </c>
      <c r="E12" s="133">
        <v>39.39393939393939</v>
      </c>
      <c r="F12" s="138"/>
    </row>
    <row r="13" spans="1:6" s="70" customFormat="1" ht="18.75">
      <c r="A13" s="142"/>
      <c r="B13" s="135" t="s">
        <v>328</v>
      </c>
      <c r="C13" s="136" t="s">
        <v>8</v>
      </c>
      <c r="D13" s="137">
        <v>26.1</v>
      </c>
      <c r="E13" s="133">
        <v>26.09717868338558</v>
      </c>
      <c r="F13" s="138"/>
    </row>
    <row r="14" spans="1:6" s="70" customFormat="1" ht="18.75">
      <c r="A14" s="134"/>
      <c r="B14" s="135" t="s">
        <v>329</v>
      </c>
      <c r="C14" s="136" t="s">
        <v>8</v>
      </c>
      <c r="D14" s="137">
        <v>34.5</v>
      </c>
      <c r="E14" s="133">
        <v>34.50888192267502</v>
      </c>
      <c r="F14" s="138"/>
    </row>
    <row r="15" spans="1:6" ht="33">
      <c r="A15" s="129">
        <v>3</v>
      </c>
      <c r="B15" s="140" t="s">
        <v>336</v>
      </c>
      <c r="C15" s="141" t="s">
        <v>4</v>
      </c>
      <c r="D15" s="143">
        <v>3828</v>
      </c>
      <c r="E15" s="144">
        <v>3828</v>
      </c>
      <c r="F15" s="131" t="s">
        <v>326</v>
      </c>
    </row>
    <row r="16" spans="1:6" ht="18.75">
      <c r="A16" s="129">
        <v>4</v>
      </c>
      <c r="B16" s="130" t="s">
        <v>330</v>
      </c>
      <c r="C16" s="141" t="s">
        <v>331</v>
      </c>
      <c r="D16" s="143">
        <v>42</v>
      </c>
      <c r="E16" s="143">
        <v>42</v>
      </c>
      <c r="F16" s="131" t="s">
        <v>326</v>
      </c>
    </row>
    <row r="17" spans="1:6" s="69" customFormat="1" ht="18.75">
      <c r="A17" s="145">
        <v>5</v>
      </c>
      <c r="B17" s="146" t="s">
        <v>423</v>
      </c>
      <c r="C17" s="145" t="s">
        <v>331</v>
      </c>
      <c r="D17" s="147">
        <v>28000</v>
      </c>
      <c r="E17" s="148">
        <v>36910</v>
      </c>
      <c r="F17" s="145" t="s">
        <v>393</v>
      </c>
    </row>
    <row r="18" spans="1:6" s="69" customFormat="1" ht="33">
      <c r="A18" s="129">
        <v>6</v>
      </c>
      <c r="B18" s="130" t="s">
        <v>337</v>
      </c>
      <c r="C18" s="131" t="s">
        <v>201</v>
      </c>
      <c r="D18" s="149">
        <v>5</v>
      </c>
      <c r="E18" s="150">
        <v>5</v>
      </c>
      <c r="F18" s="131" t="s">
        <v>326</v>
      </c>
    </row>
    <row r="19" spans="1:6" s="69" customFormat="1" ht="18.75">
      <c r="A19" s="131">
        <v>7</v>
      </c>
      <c r="B19" s="130" t="s">
        <v>338</v>
      </c>
      <c r="C19" s="131" t="s">
        <v>87</v>
      </c>
      <c r="D19" s="149">
        <v>445</v>
      </c>
      <c r="E19" s="150">
        <v>445</v>
      </c>
      <c r="F19" s="131" t="s">
        <v>326</v>
      </c>
    </row>
    <row r="20" spans="1:6" s="71" customFormat="1" ht="18.75">
      <c r="A20" s="138"/>
      <c r="B20" s="151" t="s">
        <v>339</v>
      </c>
      <c r="C20" s="138" t="s">
        <v>87</v>
      </c>
      <c r="D20" s="152">
        <v>81</v>
      </c>
      <c r="E20" s="153">
        <v>81</v>
      </c>
      <c r="F20" s="131"/>
    </row>
    <row r="21" spans="1:6" s="69" customFormat="1" ht="18.75">
      <c r="A21" s="129">
        <v>8</v>
      </c>
      <c r="B21" s="130" t="s">
        <v>340</v>
      </c>
      <c r="C21" s="131" t="s">
        <v>87</v>
      </c>
      <c r="D21" s="154">
        <v>428.1</v>
      </c>
      <c r="E21" s="155">
        <v>428.1</v>
      </c>
      <c r="F21" s="131" t="s">
        <v>326</v>
      </c>
    </row>
    <row r="22" spans="1:6" s="71" customFormat="1" ht="18.75">
      <c r="A22" s="138"/>
      <c r="B22" s="151" t="s">
        <v>339</v>
      </c>
      <c r="C22" s="138" t="s">
        <v>87</v>
      </c>
      <c r="D22" s="156">
        <v>25.5</v>
      </c>
      <c r="E22" s="157">
        <v>25.5</v>
      </c>
      <c r="F22" s="131"/>
    </row>
    <row r="23" spans="1:6" s="69" customFormat="1" ht="18.75">
      <c r="A23" s="131">
        <v>9</v>
      </c>
      <c r="B23" s="130" t="s">
        <v>341</v>
      </c>
      <c r="C23" s="131" t="s">
        <v>87</v>
      </c>
      <c r="D23" s="158">
        <v>38.4</v>
      </c>
      <c r="E23" s="159">
        <v>41.17</v>
      </c>
      <c r="F23" s="131" t="s">
        <v>393</v>
      </c>
    </row>
    <row r="24" spans="1:6" s="71" customFormat="1" ht="18.75">
      <c r="A24" s="138"/>
      <c r="B24" s="151" t="s">
        <v>339</v>
      </c>
      <c r="C24" s="138" t="s">
        <v>87</v>
      </c>
      <c r="D24" s="152">
        <v>5</v>
      </c>
      <c r="E24" s="157">
        <v>7.8</v>
      </c>
      <c r="F24" s="131"/>
    </row>
    <row r="25" spans="1:6" s="69" customFormat="1" ht="18.75">
      <c r="A25" s="131">
        <v>10</v>
      </c>
      <c r="B25" s="130" t="s">
        <v>342</v>
      </c>
      <c r="C25" s="131" t="s">
        <v>87</v>
      </c>
      <c r="D25" s="149">
        <v>894</v>
      </c>
      <c r="E25" s="155">
        <v>984.9</v>
      </c>
      <c r="F25" s="131" t="s">
        <v>393</v>
      </c>
    </row>
    <row r="26" spans="1:6" s="69" customFormat="1" ht="33">
      <c r="A26" s="131">
        <v>11</v>
      </c>
      <c r="B26" s="130" t="s">
        <v>374</v>
      </c>
      <c r="C26" s="131" t="s">
        <v>203</v>
      </c>
      <c r="D26" s="160" t="s">
        <v>394</v>
      </c>
      <c r="E26" s="160" t="s">
        <v>394</v>
      </c>
      <c r="F26" s="131" t="s">
        <v>326</v>
      </c>
    </row>
    <row r="27" spans="1:6" s="69" customFormat="1" ht="18.75">
      <c r="A27" s="131">
        <v>12</v>
      </c>
      <c r="B27" s="130" t="s">
        <v>343</v>
      </c>
      <c r="C27" s="131" t="s">
        <v>344</v>
      </c>
      <c r="D27" s="149">
        <v>31491</v>
      </c>
      <c r="E27" s="150">
        <v>31506</v>
      </c>
      <c r="F27" s="131" t="s">
        <v>393</v>
      </c>
    </row>
    <row r="28" spans="1:6" s="69" customFormat="1" ht="18.75">
      <c r="A28" s="131">
        <v>13</v>
      </c>
      <c r="B28" s="130" t="s">
        <v>345</v>
      </c>
      <c r="C28" s="131" t="s">
        <v>26</v>
      </c>
      <c r="D28" s="149">
        <v>597</v>
      </c>
      <c r="E28" s="150">
        <v>633.9</v>
      </c>
      <c r="F28" s="131" t="s">
        <v>393</v>
      </c>
    </row>
    <row r="29" spans="1:6" s="69" customFormat="1" ht="33.75" customHeight="1">
      <c r="A29" s="131">
        <v>14</v>
      </c>
      <c r="B29" s="130" t="s">
        <v>397</v>
      </c>
      <c r="C29" s="131" t="s">
        <v>8</v>
      </c>
      <c r="D29" s="158">
        <v>72.14</v>
      </c>
      <c r="E29" s="159">
        <v>72.14</v>
      </c>
      <c r="F29" s="131" t="s">
        <v>326</v>
      </c>
    </row>
    <row r="30" spans="1:6" s="69" customFormat="1" ht="33">
      <c r="A30" s="129">
        <v>15</v>
      </c>
      <c r="B30" s="130" t="s">
        <v>398</v>
      </c>
      <c r="C30" s="131" t="s">
        <v>47</v>
      </c>
      <c r="D30" s="149">
        <v>1</v>
      </c>
      <c r="E30" s="150">
        <v>1</v>
      </c>
      <c r="F30" s="131" t="s">
        <v>326</v>
      </c>
    </row>
    <row r="31" spans="1:6" s="68" customFormat="1" ht="18.75">
      <c r="A31" s="161">
        <v>16</v>
      </c>
      <c r="B31" s="162" t="s">
        <v>346</v>
      </c>
      <c r="C31" s="163" t="s">
        <v>347</v>
      </c>
      <c r="D31" s="164">
        <v>14</v>
      </c>
      <c r="E31" s="165">
        <v>8</v>
      </c>
      <c r="F31" s="163" t="s">
        <v>332</v>
      </c>
    </row>
    <row r="32" spans="1:6" s="69" customFormat="1" ht="33">
      <c r="A32" s="166" t="s">
        <v>16</v>
      </c>
      <c r="B32" s="128" t="s">
        <v>367</v>
      </c>
      <c r="C32" s="166"/>
      <c r="D32" s="158"/>
      <c r="E32" s="158"/>
      <c r="F32" s="131"/>
    </row>
    <row r="33" spans="1:6" s="69" customFormat="1" ht="18.75">
      <c r="A33" s="129">
        <v>17</v>
      </c>
      <c r="B33" s="130" t="s">
        <v>348</v>
      </c>
      <c r="C33" s="131" t="s">
        <v>17</v>
      </c>
      <c r="D33" s="149">
        <v>52370</v>
      </c>
      <c r="E33" s="149">
        <f>52281+100</f>
        <v>52381</v>
      </c>
      <c r="F33" s="131" t="s">
        <v>393</v>
      </c>
    </row>
    <row r="34" spans="1:6" s="69" customFormat="1" ht="33">
      <c r="A34" s="129">
        <v>18</v>
      </c>
      <c r="B34" s="130" t="s">
        <v>239</v>
      </c>
      <c r="C34" s="131" t="s">
        <v>8</v>
      </c>
      <c r="D34" s="158">
        <v>8.75</v>
      </c>
      <c r="E34" s="154">
        <v>8.9</v>
      </c>
      <c r="F34" s="131" t="s">
        <v>393</v>
      </c>
    </row>
    <row r="35" spans="1:6" s="69" customFormat="1" ht="33">
      <c r="A35" s="129">
        <v>19</v>
      </c>
      <c r="B35" s="130" t="s">
        <v>349</v>
      </c>
      <c r="C35" s="131" t="s">
        <v>8</v>
      </c>
      <c r="D35" s="149">
        <v>6</v>
      </c>
      <c r="E35" s="154">
        <v>5.06</v>
      </c>
      <c r="F35" s="131" t="s">
        <v>326</v>
      </c>
    </row>
    <row r="36" spans="1:6" s="69" customFormat="1" ht="49.5">
      <c r="A36" s="129">
        <v>20</v>
      </c>
      <c r="B36" s="130" t="s">
        <v>350</v>
      </c>
      <c r="C36" s="131" t="s">
        <v>8</v>
      </c>
      <c r="D36" s="149">
        <v>17</v>
      </c>
      <c r="E36" s="154">
        <v>17</v>
      </c>
      <c r="F36" s="131" t="s">
        <v>326</v>
      </c>
    </row>
    <row r="37" spans="1:6" s="69" customFormat="1" ht="49.5">
      <c r="A37" s="129">
        <v>21</v>
      </c>
      <c r="B37" s="130" t="s">
        <v>351</v>
      </c>
      <c r="C37" s="131" t="s">
        <v>8</v>
      </c>
      <c r="D37" s="158">
        <v>45.16</v>
      </c>
      <c r="E37" s="158">
        <f>14/31*100</f>
        <v>45.16129032258064</v>
      </c>
      <c r="F37" s="131" t="s">
        <v>326</v>
      </c>
    </row>
    <row r="38" spans="1:6" s="68" customFormat="1" ht="33">
      <c r="A38" s="161">
        <v>22</v>
      </c>
      <c r="B38" s="162" t="s">
        <v>352</v>
      </c>
      <c r="C38" s="163" t="s">
        <v>8</v>
      </c>
      <c r="D38" s="167">
        <v>25.12</v>
      </c>
      <c r="E38" s="167">
        <v>24.94</v>
      </c>
      <c r="F38" s="163" t="s">
        <v>332</v>
      </c>
    </row>
    <row r="39" spans="1:6" s="69" customFormat="1" ht="36.75" customHeight="1">
      <c r="A39" s="129">
        <v>23</v>
      </c>
      <c r="B39" s="130" t="s">
        <v>353</v>
      </c>
      <c r="C39" s="131" t="s">
        <v>8</v>
      </c>
      <c r="D39" s="158">
        <v>95.03</v>
      </c>
      <c r="E39" s="154">
        <v>95.03</v>
      </c>
      <c r="F39" s="131" t="s">
        <v>326</v>
      </c>
    </row>
    <row r="40" spans="1:6" s="69" customFormat="1" ht="49.5">
      <c r="A40" s="129">
        <v>24</v>
      </c>
      <c r="B40" s="130" t="s">
        <v>354</v>
      </c>
      <c r="C40" s="131" t="s">
        <v>8</v>
      </c>
      <c r="D40" s="158">
        <v>26.5</v>
      </c>
      <c r="E40" s="154">
        <v>24.8</v>
      </c>
      <c r="F40" s="131" t="s">
        <v>393</v>
      </c>
    </row>
    <row r="41" spans="1:6" s="69" customFormat="1" ht="18.75">
      <c r="A41" s="129">
        <v>25</v>
      </c>
      <c r="B41" s="130" t="s">
        <v>355</v>
      </c>
      <c r="C41" s="131" t="s">
        <v>356</v>
      </c>
      <c r="D41" s="149">
        <v>5</v>
      </c>
      <c r="E41" s="154">
        <v>5</v>
      </c>
      <c r="F41" s="131" t="s">
        <v>326</v>
      </c>
    </row>
    <row r="42" spans="1:6" s="69" customFormat="1" ht="33">
      <c r="A42" s="129">
        <v>26</v>
      </c>
      <c r="B42" s="130" t="s">
        <v>357</v>
      </c>
      <c r="C42" s="131" t="s">
        <v>8</v>
      </c>
      <c r="D42" s="149">
        <v>85</v>
      </c>
      <c r="E42" s="154">
        <v>88.2</v>
      </c>
      <c r="F42" s="131" t="s">
        <v>393</v>
      </c>
    </row>
    <row r="43" spans="1:6" s="69" customFormat="1" ht="18.75">
      <c r="A43" s="129">
        <v>27</v>
      </c>
      <c r="B43" s="130" t="s">
        <v>358</v>
      </c>
      <c r="C43" s="131" t="s">
        <v>8</v>
      </c>
      <c r="D43" s="154">
        <v>70.9</v>
      </c>
      <c r="E43" s="154">
        <v>83</v>
      </c>
      <c r="F43" s="131" t="s">
        <v>393</v>
      </c>
    </row>
    <row r="44" spans="1:6" s="69" customFormat="1" ht="33">
      <c r="A44" s="129">
        <v>28</v>
      </c>
      <c r="B44" s="130" t="s">
        <v>359</v>
      </c>
      <c r="C44" s="131" t="s">
        <v>8</v>
      </c>
      <c r="D44" s="149">
        <v>84</v>
      </c>
      <c r="E44" s="154">
        <v>84</v>
      </c>
      <c r="F44" s="131" t="s">
        <v>326</v>
      </c>
    </row>
    <row r="45" spans="1:6" s="68" customFormat="1" ht="33">
      <c r="A45" s="161">
        <v>29</v>
      </c>
      <c r="B45" s="162" t="s">
        <v>360</v>
      </c>
      <c r="C45" s="163" t="s">
        <v>8</v>
      </c>
      <c r="D45" s="164">
        <v>100</v>
      </c>
      <c r="E45" s="168">
        <f>73/85*100</f>
        <v>85.88235294117646</v>
      </c>
      <c r="F45" s="163" t="s">
        <v>332</v>
      </c>
    </row>
    <row r="46" spans="1:6" s="69" customFormat="1" ht="33">
      <c r="A46" s="129">
        <v>30</v>
      </c>
      <c r="B46" s="130" t="s">
        <v>361</v>
      </c>
      <c r="C46" s="131" t="s">
        <v>8</v>
      </c>
      <c r="D46" s="149">
        <v>100</v>
      </c>
      <c r="E46" s="154">
        <v>100</v>
      </c>
      <c r="F46" s="131" t="s">
        <v>326</v>
      </c>
    </row>
    <row r="47" spans="1:6" s="69" customFormat="1" ht="33">
      <c r="A47" s="129">
        <v>31</v>
      </c>
      <c r="B47" s="130" t="s">
        <v>362</v>
      </c>
      <c r="C47" s="131" t="s">
        <v>8</v>
      </c>
      <c r="D47" s="158">
        <v>95.01</v>
      </c>
      <c r="E47" s="154">
        <v>95.01</v>
      </c>
      <c r="F47" s="131" t="s">
        <v>326</v>
      </c>
    </row>
    <row r="48" spans="1:6" s="69" customFormat="1" ht="33">
      <c r="A48" s="129">
        <v>32</v>
      </c>
      <c r="B48" s="130" t="s">
        <v>363</v>
      </c>
      <c r="C48" s="131" t="s">
        <v>8</v>
      </c>
      <c r="D48" s="158">
        <v>98.83</v>
      </c>
      <c r="E48" s="154">
        <v>98.83</v>
      </c>
      <c r="F48" s="131" t="s">
        <v>326</v>
      </c>
    </row>
    <row r="49" spans="1:6" s="69" customFormat="1" ht="33">
      <c r="A49" s="129">
        <v>33</v>
      </c>
      <c r="B49" s="130" t="s">
        <v>364</v>
      </c>
      <c r="C49" s="131" t="s">
        <v>8</v>
      </c>
      <c r="D49" s="149">
        <v>100</v>
      </c>
      <c r="E49" s="154">
        <v>100</v>
      </c>
      <c r="F49" s="131" t="s">
        <v>326</v>
      </c>
    </row>
    <row r="50" spans="1:6" s="69" customFormat="1" ht="33">
      <c r="A50" s="129">
        <v>34</v>
      </c>
      <c r="B50" s="130" t="s">
        <v>365</v>
      </c>
      <c r="C50" s="131" t="s">
        <v>8</v>
      </c>
      <c r="D50" s="149">
        <v>65</v>
      </c>
      <c r="E50" s="154">
        <v>65</v>
      </c>
      <c r="F50" s="131" t="s">
        <v>326</v>
      </c>
    </row>
    <row r="51" spans="1:6" s="69" customFormat="1" ht="18.75">
      <c r="A51" s="129">
        <v>35</v>
      </c>
      <c r="B51" s="130" t="s">
        <v>366</v>
      </c>
      <c r="C51" s="131" t="s">
        <v>8</v>
      </c>
      <c r="D51" s="149">
        <v>78</v>
      </c>
      <c r="E51" s="154">
        <v>78</v>
      </c>
      <c r="F51" s="131" t="s">
        <v>326</v>
      </c>
    </row>
    <row r="52" spans="1:6" s="69" customFormat="1" ht="18.75">
      <c r="A52" s="166" t="s">
        <v>23</v>
      </c>
      <c r="B52" s="128" t="s">
        <v>368</v>
      </c>
      <c r="C52" s="166"/>
      <c r="D52" s="158"/>
      <c r="E52" s="158"/>
      <c r="F52" s="131"/>
    </row>
    <row r="53" spans="1:6" s="69" customFormat="1" ht="18.75">
      <c r="A53" s="131">
        <v>36</v>
      </c>
      <c r="B53" s="130" t="s">
        <v>369</v>
      </c>
      <c r="C53" s="131" t="s">
        <v>8</v>
      </c>
      <c r="D53" s="149">
        <v>100</v>
      </c>
      <c r="E53" s="158">
        <v>100</v>
      </c>
      <c r="F53" s="131" t="s">
        <v>326</v>
      </c>
    </row>
    <row r="54" spans="1:6" s="69" customFormat="1" ht="33">
      <c r="A54" s="131">
        <v>37</v>
      </c>
      <c r="B54" s="130" t="s">
        <v>370</v>
      </c>
      <c r="C54" s="131" t="s">
        <v>8</v>
      </c>
      <c r="D54" s="149">
        <v>90</v>
      </c>
      <c r="E54" s="158">
        <v>93.3</v>
      </c>
      <c r="F54" s="131" t="s">
        <v>393</v>
      </c>
    </row>
    <row r="55" spans="1:6" s="69" customFormat="1" ht="18.75">
      <c r="A55" s="131">
        <v>38</v>
      </c>
      <c r="B55" s="130" t="s">
        <v>371</v>
      </c>
      <c r="C55" s="131" t="s">
        <v>8</v>
      </c>
      <c r="D55" s="149">
        <v>80</v>
      </c>
      <c r="E55" s="158">
        <v>92.3</v>
      </c>
      <c r="F55" s="131" t="s">
        <v>393</v>
      </c>
    </row>
    <row r="56" spans="1:6" s="69" customFormat="1" ht="49.5">
      <c r="A56" s="131">
        <v>39</v>
      </c>
      <c r="B56" s="130" t="s">
        <v>372</v>
      </c>
      <c r="C56" s="131" t="s">
        <v>8</v>
      </c>
      <c r="D56" s="149">
        <v>80</v>
      </c>
      <c r="E56" s="158">
        <v>91.6</v>
      </c>
      <c r="F56" s="131" t="s">
        <v>393</v>
      </c>
    </row>
    <row r="57" spans="1:6" ht="49.5">
      <c r="A57" s="131">
        <v>40</v>
      </c>
      <c r="B57" s="169" t="s">
        <v>373</v>
      </c>
      <c r="C57" s="170" t="s">
        <v>8</v>
      </c>
      <c r="D57" s="143">
        <v>80</v>
      </c>
      <c r="E57" s="171">
        <v>84.4</v>
      </c>
      <c r="F57" s="131" t="s">
        <v>393</v>
      </c>
    </row>
    <row r="58" spans="1:6" ht="18.75">
      <c r="A58" s="90"/>
      <c r="B58" s="90"/>
      <c r="C58" s="90"/>
      <c r="D58" s="90"/>
      <c r="E58" s="90"/>
      <c r="F58" s="90"/>
    </row>
  </sheetData>
  <sheetProtection/>
  <mergeCells count="5">
    <mergeCell ref="A2:F2"/>
    <mergeCell ref="A3:F3"/>
    <mergeCell ref="A4:F4"/>
    <mergeCell ref="A58:F58"/>
    <mergeCell ref="A1:F1"/>
  </mergeCells>
  <printOptions/>
  <pageMargins left="0.51" right="0.43" top="0.46" bottom="0.37" header="0.31496062992126" footer="0.31496062992126"/>
  <pageSetup fitToHeight="0"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A1:IH138"/>
  <sheetViews>
    <sheetView zoomScale="85" zoomScaleNormal="85" zoomScaleSheetLayoutView="75" zoomScalePageLayoutView="51" workbookViewId="0" topLeftCell="A1">
      <pane ySplit="6" topLeftCell="A7" activePane="bottomLeft" state="frozen"/>
      <selection pane="topLeft" activeCell="A1" sqref="A1"/>
      <selection pane="bottomLeft" activeCell="B21" sqref="B21"/>
    </sheetView>
  </sheetViews>
  <sheetFormatPr defaultColWidth="8.796875" defaultRowHeight="18.75"/>
  <cols>
    <col min="1" max="1" width="3.69921875" style="1" bestFit="1" customWidth="1"/>
    <col min="2" max="2" width="48" style="1" customWidth="1"/>
    <col min="3" max="3" width="10.69921875" style="4" bestFit="1" customWidth="1"/>
    <col min="4" max="4" width="12.19921875" style="4" customWidth="1"/>
    <col min="5" max="5" width="11.09765625" style="5" customWidth="1"/>
    <col min="6" max="6" width="8.19921875" style="6" bestFit="1" customWidth="1"/>
    <col min="7" max="7" width="10.296875" style="6" hidden="1" customWidth="1"/>
    <col min="8" max="8" width="11.09765625" style="5" bestFit="1" customWidth="1"/>
    <col min="9" max="9" width="13" style="5" customWidth="1"/>
    <col min="10" max="10" width="11.09765625" style="5" customWidth="1"/>
    <col min="11" max="11" width="13.8984375" style="5" customWidth="1"/>
    <col min="12" max="12" width="0" style="8" hidden="1" customWidth="1"/>
    <col min="13" max="46" width="0" style="1" hidden="1" customWidth="1"/>
    <col min="47" max="16384" width="8.796875" style="1" customWidth="1"/>
  </cols>
  <sheetData>
    <row r="1" spans="1:11" ht="18.75">
      <c r="A1" s="100" t="s">
        <v>376</v>
      </c>
      <c r="B1" s="100"/>
      <c r="C1" s="100"/>
      <c r="D1" s="100"/>
      <c r="E1" s="100"/>
      <c r="F1" s="100"/>
      <c r="G1" s="100"/>
      <c r="H1" s="100"/>
      <c r="I1" s="100"/>
      <c r="J1" s="100"/>
      <c r="K1" s="100"/>
    </row>
    <row r="2" spans="1:11" ht="18.75">
      <c r="A2" s="100" t="s">
        <v>295</v>
      </c>
      <c r="B2" s="100"/>
      <c r="C2" s="100"/>
      <c r="D2" s="100"/>
      <c r="E2" s="100"/>
      <c r="F2" s="100"/>
      <c r="G2" s="100"/>
      <c r="H2" s="100"/>
      <c r="I2" s="100"/>
      <c r="J2" s="100"/>
      <c r="K2" s="100"/>
    </row>
    <row r="3" spans="1:11" ht="18.75">
      <c r="A3" s="99" t="str">
        <f>'BIỂU 1'!A3:F3</f>
        <v>(Kèm theo Báo cáo:            /BC-UBND ngày          /         /2024 của UBND huyện Đăk Glei)</v>
      </c>
      <c r="B3" s="99"/>
      <c r="C3" s="99"/>
      <c r="D3" s="99"/>
      <c r="E3" s="99"/>
      <c r="F3" s="99"/>
      <c r="G3" s="99"/>
      <c r="H3" s="99"/>
      <c r="I3" s="99"/>
      <c r="J3" s="99"/>
      <c r="K3" s="99"/>
    </row>
    <row r="4" spans="1:11" ht="18.75">
      <c r="A4" s="98"/>
      <c r="B4" s="98"/>
      <c r="C4" s="98"/>
      <c r="D4" s="98"/>
      <c r="E4" s="98"/>
      <c r="F4" s="98"/>
      <c r="G4" s="98"/>
      <c r="H4" s="98"/>
      <c r="I4" s="98"/>
      <c r="J4" s="98"/>
      <c r="K4" s="98"/>
    </row>
    <row r="5" spans="1:12" ht="18.75">
      <c r="A5" s="172" t="s">
        <v>0</v>
      </c>
      <c r="B5" s="172" t="s">
        <v>1</v>
      </c>
      <c r="C5" s="172" t="s">
        <v>2</v>
      </c>
      <c r="D5" s="172" t="s">
        <v>286</v>
      </c>
      <c r="E5" s="172" t="s">
        <v>287</v>
      </c>
      <c r="F5" s="172" t="s">
        <v>288</v>
      </c>
      <c r="G5" s="172"/>
      <c r="H5" s="172"/>
      <c r="I5" s="172" t="s">
        <v>212</v>
      </c>
      <c r="J5" s="172"/>
      <c r="K5" s="172" t="s">
        <v>290</v>
      </c>
      <c r="L5" s="94" t="s">
        <v>302</v>
      </c>
    </row>
    <row r="6" spans="1:12" ht="54.75" customHeight="1">
      <c r="A6" s="172"/>
      <c r="B6" s="172"/>
      <c r="C6" s="172"/>
      <c r="D6" s="172"/>
      <c r="E6" s="172"/>
      <c r="F6" s="173" t="s">
        <v>136</v>
      </c>
      <c r="G6" s="173" t="s">
        <v>289</v>
      </c>
      <c r="H6" s="173" t="s">
        <v>424</v>
      </c>
      <c r="I6" s="173" t="s">
        <v>291</v>
      </c>
      <c r="J6" s="173" t="s">
        <v>292</v>
      </c>
      <c r="K6" s="172"/>
      <c r="L6" s="95"/>
    </row>
    <row r="7" spans="1:12" s="11" customFormat="1" ht="16.5">
      <c r="A7" s="174">
        <v>1</v>
      </c>
      <c r="B7" s="174">
        <v>2</v>
      </c>
      <c r="C7" s="174">
        <v>3</v>
      </c>
      <c r="D7" s="174">
        <v>4</v>
      </c>
      <c r="E7" s="174">
        <v>5</v>
      </c>
      <c r="F7" s="174">
        <v>6</v>
      </c>
      <c r="G7" s="174">
        <v>7</v>
      </c>
      <c r="H7" s="174">
        <v>8</v>
      </c>
      <c r="I7" s="174" t="s">
        <v>293</v>
      </c>
      <c r="J7" s="174" t="s">
        <v>294</v>
      </c>
      <c r="K7" s="174">
        <v>11</v>
      </c>
      <c r="L7" s="75"/>
    </row>
    <row r="8" spans="1:12" s="10" customFormat="1" ht="34.5" customHeight="1">
      <c r="A8" s="173" t="s">
        <v>3</v>
      </c>
      <c r="B8" s="175" t="s">
        <v>113</v>
      </c>
      <c r="C8" s="175"/>
      <c r="D8" s="175"/>
      <c r="E8" s="175"/>
      <c r="F8" s="175"/>
      <c r="G8" s="175"/>
      <c r="H8" s="175"/>
      <c r="I8" s="175"/>
      <c r="J8" s="175"/>
      <c r="K8" s="175"/>
      <c r="L8" s="91" t="s">
        <v>303</v>
      </c>
    </row>
    <row r="9" spans="1:12" s="10" customFormat="1" ht="34.5" customHeight="1">
      <c r="A9" s="176">
        <v>1</v>
      </c>
      <c r="B9" s="177" t="s">
        <v>107</v>
      </c>
      <c r="C9" s="177"/>
      <c r="D9" s="177"/>
      <c r="E9" s="177"/>
      <c r="F9" s="177"/>
      <c r="G9" s="177"/>
      <c r="H9" s="178"/>
      <c r="I9" s="178"/>
      <c r="J9" s="178"/>
      <c r="K9" s="179"/>
      <c r="L9" s="91"/>
    </row>
    <row r="10" spans="1:12" s="72" customFormat="1" ht="34.5" customHeight="1">
      <c r="A10" s="180" t="s">
        <v>88</v>
      </c>
      <c r="B10" s="181" t="s">
        <v>213</v>
      </c>
      <c r="C10" s="180" t="s">
        <v>4</v>
      </c>
      <c r="D10" s="182">
        <f>D11+D12+D13</f>
        <v>3840</v>
      </c>
      <c r="E10" s="182">
        <f aca="true" t="shared" si="0" ref="E10:K10">E11+E12+E13</f>
        <v>2457</v>
      </c>
      <c r="F10" s="182">
        <f t="shared" si="0"/>
        <v>2837</v>
      </c>
      <c r="G10" s="183" t="s">
        <v>9</v>
      </c>
      <c r="H10" s="182">
        <f t="shared" si="0"/>
        <v>2837.415</v>
      </c>
      <c r="I10" s="182">
        <f>H10/E10*100</f>
        <v>115.48290598290598</v>
      </c>
      <c r="J10" s="182">
        <f>H10/F10*100</f>
        <v>100.01462812830455</v>
      </c>
      <c r="K10" s="184">
        <f t="shared" si="0"/>
        <v>3297.8050000000003</v>
      </c>
      <c r="L10" s="91"/>
    </row>
    <row r="11" spans="1:12" s="10" customFormat="1" ht="34.5" customHeight="1">
      <c r="A11" s="185" t="s">
        <v>9</v>
      </c>
      <c r="B11" s="186" t="s">
        <v>5</v>
      </c>
      <c r="C11" s="176" t="s">
        <v>4</v>
      </c>
      <c r="D11" s="187">
        <v>1256</v>
      </c>
      <c r="E11" s="188">
        <v>820</v>
      </c>
      <c r="F11" s="189">
        <v>939</v>
      </c>
      <c r="G11" s="183" t="s">
        <v>9</v>
      </c>
      <c r="H11" s="144">
        <v>938.7300000000001</v>
      </c>
      <c r="I11" s="182">
        <f aca="true" t="shared" si="1" ref="I11:I28">H11/E11*100</f>
        <v>114.47926829268293</v>
      </c>
      <c r="J11" s="182">
        <f aca="true" t="shared" si="2" ref="J11:J29">H11/F11*100</f>
        <v>99.97124600638979</v>
      </c>
      <c r="K11" s="190">
        <v>1084.395</v>
      </c>
      <c r="L11" s="91"/>
    </row>
    <row r="12" spans="1:31" s="10" customFormat="1" ht="34.5" customHeight="1">
      <c r="A12" s="185" t="s">
        <v>9</v>
      </c>
      <c r="B12" s="186" t="s">
        <v>6</v>
      </c>
      <c r="C12" s="176" t="s">
        <v>4</v>
      </c>
      <c r="D12" s="187">
        <v>1054</v>
      </c>
      <c r="E12" s="188">
        <v>661</v>
      </c>
      <c r="F12" s="189">
        <v>769</v>
      </c>
      <c r="G12" s="183" t="s">
        <v>9</v>
      </c>
      <c r="H12" s="144">
        <v>769.23</v>
      </c>
      <c r="I12" s="182">
        <f t="shared" si="1"/>
        <v>116.37367624810892</v>
      </c>
      <c r="J12" s="182">
        <f t="shared" si="2"/>
        <v>100.02990897269181</v>
      </c>
      <c r="K12" s="190">
        <v>900.13</v>
      </c>
      <c r="L12" s="91"/>
      <c r="AE12" s="10" t="s">
        <v>274</v>
      </c>
    </row>
    <row r="13" spans="1:12" s="10" customFormat="1" ht="34.5" customHeight="1">
      <c r="A13" s="185" t="s">
        <v>9</v>
      </c>
      <c r="B13" s="186" t="s">
        <v>7</v>
      </c>
      <c r="C13" s="176" t="s">
        <v>4</v>
      </c>
      <c r="D13" s="187">
        <v>1530</v>
      </c>
      <c r="E13" s="188">
        <v>976</v>
      </c>
      <c r="F13" s="189">
        <v>1129</v>
      </c>
      <c r="G13" s="183" t="s">
        <v>9</v>
      </c>
      <c r="H13" s="144">
        <v>1129.455</v>
      </c>
      <c r="I13" s="182">
        <f t="shared" si="1"/>
        <v>115.72284836065575</v>
      </c>
      <c r="J13" s="182">
        <f t="shared" si="2"/>
        <v>100.04030115146148</v>
      </c>
      <c r="K13" s="190">
        <v>1313.28</v>
      </c>
      <c r="L13" s="91"/>
    </row>
    <row r="14" spans="1:12" s="72" customFormat="1" ht="34.5" customHeight="1">
      <c r="A14" s="180" t="s">
        <v>90</v>
      </c>
      <c r="B14" s="181" t="s">
        <v>214</v>
      </c>
      <c r="C14" s="180" t="s">
        <v>4</v>
      </c>
      <c r="D14" s="182">
        <f>D15+D16+D17</f>
        <v>5176</v>
      </c>
      <c r="E14" s="182">
        <f aca="true" t="shared" si="3" ref="E14:K14">E15+E16+E17</f>
        <v>3318</v>
      </c>
      <c r="F14" s="182">
        <f t="shared" si="3"/>
        <v>3828</v>
      </c>
      <c r="G14" s="183" t="s">
        <v>9</v>
      </c>
      <c r="H14" s="182">
        <f t="shared" si="3"/>
        <v>3828</v>
      </c>
      <c r="I14" s="182">
        <f t="shared" si="1"/>
        <v>115.37070524412296</v>
      </c>
      <c r="J14" s="182">
        <f t="shared" si="2"/>
        <v>100</v>
      </c>
      <c r="K14" s="184">
        <f t="shared" si="3"/>
        <v>4447</v>
      </c>
      <c r="L14" s="91"/>
    </row>
    <row r="15" spans="1:12" s="10" customFormat="1" ht="34.5" customHeight="1">
      <c r="A15" s="185" t="s">
        <v>9</v>
      </c>
      <c r="B15" s="186" t="s">
        <v>5</v>
      </c>
      <c r="C15" s="176" t="s">
        <v>4</v>
      </c>
      <c r="D15" s="187">
        <v>2017</v>
      </c>
      <c r="E15" s="179">
        <v>1317</v>
      </c>
      <c r="F15" s="189">
        <v>1508</v>
      </c>
      <c r="G15" s="183" t="s">
        <v>9</v>
      </c>
      <c r="H15" s="191">
        <v>1508</v>
      </c>
      <c r="I15" s="182">
        <f t="shared" si="1"/>
        <v>114.50265755504935</v>
      </c>
      <c r="J15" s="182">
        <f t="shared" si="2"/>
        <v>100</v>
      </c>
      <c r="K15" s="190">
        <v>1742</v>
      </c>
      <c r="L15" s="91"/>
    </row>
    <row r="16" spans="1:12" s="10" customFormat="1" ht="34.5" customHeight="1">
      <c r="A16" s="185" t="s">
        <v>9</v>
      </c>
      <c r="B16" s="186" t="s">
        <v>6</v>
      </c>
      <c r="C16" s="176" t="s">
        <v>4</v>
      </c>
      <c r="D16" s="187">
        <v>1369</v>
      </c>
      <c r="E16" s="179">
        <v>859</v>
      </c>
      <c r="F16" s="189">
        <v>999</v>
      </c>
      <c r="G16" s="183" t="s">
        <v>9</v>
      </c>
      <c r="H16" s="191">
        <v>999</v>
      </c>
      <c r="I16" s="182">
        <f t="shared" si="1"/>
        <v>116.29802095459839</v>
      </c>
      <c r="J16" s="182">
        <f t="shared" si="2"/>
        <v>100</v>
      </c>
      <c r="K16" s="190">
        <v>1169</v>
      </c>
      <c r="L16" s="91"/>
    </row>
    <row r="17" spans="1:12" s="10" customFormat="1" ht="34.5" customHeight="1">
      <c r="A17" s="185" t="s">
        <v>9</v>
      </c>
      <c r="B17" s="186" t="s">
        <v>7</v>
      </c>
      <c r="C17" s="176" t="s">
        <v>4</v>
      </c>
      <c r="D17" s="187">
        <v>1790</v>
      </c>
      <c r="E17" s="179">
        <v>1142</v>
      </c>
      <c r="F17" s="189">
        <v>1321</v>
      </c>
      <c r="G17" s="183" t="s">
        <v>9</v>
      </c>
      <c r="H17" s="191">
        <v>1321</v>
      </c>
      <c r="I17" s="182">
        <f t="shared" si="1"/>
        <v>115.67425569176883</v>
      </c>
      <c r="J17" s="182">
        <f t="shared" si="2"/>
        <v>100</v>
      </c>
      <c r="K17" s="190">
        <v>1536</v>
      </c>
      <c r="L17" s="91"/>
    </row>
    <row r="18" spans="1:12" s="10" customFormat="1" ht="34.5" customHeight="1">
      <c r="A18" s="176">
        <v>2</v>
      </c>
      <c r="B18" s="186" t="s">
        <v>220</v>
      </c>
      <c r="C18" s="176" t="s">
        <v>8</v>
      </c>
      <c r="D18" s="187">
        <v>16.45</v>
      </c>
      <c r="E18" s="192">
        <v>18.86792452830187</v>
      </c>
      <c r="F18" s="193">
        <v>16.17</v>
      </c>
      <c r="G18" s="194" t="s">
        <v>9</v>
      </c>
      <c r="H18" s="133">
        <v>16.172993422466803</v>
      </c>
      <c r="I18" s="187">
        <f t="shared" si="1"/>
        <v>85.71686513907413</v>
      </c>
      <c r="J18" s="187">
        <f t="shared" si="2"/>
        <v>100.01851219831046</v>
      </c>
      <c r="K18" s="195">
        <v>16.22568429362643</v>
      </c>
      <c r="L18" s="91"/>
    </row>
    <row r="19" spans="1:12" s="72" customFormat="1" ht="34.5" customHeight="1">
      <c r="A19" s="196" t="s">
        <v>9</v>
      </c>
      <c r="B19" s="181" t="s">
        <v>5</v>
      </c>
      <c r="C19" s="180" t="s">
        <v>8</v>
      </c>
      <c r="D19" s="182">
        <v>15.79</v>
      </c>
      <c r="E19" s="197">
        <v>16.312056737588662</v>
      </c>
      <c r="F19" s="184">
        <v>15.29</v>
      </c>
      <c r="G19" s="183" t="s">
        <v>9</v>
      </c>
      <c r="H19" s="133">
        <v>15.290519877675848</v>
      </c>
      <c r="I19" s="182">
        <f t="shared" si="1"/>
        <v>93.73753490227362</v>
      </c>
      <c r="J19" s="182">
        <f t="shared" si="2"/>
        <v>100.00340011560398</v>
      </c>
      <c r="K19" s="195">
        <v>15.51724137931032</v>
      </c>
      <c r="L19" s="91"/>
    </row>
    <row r="20" spans="1:12" s="72" customFormat="1" ht="34.5" customHeight="1">
      <c r="A20" s="196" t="s">
        <v>9</v>
      </c>
      <c r="B20" s="181" t="s">
        <v>6</v>
      </c>
      <c r="C20" s="180" t="s">
        <v>8</v>
      </c>
      <c r="D20" s="182">
        <v>17.11</v>
      </c>
      <c r="E20" s="197">
        <v>26.14503816793892</v>
      </c>
      <c r="F20" s="184">
        <v>17.25</v>
      </c>
      <c r="G20" s="183" t="s">
        <v>9</v>
      </c>
      <c r="H20" s="133">
        <v>17.253521126760575</v>
      </c>
      <c r="I20" s="182">
        <f t="shared" si="1"/>
        <v>65.99156985709887</v>
      </c>
      <c r="J20" s="182">
        <f t="shared" si="2"/>
        <v>100.02041232904682</v>
      </c>
      <c r="K20" s="195">
        <v>17.01701701701701</v>
      </c>
      <c r="L20" s="91"/>
    </row>
    <row r="21" spans="1:13" s="72" customFormat="1" ht="34.5" customHeight="1">
      <c r="A21" s="196" t="s">
        <v>9</v>
      </c>
      <c r="B21" s="181" t="s">
        <v>7</v>
      </c>
      <c r="C21" s="180" t="s">
        <v>8</v>
      </c>
      <c r="D21" s="182">
        <v>16.54</v>
      </c>
      <c r="E21" s="197">
        <v>16.467780429594256</v>
      </c>
      <c r="F21" s="184">
        <v>16.18</v>
      </c>
      <c r="G21" s="183" t="s">
        <v>9</v>
      </c>
      <c r="H21" s="133">
        <v>16.182937554969214</v>
      </c>
      <c r="I21" s="182">
        <f t="shared" si="1"/>
        <v>98.27030196423344</v>
      </c>
      <c r="J21" s="182">
        <f t="shared" si="2"/>
        <v>100.01815546952544</v>
      </c>
      <c r="K21" s="195">
        <v>16.275548826646485</v>
      </c>
      <c r="L21" s="91"/>
      <c r="M21" s="73">
        <f>E18-H18</f>
        <v>2.6949311058350673</v>
      </c>
    </row>
    <row r="22" spans="1:12" s="10" customFormat="1" ht="34.5" customHeight="1">
      <c r="A22" s="176">
        <v>3</v>
      </c>
      <c r="B22" s="186" t="s">
        <v>109</v>
      </c>
      <c r="C22" s="176" t="s">
        <v>8</v>
      </c>
      <c r="D22" s="187">
        <v>100</v>
      </c>
      <c r="E22" s="198">
        <v>100</v>
      </c>
      <c r="F22" s="193">
        <f>SUM(F23:F25)</f>
        <v>100</v>
      </c>
      <c r="G22" s="183" t="s">
        <v>9</v>
      </c>
      <c r="H22" s="133">
        <v>100</v>
      </c>
      <c r="I22" s="182">
        <f t="shared" si="1"/>
        <v>100</v>
      </c>
      <c r="J22" s="182">
        <f t="shared" si="2"/>
        <v>100</v>
      </c>
      <c r="K22" s="195">
        <v>100</v>
      </c>
      <c r="L22" s="91"/>
    </row>
    <row r="23" spans="1:12" s="72" customFormat="1" ht="34.5" customHeight="1">
      <c r="A23" s="196" t="s">
        <v>9</v>
      </c>
      <c r="B23" s="181" t="s">
        <v>5</v>
      </c>
      <c r="C23" s="180" t="s">
        <v>8</v>
      </c>
      <c r="D23" s="182">
        <v>39</v>
      </c>
      <c r="E23" s="184">
        <v>39.69258589511754</v>
      </c>
      <c r="F23" s="184">
        <v>39.4</v>
      </c>
      <c r="G23" s="183" t="s">
        <v>9</v>
      </c>
      <c r="H23" s="133">
        <v>39.39393939393939</v>
      </c>
      <c r="I23" s="182">
        <f t="shared" si="1"/>
        <v>99.24760129771519</v>
      </c>
      <c r="J23" s="182">
        <f t="shared" si="2"/>
        <v>99.98461775111521</v>
      </c>
      <c r="K23" s="195">
        <v>39.17247582639982</v>
      </c>
      <c r="L23" s="91"/>
    </row>
    <row r="24" spans="1:12" s="72" customFormat="1" ht="34.5" customHeight="1">
      <c r="A24" s="196" t="s">
        <v>9</v>
      </c>
      <c r="B24" s="181" t="s">
        <v>6</v>
      </c>
      <c r="C24" s="180" t="s">
        <v>8</v>
      </c>
      <c r="D24" s="182">
        <v>26.5</v>
      </c>
      <c r="E24" s="184">
        <v>25.889089813140448</v>
      </c>
      <c r="F24" s="184">
        <v>26.1</v>
      </c>
      <c r="G24" s="183" t="s">
        <v>9</v>
      </c>
      <c r="H24" s="133">
        <v>26.09717868338558</v>
      </c>
      <c r="I24" s="182">
        <f t="shared" si="1"/>
        <v>100.8037705139387</v>
      </c>
      <c r="J24" s="182">
        <f t="shared" si="2"/>
        <v>99.98919035779915</v>
      </c>
      <c r="K24" s="195">
        <v>26.287384753766585</v>
      </c>
      <c r="L24" s="91"/>
    </row>
    <row r="25" spans="1:12" s="72" customFormat="1" ht="34.5" customHeight="1">
      <c r="A25" s="196" t="s">
        <v>9</v>
      </c>
      <c r="B25" s="181" t="s">
        <v>7</v>
      </c>
      <c r="C25" s="180" t="s">
        <v>8</v>
      </c>
      <c r="D25" s="182">
        <v>34.5</v>
      </c>
      <c r="E25" s="184">
        <v>34.41832429174201</v>
      </c>
      <c r="F25" s="184">
        <v>34.5</v>
      </c>
      <c r="G25" s="183" t="s">
        <v>9</v>
      </c>
      <c r="H25" s="133">
        <v>34.50888192267502</v>
      </c>
      <c r="I25" s="182">
        <f t="shared" si="1"/>
        <v>100.26310877358647</v>
      </c>
      <c r="J25" s="182">
        <f t="shared" si="2"/>
        <v>100.02574470340586</v>
      </c>
      <c r="K25" s="195">
        <v>34.540139419833594</v>
      </c>
      <c r="L25" s="91"/>
    </row>
    <row r="26" spans="1:12" s="10" customFormat="1" ht="34.5" customHeight="1">
      <c r="A26" s="176">
        <v>4</v>
      </c>
      <c r="B26" s="186" t="s">
        <v>10</v>
      </c>
      <c r="C26" s="176" t="s">
        <v>11</v>
      </c>
      <c r="D26" s="187"/>
      <c r="E26" s="179">
        <v>12237.1</v>
      </c>
      <c r="F26" s="193">
        <v>12821</v>
      </c>
      <c r="G26" s="183" t="s">
        <v>9</v>
      </c>
      <c r="H26" s="179">
        <v>13140</v>
      </c>
      <c r="I26" s="182">
        <f t="shared" si="1"/>
        <v>107.37838213302172</v>
      </c>
      <c r="J26" s="182">
        <f t="shared" si="2"/>
        <v>102.48810545199282</v>
      </c>
      <c r="K26" s="193">
        <v>12948.2</v>
      </c>
      <c r="L26" s="91"/>
    </row>
    <row r="27" spans="1:12" s="72" customFormat="1" ht="34.5" customHeight="1">
      <c r="A27" s="180"/>
      <c r="B27" s="181" t="s">
        <v>12</v>
      </c>
      <c r="C27" s="180" t="s">
        <v>13</v>
      </c>
      <c r="D27" s="182"/>
      <c r="E27" s="199">
        <v>238.73075947638463</v>
      </c>
      <c r="F27" s="184">
        <f>F26/F51*1000</f>
        <v>244.81573419896887</v>
      </c>
      <c r="G27" s="183" t="s">
        <v>9</v>
      </c>
      <c r="H27" s="184">
        <f>H26/H51*1000</f>
        <v>250.854317405166</v>
      </c>
      <c r="I27" s="182">
        <f t="shared" si="1"/>
        <v>105.07833927868045</v>
      </c>
      <c r="J27" s="182">
        <f t="shared" si="2"/>
        <v>102.46658296941379</v>
      </c>
      <c r="K27" s="200">
        <f>K26/K51*1000</f>
        <v>242.88501219283438</v>
      </c>
      <c r="L27" s="91"/>
    </row>
    <row r="28" spans="1:12" s="10" customFormat="1" ht="34.5" customHeight="1">
      <c r="A28" s="176">
        <v>5</v>
      </c>
      <c r="B28" s="186" t="s">
        <v>14</v>
      </c>
      <c r="C28" s="176" t="s">
        <v>224</v>
      </c>
      <c r="D28" s="187">
        <v>48</v>
      </c>
      <c r="E28" s="179">
        <v>39</v>
      </c>
      <c r="F28" s="193">
        <v>42</v>
      </c>
      <c r="G28" s="183" t="s">
        <v>9</v>
      </c>
      <c r="H28" s="179">
        <v>42</v>
      </c>
      <c r="I28" s="182">
        <f t="shared" si="1"/>
        <v>107.6923076923077</v>
      </c>
      <c r="J28" s="182">
        <f t="shared" si="2"/>
        <v>100</v>
      </c>
      <c r="K28" s="201">
        <v>45</v>
      </c>
      <c r="L28" s="91"/>
    </row>
    <row r="29" spans="1:12" s="10" customFormat="1" ht="34.5" customHeight="1">
      <c r="A29" s="176">
        <v>6</v>
      </c>
      <c r="B29" s="186" t="s">
        <v>15</v>
      </c>
      <c r="C29" s="176" t="s">
        <v>4</v>
      </c>
      <c r="D29" s="187"/>
      <c r="E29" s="202">
        <v>188.3</v>
      </c>
      <c r="F29" s="193">
        <v>201.52380000000002</v>
      </c>
      <c r="G29" s="193">
        <v>167.9365</v>
      </c>
      <c r="H29" s="193">
        <v>201.5238</v>
      </c>
      <c r="I29" s="193">
        <f aca="true" t="shared" si="4" ref="I29:I75">H29/E29*100</f>
        <v>107.02272968667019</v>
      </c>
      <c r="J29" s="182">
        <f t="shared" si="2"/>
        <v>99.99999999999999</v>
      </c>
      <c r="K29" s="201">
        <v>215.630466</v>
      </c>
      <c r="L29" s="76"/>
    </row>
    <row r="30" spans="1:12" s="10" customFormat="1" ht="34.5" customHeight="1">
      <c r="A30" s="203">
        <v>7</v>
      </c>
      <c r="B30" s="204" t="s">
        <v>189</v>
      </c>
      <c r="C30" s="203"/>
      <c r="D30" s="205"/>
      <c r="E30" s="193"/>
      <c r="F30" s="202"/>
      <c r="G30" s="202"/>
      <c r="H30" s="193"/>
      <c r="I30" s="184"/>
      <c r="J30" s="184"/>
      <c r="K30" s="206"/>
      <c r="L30" s="92"/>
    </row>
    <row r="31" spans="1:12" s="10" customFormat="1" ht="34.5" customHeight="1">
      <c r="A31" s="203" t="s">
        <v>9</v>
      </c>
      <c r="B31" s="204" t="s">
        <v>190</v>
      </c>
      <c r="C31" s="203" t="s">
        <v>225</v>
      </c>
      <c r="D31" s="205"/>
      <c r="E31" s="193">
        <v>14</v>
      </c>
      <c r="F31" s="193">
        <v>14</v>
      </c>
      <c r="G31" s="193">
        <v>16</v>
      </c>
      <c r="H31" s="193">
        <v>17</v>
      </c>
      <c r="I31" s="184">
        <f t="shared" si="4"/>
        <v>121.42857142857142</v>
      </c>
      <c r="J31" s="184">
        <f aca="true" t="shared" si="5" ref="J31:J74">H31/F31*100</f>
        <v>121.42857142857142</v>
      </c>
      <c r="K31" s="201">
        <v>17</v>
      </c>
      <c r="L31" s="92"/>
    </row>
    <row r="32" spans="1:12" s="72" customFormat="1" ht="34.5" customHeight="1">
      <c r="A32" s="207"/>
      <c r="B32" s="208" t="s">
        <v>191</v>
      </c>
      <c r="C32" s="209" t="s">
        <v>225</v>
      </c>
      <c r="D32" s="210"/>
      <c r="E32" s="184">
        <v>3</v>
      </c>
      <c r="F32" s="184">
        <v>0</v>
      </c>
      <c r="G32" s="184">
        <v>2</v>
      </c>
      <c r="H32" s="184">
        <v>3</v>
      </c>
      <c r="I32" s="184">
        <f t="shared" si="4"/>
        <v>100</v>
      </c>
      <c r="J32" s="184"/>
      <c r="K32" s="200">
        <v>0</v>
      </c>
      <c r="L32" s="92"/>
    </row>
    <row r="33" spans="1:12" s="72" customFormat="1" ht="34.5" customHeight="1">
      <c r="A33" s="207"/>
      <c r="B33" s="208" t="s">
        <v>192</v>
      </c>
      <c r="C33" s="209" t="s">
        <v>225</v>
      </c>
      <c r="D33" s="210"/>
      <c r="E33" s="184">
        <v>0</v>
      </c>
      <c r="F33" s="184">
        <v>0</v>
      </c>
      <c r="G33" s="184">
        <v>0</v>
      </c>
      <c r="H33" s="184">
        <v>0</v>
      </c>
      <c r="I33" s="184"/>
      <c r="J33" s="184"/>
      <c r="K33" s="200">
        <v>0</v>
      </c>
      <c r="L33" s="92"/>
    </row>
    <row r="34" spans="1:12" s="10" customFormat="1" ht="34.5" customHeight="1">
      <c r="A34" s="203" t="s">
        <v>9</v>
      </c>
      <c r="B34" s="204" t="s">
        <v>193</v>
      </c>
      <c r="C34" s="203" t="s">
        <v>17</v>
      </c>
      <c r="D34" s="205"/>
      <c r="E34" s="193">
        <v>156</v>
      </c>
      <c r="F34" s="193">
        <f>H34+21</f>
        <v>208</v>
      </c>
      <c r="G34" s="193">
        <v>180</v>
      </c>
      <c r="H34" s="193">
        <f>180+7</f>
        <v>187</v>
      </c>
      <c r="I34" s="184">
        <f t="shared" si="4"/>
        <v>119.87179487179486</v>
      </c>
      <c r="J34" s="184">
        <f t="shared" si="5"/>
        <v>89.90384615384616</v>
      </c>
      <c r="K34" s="201">
        <v>187</v>
      </c>
      <c r="L34" s="92"/>
    </row>
    <row r="35" spans="1:12" s="8" customFormat="1" ht="34.5" customHeight="1">
      <c r="A35" s="203" t="s">
        <v>9</v>
      </c>
      <c r="B35" s="204" t="s">
        <v>194</v>
      </c>
      <c r="C35" s="203" t="s">
        <v>8</v>
      </c>
      <c r="D35" s="205"/>
      <c r="E35" s="202">
        <f>101/E34*100</f>
        <v>64.74358974358975</v>
      </c>
      <c r="F35" s="193">
        <f>(70+21)/F34*100</f>
        <v>43.75</v>
      </c>
      <c r="G35" s="211">
        <f>104/G34*100</f>
        <v>57.77777777777777</v>
      </c>
      <c r="H35" s="193">
        <f>(104+5)/H34*100</f>
        <v>58.288770053475936</v>
      </c>
      <c r="I35" s="184">
        <f t="shared" si="4"/>
        <v>90.03017948853707</v>
      </c>
      <c r="J35" s="184">
        <f t="shared" si="5"/>
        <v>133.231474407945</v>
      </c>
      <c r="K35" s="212">
        <v>58.3</v>
      </c>
      <c r="L35" s="92"/>
    </row>
    <row r="36" spans="1:12" s="8" customFormat="1" ht="34.5" customHeight="1">
      <c r="A36" s="203">
        <v>8</v>
      </c>
      <c r="B36" s="204" t="s">
        <v>195</v>
      </c>
      <c r="C36" s="203"/>
      <c r="D36" s="205"/>
      <c r="E36" s="193"/>
      <c r="F36" s="213"/>
      <c r="G36" s="213"/>
      <c r="H36" s="193"/>
      <c r="I36" s="184"/>
      <c r="J36" s="184"/>
      <c r="K36" s="214"/>
      <c r="L36" s="77"/>
    </row>
    <row r="37" spans="1:12" s="10" customFormat="1" ht="34.5" customHeight="1">
      <c r="A37" s="203" t="s">
        <v>9</v>
      </c>
      <c r="B37" s="204" t="s">
        <v>196</v>
      </c>
      <c r="C37" s="203" t="s">
        <v>226</v>
      </c>
      <c r="D37" s="205"/>
      <c r="E37" s="202">
        <v>72</v>
      </c>
      <c r="F37" s="193">
        <v>82</v>
      </c>
      <c r="G37" s="193">
        <v>109</v>
      </c>
      <c r="H37" s="193">
        <v>109</v>
      </c>
      <c r="I37" s="184">
        <f t="shared" si="4"/>
        <v>151.38888888888889</v>
      </c>
      <c r="J37" s="184">
        <f t="shared" si="5"/>
        <v>132.9268292682927</v>
      </c>
      <c r="K37" s="206">
        <v>109</v>
      </c>
      <c r="L37" s="96" t="s">
        <v>304</v>
      </c>
    </row>
    <row r="38" spans="1:12" s="10" customFormat="1" ht="34.5" customHeight="1">
      <c r="A38" s="203" t="s">
        <v>9</v>
      </c>
      <c r="B38" s="204" t="s">
        <v>197</v>
      </c>
      <c r="C38" s="203" t="s">
        <v>198</v>
      </c>
      <c r="D38" s="205"/>
      <c r="E38" s="202">
        <v>1982</v>
      </c>
      <c r="F38" s="193">
        <v>2530</v>
      </c>
      <c r="G38" s="193">
        <v>1694</v>
      </c>
      <c r="H38" s="193">
        <v>1694</v>
      </c>
      <c r="I38" s="184">
        <f t="shared" si="4"/>
        <v>85.46922300706358</v>
      </c>
      <c r="J38" s="184">
        <f t="shared" si="5"/>
        <v>66.95652173913044</v>
      </c>
      <c r="K38" s="206">
        <v>1694</v>
      </c>
      <c r="L38" s="97"/>
    </row>
    <row r="39" spans="1:12" s="8" customFormat="1" ht="34.5" customHeight="1">
      <c r="A39" s="215">
        <v>9</v>
      </c>
      <c r="B39" s="216" t="s">
        <v>199</v>
      </c>
      <c r="C39" s="217"/>
      <c r="D39" s="218"/>
      <c r="E39" s="193"/>
      <c r="F39" s="213"/>
      <c r="G39" s="213"/>
      <c r="H39" s="193"/>
      <c r="I39" s="184"/>
      <c r="J39" s="184"/>
      <c r="K39" s="214"/>
      <c r="L39" s="92"/>
    </row>
    <row r="40" spans="1:12" s="8" customFormat="1" ht="34.5" customHeight="1">
      <c r="A40" s="219" t="s">
        <v>9</v>
      </c>
      <c r="B40" s="216" t="s">
        <v>380</v>
      </c>
      <c r="C40" s="220" t="s">
        <v>201</v>
      </c>
      <c r="D40" s="218"/>
      <c r="E40" s="193">
        <v>65</v>
      </c>
      <c r="F40" s="213">
        <v>75</v>
      </c>
      <c r="G40" s="213">
        <v>75</v>
      </c>
      <c r="H40" s="193">
        <v>75</v>
      </c>
      <c r="I40" s="184">
        <f t="shared" si="4"/>
        <v>115.38461538461537</v>
      </c>
      <c r="J40" s="184">
        <f t="shared" si="5"/>
        <v>100</v>
      </c>
      <c r="K40" s="212">
        <f>H40+K41</f>
        <v>81</v>
      </c>
      <c r="L40" s="92"/>
    </row>
    <row r="41" spans="1:12" s="10" customFormat="1" ht="34.5" customHeight="1">
      <c r="A41" s="221" t="s">
        <v>9</v>
      </c>
      <c r="B41" s="222" t="s">
        <v>200</v>
      </c>
      <c r="C41" s="220" t="s">
        <v>201</v>
      </c>
      <c r="D41" s="223"/>
      <c r="E41" s="193">
        <v>6</v>
      </c>
      <c r="F41" s="193">
        <v>5</v>
      </c>
      <c r="G41" s="193">
        <v>5</v>
      </c>
      <c r="H41" s="202">
        <v>5</v>
      </c>
      <c r="I41" s="184">
        <f t="shared" si="4"/>
        <v>83.33333333333334</v>
      </c>
      <c r="J41" s="184">
        <f t="shared" si="5"/>
        <v>100</v>
      </c>
      <c r="K41" s="201">
        <v>6</v>
      </c>
      <c r="L41" s="92"/>
    </row>
    <row r="42" spans="1:12" s="10" customFormat="1" ht="34.5" customHeight="1">
      <c r="A42" s="221" t="s">
        <v>9</v>
      </c>
      <c r="B42" s="222" t="s">
        <v>202</v>
      </c>
      <c r="C42" s="221" t="s">
        <v>4</v>
      </c>
      <c r="D42" s="224"/>
      <c r="E42" s="193">
        <v>14</v>
      </c>
      <c r="F42" s="193">
        <v>15</v>
      </c>
      <c r="G42" s="193">
        <v>15</v>
      </c>
      <c r="H42" s="202">
        <v>15</v>
      </c>
      <c r="I42" s="184">
        <f t="shared" si="4"/>
        <v>107.14285714285714</v>
      </c>
      <c r="J42" s="184">
        <f t="shared" si="5"/>
        <v>100</v>
      </c>
      <c r="K42" s="201">
        <v>12</v>
      </c>
      <c r="L42" s="92"/>
    </row>
    <row r="43" spans="1:13" s="8" customFormat="1" ht="34.5" customHeight="1">
      <c r="A43" s="221">
        <v>10</v>
      </c>
      <c r="B43" s="222" t="s">
        <v>404</v>
      </c>
      <c r="C43" s="221" t="s">
        <v>227</v>
      </c>
      <c r="D43" s="225">
        <v>52000</v>
      </c>
      <c r="E43" s="226">
        <v>31646</v>
      </c>
      <c r="F43" s="179">
        <v>28130</v>
      </c>
      <c r="G43" s="179">
        <v>28414</v>
      </c>
      <c r="H43" s="179">
        <v>36910</v>
      </c>
      <c r="I43" s="184">
        <f t="shared" si="4"/>
        <v>116.63401377741263</v>
      </c>
      <c r="J43" s="184">
        <f t="shared" si="5"/>
        <v>131.21222893707784</v>
      </c>
      <c r="K43" s="227">
        <v>32900</v>
      </c>
      <c r="L43" s="92"/>
      <c r="M43" s="63"/>
    </row>
    <row r="44" spans="1:12" s="8" customFormat="1" ht="34.5" customHeight="1" hidden="1">
      <c r="A44" s="228" t="s">
        <v>9</v>
      </c>
      <c r="B44" s="222" t="s">
        <v>262</v>
      </c>
      <c r="C44" s="221" t="s">
        <v>227</v>
      </c>
      <c r="D44" s="225"/>
      <c r="E44" s="229"/>
      <c r="F44" s="230" t="s">
        <v>9</v>
      </c>
      <c r="G44" s="231"/>
      <c r="H44" s="231"/>
      <c r="I44" s="184" t="e">
        <f t="shared" si="4"/>
        <v>#DIV/0!</v>
      </c>
      <c r="J44" s="184" t="e">
        <f t="shared" si="5"/>
        <v>#VALUE!</v>
      </c>
      <c r="K44" s="232"/>
      <c r="L44" s="92"/>
    </row>
    <row r="45" spans="1:12" s="8" customFormat="1" ht="34.5" customHeight="1">
      <c r="A45" s="228">
        <v>11</v>
      </c>
      <c r="B45" s="222" t="s">
        <v>305</v>
      </c>
      <c r="C45" s="221" t="s">
        <v>227</v>
      </c>
      <c r="D45" s="225"/>
      <c r="E45" s="229">
        <v>465428</v>
      </c>
      <c r="F45" s="230">
        <v>545367</v>
      </c>
      <c r="G45" s="231">
        <v>408222</v>
      </c>
      <c r="H45" s="231">
        <v>521941</v>
      </c>
      <c r="I45" s="184">
        <f t="shared" si="4"/>
        <v>112.14215732616</v>
      </c>
      <c r="J45" s="184">
        <f t="shared" si="5"/>
        <v>95.70454391263131</v>
      </c>
      <c r="K45" s="232"/>
      <c r="L45" s="92"/>
    </row>
    <row r="46" spans="1:12" s="8" customFormat="1" ht="34.5" customHeight="1">
      <c r="A46" s="221">
        <v>12</v>
      </c>
      <c r="B46" s="222" t="s">
        <v>217</v>
      </c>
      <c r="C46" s="221"/>
      <c r="D46" s="224"/>
      <c r="E46" s="193"/>
      <c r="F46" s="213"/>
      <c r="G46" s="213"/>
      <c r="H46" s="193"/>
      <c r="I46" s="184"/>
      <c r="J46" s="184"/>
      <c r="K46" s="214"/>
      <c r="L46" s="77"/>
    </row>
    <row r="47" spans="1:12" s="10" customFormat="1" ht="34.5" customHeight="1">
      <c r="A47" s="233" t="s">
        <v>9</v>
      </c>
      <c r="B47" s="234" t="s">
        <v>204</v>
      </c>
      <c r="C47" s="235" t="s">
        <v>203</v>
      </c>
      <c r="D47" s="236"/>
      <c r="E47" s="202">
        <v>11</v>
      </c>
      <c r="F47" s="193">
        <v>13</v>
      </c>
      <c r="G47" s="193">
        <v>11</v>
      </c>
      <c r="H47" s="193"/>
      <c r="I47" s="184">
        <f t="shared" si="4"/>
        <v>0</v>
      </c>
      <c r="J47" s="184">
        <f t="shared" si="5"/>
        <v>0</v>
      </c>
      <c r="K47" s="237" t="s">
        <v>9</v>
      </c>
      <c r="L47" s="96" t="s">
        <v>304</v>
      </c>
    </row>
    <row r="48" spans="1:12" s="10" customFormat="1" ht="34.5" customHeight="1">
      <c r="A48" s="233" t="s">
        <v>9</v>
      </c>
      <c r="B48" s="234" t="s">
        <v>205</v>
      </c>
      <c r="C48" s="235" t="s">
        <v>203</v>
      </c>
      <c r="D48" s="236"/>
      <c r="E48" s="202">
        <v>11</v>
      </c>
      <c r="F48" s="193">
        <v>13</v>
      </c>
      <c r="G48" s="193">
        <v>11</v>
      </c>
      <c r="H48" s="193">
        <v>12</v>
      </c>
      <c r="I48" s="184">
        <f t="shared" si="4"/>
        <v>109.09090909090908</v>
      </c>
      <c r="J48" s="184">
        <f t="shared" si="5"/>
        <v>92.3076923076923</v>
      </c>
      <c r="K48" s="201">
        <v>14</v>
      </c>
      <c r="L48" s="97"/>
    </row>
    <row r="49" spans="1:12" s="10" customFormat="1" ht="41.25" customHeight="1">
      <c r="A49" s="233">
        <v>13</v>
      </c>
      <c r="B49" s="234" t="s">
        <v>401</v>
      </c>
      <c r="C49" s="235" t="s">
        <v>395</v>
      </c>
      <c r="D49" s="236"/>
      <c r="E49" s="202"/>
      <c r="F49" s="193"/>
      <c r="G49" s="193"/>
      <c r="H49" s="193"/>
      <c r="I49" s="184"/>
      <c r="J49" s="184"/>
      <c r="K49" s="201" t="s">
        <v>402</v>
      </c>
      <c r="L49" s="74" t="s">
        <v>399</v>
      </c>
    </row>
    <row r="50" spans="1:12" s="8" customFormat="1" ht="34.5" customHeight="1">
      <c r="A50" s="238" t="s">
        <v>16</v>
      </c>
      <c r="B50" s="239" t="s">
        <v>110</v>
      </c>
      <c r="C50" s="239"/>
      <c r="D50" s="240"/>
      <c r="E50" s="240"/>
      <c r="F50" s="240"/>
      <c r="G50" s="240"/>
      <c r="H50" s="240"/>
      <c r="I50" s="241"/>
      <c r="J50" s="241"/>
      <c r="K50" s="214"/>
      <c r="L50" s="78"/>
    </row>
    <row r="51" spans="1:12" s="10" customFormat="1" ht="34.5" customHeight="1">
      <c r="A51" s="176">
        <v>1</v>
      </c>
      <c r="B51" s="242" t="s">
        <v>137</v>
      </c>
      <c r="C51" s="176" t="s">
        <v>17</v>
      </c>
      <c r="D51" s="187">
        <v>53210</v>
      </c>
      <c r="E51" s="193">
        <v>51259</v>
      </c>
      <c r="F51" s="193">
        <v>52370</v>
      </c>
      <c r="G51" s="193"/>
      <c r="H51" s="193">
        <f>52281+100</f>
        <v>52381</v>
      </c>
      <c r="I51" s="184">
        <f t="shared" si="4"/>
        <v>102.18888390331453</v>
      </c>
      <c r="J51" s="184">
        <f t="shared" si="5"/>
        <v>100.02100439182738</v>
      </c>
      <c r="K51" s="243">
        <v>53310</v>
      </c>
      <c r="L51" s="91" t="s">
        <v>303</v>
      </c>
    </row>
    <row r="52" spans="1:12" s="10" customFormat="1" ht="36.75" customHeight="1">
      <c r="A52" s="176"/>
      <c r="B52" s="177" t="s">
        <v>18</v>
      </c>
      <c r="C52" s="176" t="s">
        <v>8</v>
      </c>
      <c r="D52" s="244">
        <v>1.43</v>
      </c>
      <c r="E52" s="192">
        <v>1.46</v>
      </c>
      <c r="F52" s="192">
        <v>1.45</v>
      </c>
      <c r="G52" s="192"/>
      <c r="H52" s="192">
        <v>1.45</v>
      </c>
      <c r="I52" s="184">
        <f t="shared" si="4"/>
        <v>99.31506849315068</v>
      </c>
      <c r="J52" s="184">
        <f t="shared" si="5"/>
        <v>100</v>
      </c>
      <c r="K52" s="245">
        <v>1.44</v>
      </c>
      <c r="L52" s="91"/>
    </row>
    <row r="53" spans="1:12" s="8" customFormat="1" ht="34.5" customHeight="1">
      <c r="A53" s="246">
        <v>2</v>
      </c>
      <c r="B53" s="247" t="s">
        <v>138</v>
      </c>
      <c r="C53" s="246"/>
      <c r="D53" s="248"/>
      <c r="E53" s="193"/>
      <c r="F53" s="249"/>
      <c r="G53" s="249"/>
      <c r="H53" s="193"/>
      <c r="I53" s="184"/>
      <c r="J53" s="184"/>
      <c r="K53" s="214"/>
      <c r="L53" s="77"/>
    </row>
    <row r="54" spans="1:12" s="10" customFormat="1" ht="34.5" customHeight="1">
      <c r="A54" s="185" t="s">
        <v>9</v>
      </c>
      <c r="B54" s="177" t="s">
        <v>139</v>
      </c>
      <c r="C54" s="176" t="s">
        <v>17</v>
      </c>
      <c r="D54" s="187"/>
      <c r="E54" s="193"/>
      <c r="F54" s="250"/>
      <c r="G54" s="250">
        <v>335</v>
      </c>
      <c r="H54" s="193">
        <v>522</v>
      </c>
      <c r="I54" s="184"/>
      <c r="J54" s="184"/>
      <c r="K54" s="201">
        <v>285</v>
      </c>
      <c r="L54" s="76" t="s">
        <v>400</v>
      </c>
    </row>
    <row r="55" spans="1:12" s="8" customFormat="1" ht="34.5" customHeight="1">
      <c r="A55" s="251" t="s">
        <v>9</v>
      </c>
      <c r="B55" s="247" t="s">
        <v>405</v>
      </c>
      <c r="C55" s="246" t="s">
        <v>8</v>
      </c>
      <c r="D55" s="248">
        <v>10.4</v>
      </c>
      <c r="E55" s="237"/>
      <c r="F55" s="249">
        <v>8.75</v>
      </c>
      <c r="G55" s="249">
        <v>8.7</v>
      </c>
      <c r="H55" s="237">
        <v>8.9</v>
      </c>
      <c r="I55" s="184"/>
      <c r="J55" s="184">
        <f t="shared" si="5"/>
        <v>101.71428571428571</v>
      </c>
      <c r="K55" s="212">
        <v>8.93</v>
      </c>
      <c r="L55" s="77"/>
    </row>
    <row r="56" spans="1:12" s="8" customFormat="1" ht="34.5" customHeight="1">
      <c r="A56" s="251" t="s">
        <v>9</v>
      </c>
      <c r="B56" s="247" t="s">
        <v>406</v>
      </c>
      <c r="C56" s="246" t="s">
        <v>17</v>
      </c>
      <c r="D56" s="248"/>
      <c r="E56" s="193"/>
      <c r="F56" s="252">
        <v>385</v>
      </c>
      <c r="G56" s="252">
        <v>299</v>
      </c>
      <c r="H56" s="193">
        <v>369</v>
      </c>
      <c r="I56" s="184"/>
      <c r="J56" s="184">
        <f t="shared" si="5"/>
        <v>95.84415584415584</v>
      </c>
      <c r="K56" s="212">
        <v>360</v>
      </c>
      <c r="L56" s="77"/>
    </row>
    <row r="57" spans="1:12" s="8" customFormat="1" ht="34.5" customHeight="1">
      <c r="A57" s="251">
        <v>3</v>
      </c>
      <c r="B57" s="247" t="s">
        <v>141</v>
      </c>
      <c r="C57" s="246"/>
      <c r="D57" s="248"/>
      <c r="E57" s="193"/>
      <c r="F57" s="252"/>
      <c r="G57" s="252"/>
      <c r="H57" s="193"/>
      <c r="I57" s="184"/>
      <c r="J57" s="184"/>
      <c r="K57" s="214"/>
      <c r="L57" s="77"/>
    </row>
    <row r="58" spans="1:12" s="8" customFormat="1" ht="34.5" customHeight="1">
      <c r="A58" s="251" t="s">
        <v>9</v>
      </c>
      <c r="B58" s="247" t="s">
        <v>140</v>
      </c>
      <c r="C58" s="246" t="s">
        <v>142</v>
      </c>
      <c r="D58" s="248"/>
      <c r="E58" s="193">
        <v>2118</v>
      </c>
      <c r="F58" s="252"/>
      <c r="G58" s="252">
        <v>2118</v>
      </c>
      <c r="H58" s="193">
        <v>1457</v>
      </c>
      <c r="I58" s="184">
        <f t="shared" si="4"/>
        <v>68.79131255901794</v>
      </c>
      <c r="J58" s="184"/>
      <c r="K58" s="212">
        <v>1164</v>
      </c>
      <c r="L58" s="77"/>
    </row>
    <row r="59" spans="1:12" s="8" customFormat="1" ht="34.5" customHeight="1">
      <c r="A59" s="251" t="s">
        <v>9</v>
      </c>
      <c r="B59" s="247" t="s">
        <v>111</v>
      </c>
      <c r="C59" s="246" t="s">
        <v>8</v>
      </c>
      <c r="D59" s="248">
        <v>11.75</v>
      </c>
      <c r="E59" s="193">
        <v>15.46</v>
      </c>
      <c r="F59" s="211">
        <v>15.46</v>
      </c>
      <c r="G59" s="211">
        <v>15.46</v>
      </c>
      <c r="H59" s="193">
        <v>10.4</v>
      </c>
      <c r="I59" s="184">
        <f t="shared" si="4"/>
        <v>67.27037516170763</v>
      </c>
      <c r="J59" s="184">
        <f t="shared" si="5"/>
        <v>67.27037516170763</v>
      </c>
      <c r="K59" s="212">
        <v>6.4</v>
      </c>
      <c r="L59" s="77"/>
    </row>
    <row r="60" spans="1:12" s="8" customFormat="1" ht="34.5" customHeight="1">
      <c r="A60" s="251" t="s">
        <v>9</v>
      </c>
      <c r="B60" s="247" t="s">
        <v>19</v>
      </c>
      <c r="C60" s="246" t="s">
        <v>8</v>
      </c>
      <c r="D60" s="248">
        <v>6</v>
      </c>
      <c r="E60" s="237">
        <v>6</v>
      </c>
      <c r="F60" s="211">
        <v>6</v>
      </c>
      <c r="G60" s="211"/>
      <c r="H60" s="193">
        <f>E59-H59</f>
        <v>5.0600000000000005</v>
      </c>
      <c r="I60" s="184">
        <f t="shared" si="4"/>
        <v>84.33333333333334</v>
      </c>
      <c r="J60" s="184">
        <f t="shared" si="5"/>
        <v>84.33333333333334</v>
      </c>
      <c r="K60" s="253" t="s">
        <v>407</v>
      </c>
      <c r="L60" s="77"/>
    </row>
    <row r="61" spans="1:242" s="40" customFormat="1" ht="34.5" customHeight="1">
      <c r="A61" s="254" t="s">
        <v>9</v>
      </c>
      <c r="B61" s="234" t="s">
        <v>206</v>
      </c>
      <c r="C61" s="235" t="s">
        <v>142</v>
      </c>
      <c r="D61" s="236"/>
      <c r="E61" s="255"/>
      <c r="F61" s="237"/>
      <c r="G61" s="237"/>
      <c r="H61" s="237"/>
      <c r="I61" s="184"/>
      <c r="J61" s="184"/>
      <c r="K61" s="256"/>
      <c r="L61" s="77"/>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row>
    <row r="62" spans="1:12" s="8" customFormat="1" ht="34.5" customHeight="1">
      <c r="A62" s="251" t="s">
        <v>9</v>
      </c>
      <c r="B62" s="247" t="s">
        <v>143</v>
      </c>
      <c r="C62" s="246" t="s">
        <v>142</v>
      </c>
      <c r="D62" s="248"/>
      <c r="E62" s="201">
        <v>1237</v>
      </c>
      <c r="F62" s="211">
        <v>923</v>
      </c>
      <c r="G62" s="211">
        <v>1237</v>
      </c>
      <c r="H62" s="257">
        <v>1114</v>
      </c>
      <c r="I62" s="184">
        <f t="shared" si="4"/>
        <v>90.05658852061438</v>
      </c>
      <c r="J62" s="184">
        <f t="shared" si="5"/>
        <v>120.69339111592632</v>
      </c>
      <c r="K62" s="212">
        <v>1029</v>
      </c>
      <c r="L62" s="77"/>
    </row>
    <row r="63" spans="1:12" s="8" customFormat="1" ht="34.5" customHeight="1">
      <c r="A63" s="251" t="s">
        <v>9</v>
      </c>
      <c r="B63" s="247" t="s">
        <v>144</v>
      </c>
      <c r="C63" s="246" t="s">
        <v>8</v>
      </c>
      <c r="D63" s="248"/>
      <c r="E63" s="201">
        <v>9.03</v>
      </c>
      <c r="F63" s="211">
        <v>6.32</v>
      </c>
      <c r="G63" s="211">
        <v>9.03</v>
      </c>
      <c r="H63" s="257">
        <v>8.02</v>
      </c>
      <c r="I63" s="184">
        <f t="shared" si="4"/>
        <v>88.81506090808416</v>
      </c>
      <c r="J63" s="184">
        <f t="shared" si="5"/>
        <v>126.89873417721518</v>
      </c>
      <c r="K63" s="212">
        <v>6.789999999999999</v>
      </c>
      <c r="L63" s="77"/>
    </row>
    <row r="64" spans="1:12" s="8" customFormat="1" ht="34.5" customHeight="1">
      <c r="A64" s="251">
        <v>4</v>
      </c>
      <c r="B64" s="247" t="s">
        <v>145</v>
      </c>
      <c r="C64" s="246"/>
      <c r="D64" s="248"/>
      <c r="E64" s="201"/>
      <c r="F64" s="212"/>
      <c r="G64" s="258"/>
      <c r="H64" s="201"/>
      <c r="I64" s="184"/>
      <c r="J64" s="184"/>
      <c r="K64" s="214"/>
      <c r="L64" s="78"/>
    </row>
    <row r="65" spans="1:13" s="8" customFormat="1" ht="34.5" customHeight="1">
      <c r="A65" s="251" t="s">
        <v>9</v>
      </c>
      <c r="B65" s="247" t="s">
        <v>267</v>
      </c>
      <c r="C65" s="246" t="s">
        <v>8</v>
      </c>
      <c r="D65" s="248">
        <v>18.6</v>
      </c>
      <c r="E65" s="259">
        <v>15.93</v>
      </c>
      <c r="F65" s="260">
        <v>15.8</v>
      </c>
      <c r="G65" s="201">
        <v>15.79</v>
      </c>
      <c r="H65" s="260">
        <v>15.8</v>
      </c>
      <c r="I65" s="184">
        <f t="shared" si="4"/>
        <v>99.18392969240428</v>
      </c>
      <c r="J65" s="184">
        <f t="shared" si="5"/>
        <v>100</v>
      </c>
      <c r="K65" s="261">
        <v>15.98</v>
      </c>
      <c r="L65" s="92"/>
      <c r="M65" s="61"/>
    </row>
    <row r="66" spans="1:12" s="13" customFormat="1" ht="34.5" customHeight="1">
      <c r="A66" s="262"/>
      <c r="B66" s="263" t="s">
        <v>238</v>
      </c>
      <c r="C66" s="174" t="s">
        <v>8</v>
      </c>
      <c r="D66" s="264"/>
      <c r="E66" s="265">
        <v>6.72</v>
      </c>
      <c r="F66" s="266">
        <v>7.1</v>
      </c>
      <c r="G66" s="200">
        <v>6.96</v>
      </c>
      <c r="H66" s="266">
        <v>7.1</v>
      </c>
      <c r="I66" s="184">
        <f t="shared" si="4"/>
        <v>105.65476190476191</v>
      </c>
      <c r="J66" s="184">
        <f t="shared" si="5"/>
        <v>100</v>
      </c>
      <c r="K66" s="267">
        <v>7.53</v>
      </c>
      <c r="L66" s="92"/>
    </row>
    <row r="67" spans="1:12" s="8" customFormat="1" ht="34.5" customHeight="1">
      <c r="A67" s="251" t="s">
        <v>9</v>
      </c>
      <c r="B67" s="247" t="s">
        <v>268</v>
      </c>
      <c r="C67" s="246" t="s">
        <v>8</v>
      </c>
      <c r="D67" s="248">
        <v>98</v>
      </c>
      <c r="E67" s="259">
        <v>95.02</v>
      </c>
      <c r="F67" s="260">
        <v>95.03</v>
      </c>
      <c r="G67" s="212">
        <v>94.13</v>
      </c>
      <c r="H67" s="260">
        <v>95.03</v>
      </c>
      <c r="I67" s="184">
        <f t="shared" si="4"/>
        <v>100.01052410018944</v>
      </c>
      <c r="J67" s="184">
        <f t="shared" si="5"/>
        <v>100</v>
      </c>
      <c r="K67" s="261">
        <v>95.89</v>
      </c>
      <c r="L67" s="92"/>
    </row>
    <row r="68" spans="1:12" s="8" customFormat="1" ht="34.5" customHeight="1">
      <c r="A68" s="251" t="s">
        <v>9</v>
      </c>
      <c r="B68" s="247" t="s">
        <v>269</v>
      </c>
      <c r="C68" s="246" t="s">
        <v>8</v>
      </c>
      <c r="D68" s="248"/>
      <c r="E68" s="259">
        <v>6.72</v>
      </c>
      <c r="F68" s="260">
        <v>6.62</v>
      </c>
      <c r="G68" s="212">
        <v>6.75</v>
      </c>
      <c r="H68" s="260">
        <v>6.75</v>
      </c>
      <c r="I68" s="184">
        <f t="shared" si="4"/>
        <v>100.44642857142858</v>
      </c>
      <c r="J68" s="184">
        <f t="shared" si="5"/>
        <v>101.96374622356494</v>
      </c>
      <c r="K68" s="261">
        <v>6.89</v>
      </c>
      <c r="L68" s="92"/>
    </row>
    <row r="69" spans="1:12" s="8" customFormat="1" ht="34.5" customHeight="1">
      <c r="A69" s="251" t="s">
        <v>9</v>
      </c>
      <c r="B69" s="247" t="s">
        <v>223</v>
      </c>
      <c r="C69" s="246" t="s">
        <v>8</v>
      </c>
      <c r="D69" s="248"/>
      <c r="E69" s="201">
        <v>25.4</v>
      </c>
      <c r="F69" s="212">
        <v>25.120287530675736</v>
      </c>
      <c r="G69" s="212">
        <v>24.937177495156433</v>
      </c>
      <c r="H69" s="201">
        <v>24.937177495156433</v>
      </c>
      <c r="I69" s="184">
        <f t="shared" si="4"/>
        <v>98.1778641541592</v>
      </c>
      <c r="J69" s="184">
        <f t="shared" si="5"/>
        <v>99.27106711937236</v>
      </c>
      <c r="K69" s="212">
        <v>24.937177495156433</v>
      </c>
      <c r="L69" s="92"/>
    </row>
    <row r="70" spans="1:12" s="8" customFormat="1" ht="34.5" customHeight="1">
      <c r="A70" s="251" t="s">
        <v>9</v>
      </c>
      <c r="B70" s="247" t="s">
        <v>20</v>
      </c>
      <c r="C70" s="246" t="s">
        <v>8</v>
      </c>
      <c r="D70" s="248"/>
      <c r="E70" s="201">
        <v>6.2</v>
      </c>
      <c r="F70" s="212">
        <v>6.183455392166335</v>
      </c>
      <c r="G70" s="212">
        <v>6.13838215265389</v>
      </c>
      <c r="H70" s="201">
        <v>6.13838215265389</v>
      </c>
      <c r="I70" s="184">
        <f t="shared" si="4"/>
        <v>99.0061637524821</v>
      </c>
      <c r="J70" s="184">
        <f t="shared" si="5"/>
        <v>99.27106711937233</v>
      </c>
      <c r="K70" s="212">
        <v>6.13838215265389</v>
      </c>
      <c r="L70" s="92"/>
    </row>
    <row r="71" spans="1:12" s="8" customFormat="1" ht="34.5" customHeight="1">
      <c r="A71" s="251" t="s">
        <v>9</v>
      </c>
      <c r="B71" s="247" t="s">
        <v>21</v>
      </c>
      <c r="C71" s="246" t="s">
        <v>8</v>
      </c>
      <c r="D71" s="248">
        <v>100</v>
      </c>
      <c r="E71" s="201">
        <v>100</v>
      </c>
      <c r="F71" s="212">
        <v>100</v>
      </c>
      <c r="G71" s="212">
        <v>100</v>
      </c>
      <c r="H71" s="201">
        <v>100</v>
      </c>
      <c r="I71" s="184">
        <f t="shared" si="4"/>
        <v>100</v>
      </c>
      <c r="J71" s="184">
        <f t="shared" si="5"/>
        <v>100</v>
      </c>
      <c r="K71" s="212">
        <v>100</v>
      </c>
      <c r="L71" s="92"/>
    </row>
    <row r="72" spans="1:12" ht="34.5" customHeight="1">
      <c r="A72" s="251" t="s">
        <v>9</v>
      </c>
      <c r="B72" s="247" t="s">
        <v>146</v>
      </c>
      <c r="C72" s="246" t="s">
        <v>8</v>
      </c>
      <c r="D72" s="248">
        <v>100</v>
      </c>
      <c r="E72" s="201">
        <v>100</v>
      </c>
      <c r="F72" s="212">
        <v>100</v>
      </c>
      <c r="G72" s="212">
        <v>100</v>
      </c>
      <c r="H72" s="201">
        <v>100</v>
      </c>
      <c r="I72" s="184">
        <f t="shared" si="4"/>
        <v>100</v>
      </c>
      <c r="J72" s="184">
        <f t="shared" si="5"/>
        <v>100</v>
      </c>
      <c r="K72" s="268">
        <v>100</v>
      </c>
      <c r="L72" s="92"/>
    </row>
    <row r="73" spans="1:12" ht="34.5" customHeight="1">
      <c r="A73" s="251" t="s">
        <v>9</v>
      </c>
      <c r="B73" s="247" t="s">
        <v>22</v>
      </c>
      <c r="C73" s="246" t="s">
        <v>8</v>
      </c>
      <c r="D73" s="248"/>
      <c r="E73" s="193">
        <v>15.7</v>
      </c>
      <c r="F73" s="211">
        <v>15.6</v>
      </c>
      <c r="G73" s="211">
        <v>14.2</v>
      </c>
      <c r="H73" s="193">
        <v>14.2</v>
      </c>
      <c r="I73" s="184">
        <f t="shared" si="4"/>
        <v>90.44585987261146</v>
      </c>
      <c r="J73" s="184">
        <f t="shared" si="5"/>
        <v>91.02564102564102</v>
      </c>
      <c r="K73" s="268">
        <v>14</v>
      </c>
      <c r="L73" s="92"/>
    </row>
    <row r="74" spans="1:12" ht="34.5" customHeight="1">
      <c r="A74" s="251" t="s">
        <v>9</v>
      </c>
      <c r="B74" s="247" t="s">
        <v>147</v>
      </c>
      <c r="C74" s="246" t="s">
        <v>8</v>
      </c>
      <c r="D74" s="248"/>
      <c r="E74" s="193">
        <v>26.6</v>
      </c>
      <c r="F74" s="211">
        <v>26.5</v>
      </c>
      <c r="G74" s="211">
        <v>24.8</v>
      </c>
      <c r="H74" s="193">
        <v>24.8</v>
      </c>
      <c r="I74" s="184">
        <f t="shared" si="4"/>
        <v>93.23308270676691</v>
      </c>
      <c r="J74" s="184">
        <f t="shared" si="5"/>
        <v>93.58490566037736</v>
      </c>
      <c r="K74" s="268">
        <v>24.4</v>
      </c>
      <c r="L74" s="92"/>
    </row>
    <row r="75" spans="1:12" ht="34.5" customHeight="1">
      <c r="A75" s="254" t="s">
        <v>9</v>
      </c>
      <c r="B75" s="269" t="s">
        <v>208</v>
      </c>
      <c r="C75" s="270" t="s">
        <v>209</v>
      </c>
      <c r="D75" s="271"/>
      <c r="E75" s="193">
        <v>12.6</v>
      </c>
      <c r="F75" s="211" t="s">
        <v>218</v>
      </c>
      <c r="G75" s="211">
        <v>25.9</v>
      </c>
      <c r="H75" s="193">
        <v>30</v>
      </c>
      <c r="I75" s="184">
        <f t="shared" si="4"/>
        <v>238.0952380952381</v>
      </c>
      <c r="J75" s="184"/>
      <c r="K75" s="268" t="s">
        <v>218</v>
      </c>
      <c r="L75" s="92"/>
    </row>
    <row r="76" spans="1:12" ht="34.5" customHeight="1">
      <c r="A76" s="254" t="s">
        <v>9</v>
      </c>
      <c r="B76" s="272" t="s">
        <v>210</v>
      </c>
      <c r="C76" s="270" t="s">
        <v>209</v>
      </c>
      <c r="D76" s="271"/>
      <c r="E76" s="193">
        <v>8</v>
      </c>
      <c r="F76" s="211" t="s">
        <v>219</v>
      </c>
      <c r="G76" s="211">
        <v>17.7</v>
      </c>
      <c r="H76" s="193">
        <v>20</v>
      </c>
      <c r="I76" s="184">
        <f aca="true" t="shared" si="6" ref="I76:I137">H76/E76*100</f>
        <v>250</v>
      </c>
      <c r="J76" s="184"/>
      <c r="K76" s="268" t="s">
        <v>219</v>
      </c>
      <c r="L76" s="92"/>
    </row>
    <row r="77" spans="1:12" ht="34.5" customHeight="1" hidden="1">
      <c r="A77" s="251" t="s">
        <v>9</v>
      </c>
      <c r="B77" s="247" t="s">
        <v>116</v>
      </c>
      <c r="C77" s="246" t="s">
        <v>118</v>
      </c>
      <c r="D77" s="248"/>
      <c r="E77" s="202"/>
      <c r="F77" s="202">
        <v>142</v>
      </c>
      <c r="G77" s="211"/>
      <c r="H77" s="202"/>
      <c r="I77" s="184" t="e">
        <f t="shared" si="6"/>
        <v>#DIV/0!</v>
      </c>
      <c r="J77" s="184"/>
      <c r="K77" s="273"/>
      <c r="L77" s="92" t="s">
        <v>306</v>
      </c>
    </row>
    <row r="78" spans="1:12" ht="34.5" customHeight="1" hidden="1">
      <c r="A78" s="251" t="s">
        <v>9</v>
      </c>
      <c r="B78" s="247" t="s">
        <v>117</v>
      </c>
      <c r="C78" s="246" t="s">
        <v>118</v>
      </c>
      <c r="D78" s="248"/>
      <c r="E78" s="202"/>
      <c r="F78" s="202">
        <v>57</v>
      </c>
      <c r="G78" s="211"/>
      <c r="H78" s="202"/>
      <c r="I78" s="184" t="e">
        <f t="shared" si="6"/>
        <v>#DIV/0!</v>
      </c>
      <c r="J78" s="184"/>
      <c r="K78" s="273"/>
      <c r="L78" s="92"/>
    </row>
    <row r="79" spans="1:12" ht="34.5" customHeight="1">
      <c r="A79" s="274">
        <v>5</v>
      </c>
      <c r="B79" s="247" t="s">
        <v>148</v>
      </c>
      <c r="C79" s="246"/>
      <c r="D79" s="248"/>
      <c r="E79" s="193"/>
      <c r="F79" s="213"/>
      <c r="G79" s="213"/>
      <c r="H79" s="193"/>
      <c r="I79" s="184"/>
      <c r="J79" s="184"/>
      <c r="K79" s="273"/>
      <c r="L79" s="78"/>
    </row>
    <row r="80" spans="1:12" ht="34.5" customHeight="1">
      <c r="A80" s="251" t="s">
        <v>9</v>
      </c>
      <c r="B80" s="275" t="s">
        <v>149</v>
      </c>
      <c r="C80" s="246" t="s">
        <v>102</v>
      </c>
      <c r="D80" s="248"/>
      <c r="E80" s="193">
        <f>E81+E82+E83+E84+E85+E86</f>
        <v>15138</v>
      </c>
      <c r="F80" s="193">
        <f aca="true" t="shared" si="7" ref="F80:K80">F81+F82+F83+F84+F85+F86</f>
        <v>15690</v>
      </c>
      <c r="G80" s="193">
        <f t="shared" si="7"/>
        <v>15504</v>
      </c>
      <c r="H80" s="193">
        <f t="shared" si="7"/>
        <v>15492</v>
      </c>
      <c r="I80" s="184">
        <f t="shared" si="6"/>
        <v>102.33848592944908</v>
      </c>
      <c r="J80" s="184">
        <f aca="true" t="shared" si="8" ref="J80:J137">H80/F80*100</f>
        <v>98.73804971319312</v>
      </c>
      <c r="K80" s="193">
        <f t="shared" si="7"/>
        <v>15985</v>
      </c>
      <c r="L80" s="92"/>
    </row>
    <row r="81" spans="1:12" s="2" customFormat="1" ht="34.5" customHeight="1">
      <c r="A81" s="174"/>
      <c r="B81" s="263" t="s">
        <v>185</v>
      </c>
      <c r="C81" s="174" t="s">
        <v>102</v>
      </c>
      <c r="D81" s="264"/>
      <c r="E81" s="184">
        <v>219</v>
      </c>
      <c r="F81" s="184">
        <v>320</v>
      </c>
      <c r="G81" s="184">
        <v>328</v>
      </c>
      <c r="H81" s="184">
        <v>328</v>
      </c>
      <c r="I81" s="184">
        <f t="shared" si="6"/>
        <v>149.7716894977169</v>
      </c>
      <c r="J81" s="184">
        <f t="shared" si="8"/>
        <v>102.49999999999999</v>
      </c>
      <c r="K81" s="276">
        <v>320</v>
      </c>
      <c r="L81" s="92"/>
    </row>
    <row r="82" spans="1:12" s="2" customFormat="1" ht="34.5" customHeight="1">
      <c r="A82" s="174"/>
      <c r="B82" s="263" t="s">
        <v>186</v>
      </c>
      <c r="C82" s="174" t="s">
        <v>102</v>
      </c>
      <c r="D82" s="264"/>
      <c r="E82" s="184">
        <v>3576</v>
      </c>
      <c r="F82" s="184">
        <v>3650</v>
      </c>
      <c r="G82" s="184">
        <v>3557</v>
      </c>
      <c r="H82" s="184">
        <v>3557</v>
      </c>
      <c r="I82" s="184">
        <f t="shared" si="6"/>
        <v>99.46868008948546</v>
      </c>
      <c r="J82" s="184">
        <f t="shared" si="8"/>
        <v>97.45205479452055</v>
      </c>
      <c r="K82" s="276">
        <v>3600</v>
      </c>
      <c r="L82" s="92"/>
    </row>
    <row r="83" spans="1:12" s="42" customFormat="1" ht="34.5" customHeight="1">
      <c r="A83" s="180"/>
      <c r="B83" s="277" t="s">
        <v>182</v>
      </c>
      <c r="C83" s="180" t="s">
        <v>102</v>
      </c>
      <c r="D83" s="182"/>
      <c r="E83" s="184">
        <v>6229</v>
      </c>
      <c r="F83" s="184">
        <v>6280</v>
      </c>
      <c r="G83" s="184">
        <v>6226</v>
      </c>
      <c r="H83" s="184">
        <v>6226</v>
      </c>
      <c r="I83" s="184">
        <f t="shared" si="6"/>
        <v>99.95183817627228</v>
      </c>
      <c r="J83" s="184">
        <f t="shared" si="8"/>
        <v>99.14012738853502</v>
      </c>
      <c r="K83" s="276">
        <v>6300</v>
      </c>
      <c r="L83" s="92"/>
    </row>
    <row r="84" spans="1:12" s="42" customFormat="1" ht="34.5" customHeight="1">
      <c r="A84" s="180"/>
      <c r="B84" s="278" t="s">
        <v>187</v>
      </c>
      <c r="C84" s="180" t="s">
        <v>102</v>
      </c>
      <c r="D84" s="182"/>
      <c r="E84" s="184">
        <v>4033</v>
      </c>
      <c r="F84" s="184">
        <v>4240</v>
      </c>
      <c r="G84" s="184">
        <v>4216</v>
      </c>
      <c r="H84" s="184">
        <v>4216</v>
      </c>
      <c r="I84" s="184">
        <f t="shared" si="6"/>
        <v>104.53756508802381</v>
      </c>
      <c r="J84" s="184">
        <f t="shared" si="8"/>
        <v>99.43396226415095</v>
      </c>
      <c r="K84" s="276">
        <v>4455</v>
      </c>
      <c r="L84" s="92"/>
    </row>
    <row r="85" spans="1:12" s="42" customFormat="1" ht="30" customHeight="1">
      <c r="A85" s="180"/>
      <c r="B85" s="278" t="s">
        <v>188</v>
      </c>
      <c r="C85" s="180" t="s">
        <v>102</v>
      </c>
      <c r="D85" s="182"/>
      <c r="E85" s="184">
        <f>399+615</f>
        <v>1014</v>
      </c>
      <c r="F85" s="184">
        <f>660+475</f>
        <v>1135</v>
      </c>
      <c r="G85" s="184">
        <f>409+650</f>
        <v>1059</v>
      </c>
      <c r="H85" s="184">
        <f>407+640</f>
        <v>1047</v>
      </c>
      <c r="I85" s="184">
        <f t="shared" si="6"/>
        <v>103.2544378698225</v>
      </c>
      <c r="J85" s="184">
        <f t="shared" si="8"/>
        <v>92.2466960352423</v>
      </c>
      <c r="K85" s="276">
        <f>440+720</f>
        <v>1160</v>
      </c>
      <c r="L85" s="74"/>
    </row>
    <row r="86" spans="1:12" s="42" customFormat="1" ht="30" customHeight="1">
      <c r="A86" s="180"/>
      <c r="B86" s="278" t="s">
        <v>103</v>
      </c>
      <c r="C86" s="180" t="s">
        <v>102</v>
      </c>
      <c r="D86" s="182"/>
      <c r="E86" s="279">
        <v>67</v>
      </c>
      <c r="F86" s="184">
        <v>65</v>
      </c>
      <c r="G86" s="184">
        <v>118</v>
      </c>
      <c r="H86" s="184">
        <v>118</v>
      </c>
      <c r="I86" s="184">
        <f t="shared" si="6"/>
        <v>176.11940298507463</v>
      </c>
      <c r="J86" s="184">
        <f t="shared" si="8"/>
        <v>181.53846153846155</v>
      </c>
      <c r="K86" s="276">
        <v>150</v>
      </c>
      <c r="L86" s="74"/>
    </row>
    <row r="87" spans="1:12" s="43" customFormat="1" ht="34.5" customHeight="1">
      <c r="A87" s="185" t="s">
        <v>9</v>
      </c>
      <c r="B87" s="177" t="s">
        <v>150</v>
      </c>
      <c r="C87" s="176" t="s">
        <v>8</v>
      </c>
      <c r="D87" s="187"/>
      <c r="E87" s="193">
        <v>97.57</v>
      </c>
      <c r="F87" s="202">
        <v>99</v>
      </c>
      <c r="G87" s="202">
        <v>97.99</v>
      </c>
      <c r="H87" s="250">
        <v>97.99</v>
      </c>
      <c r="I87" s="184">
        <f t="shared" si="6"/>
        <v>100.43046018243314</v>
      </c>
      <c r="J87" s="184">
        <f t="shared" si="8"/>
        <v>98.97979797979798</v>
      </c>
      <c r="K87" s="280">
        <v>99.4</v>
      </c>
      <c r="L87" s="91"/>
    </row>
    <row r="88" spans="1:12" s="42" customFormat="1" ht="34.5" customHeight="1">
      <c r="A88" s="180"/>
      <c r="B88" s="277" t="s">
        <v>182</v>
      </c>
      <c r="C88" s="180" t="s">
        <v>8</v>
      </c>
      <c r="D88" s="182"/>
      <c r="E88" s="184" t="s">
        <v>384</v>
      </c>
      <c r="F88" s="184">
        <v>100</v>
      </c>
      <c r="G88" s="184" t="s">
        <v>385</v>
      </c>
      <c r="H88" s="281" t="s">
        <v>385</v>
      </c>
      <c r="I88" s="184">
        <f t="shared" si="6"/>
        <v>100.96523092890504</v>
      </c>
      <c r="J88" s="184">
        <f t="shared" si="8"/>
        <v>97.28</v>
      </c>
      <c r="K88" s="276">
        <v>100</v>
      </c>
      <c r="L88" s="91"/>
    </row>
    <row r="89" spans="1:12" s="42" customFormat="1" ht="34.5" customHeight="1">
      <c r="A89" s="180"/>
      <c r="B89" s="278" t="s">
        <v>184</v>
      </c>
      <c r="C89" s="180" t="s">
        <v>8</v>
      </c>
      <c r="D89" s="182"/>
      <c r="E89" s="184">
        <v>98.8</v>
      </c>
      <c r="F89" s="184">
        <v>98.7</v>
      </c>
      <c r="G89" s="184">
        <v>98.7</v>
      </c>
      <c r="H89" s="281">
        <v>98.7</v>
      </c>
      <c r="I89" s="184">
        <f t="shared" si="6"/>
        <v>99.89878542510122</v>
      </c>
      <c r="J89" s="184">
        <f t="shared" si="8"/>
        <v>100</v>
      </c>
      <c r="K89" s="276">
        <v>98.8</v>
      </c>
      <c r="L89" s="91"/>
    </row>
    <row r="90" spans="1:12" s="43" customFormat="1" ht="34.5" customHeight="1">
      <c r="A90" s="185" t="s">
        <v>9</v>
      </c>
      <c r="B90" s="282" t="s">
        <v>207</v>
      </c>
      <c r="C90" s="176" t="s">
        <v>8</v>
      </c>
      <c r="D90" s="187"/>
      <c r="E90" s="193">
        <v>15</v>
      </c>
      <c r="F90" s="193">
        <v>17</v>
      </c>
      <c r="G90" s="193">
        <v>16.9</v>
      </c>
      <c r="H90" s="193">
        <v>17</v>
      </c>
      <c r="I90" s="184">
        <f t="shared" si="6"/>
        <v>113.33333333333333</v>
      </c>
      <c r="J90" s="184">
        <f t="shared" si="8"/>
        <v>100</v>
      </c>
      <c r="K90" s="280">
        <v>24</v>
      </c>
      <c r="L90" s="91"/>
    </row>
    <row r="91" spans="1:12" s="43" customFormat="1" ht="34.5" customHeight="1">
      <c r="A91" s="185" t="s">
        <v>9</v>
      </c>
      <c r="B91" s="283" t="s">
        <v>133</v>
      </c>
      <c r="C91" s="176" t="s">
        <v>8</v>
      </c>
      <c r="D91" s="187"/>
      <c r="E91" s="237" t="s">
        <v>386</v>
      </c>
      <c r="F91" s="237">
        <v>45.16</v>
      </c>
      <c r="G91" s="193" t="s">
        <v>387</v>
      </c>
      <c r="H91" s="250">
        <f>14/31*100</f>
        <v>45.16129032258064</v>
      </c>
      <c r="I91" s="184">
        <f t="shared" si="6"/>
        <v>103.2258064516129</v>
      </c>
      <c r="J91" s="184">
        <f t="shared" si="8"/>
        <v>100.00285722449213</v>
      </c>
      <c r="K91" s="280">
        <v>43.3</v>
      </c>
      <c r="L91" s="91"/>
    </row>
    <row r="92" spans="1:12" s="43" customFormat="1" ht="34.5" customHeight="1">
      <c r="A92" s="185" t="s">
        <v>108</v>
      </c>
      <c r="B92" s="284" t="s">
        <v>181</v>
      </c>
      <c r="C92" s="285" t="s">
        <v>8</v>
      </c>
      <c r="D92" s="286"/>
      <c r="E92" s="237">
        <v>33.33</v>
      </c>
      <c r="F92" s="237" t="s">
        <v>258</v>
      </c>
      <c r="G92" s="193">
        <v>33.3</v>
      </c>
      <c r="H92" s="237">
        <v>33.3</v>
      </c>
      <c r="I92" s="184">
        <f t="shared" si="6"/>
        <v>99.9099909990999</v>
      </c>
      <c r="J92" s="184">
        <f t="shared" si="8"/>
        <v>100</v>
      </c>
      <c r="K92" s="280">
        <v>33.33333333333333</v>
      </c>
      <c r="L92" s="91"/>
    </row>
    <row r="93" spans="1:12" s="43" customFormat="1" ht="34.5" customHeight="1">
      <c r="A93" s="185" t="s">
        <v>108</v>
      </c>
      <c r="B93" s="284" t="s">
        <v>182</v>
      </c>
      <c r="C93" s="285" t="s">
        <v>8</v>
      </c>
      <c r="D93" s="286"/>
      <c r="E93" s="237">
        <v>71.4</v>
      </c>
      <c r="F93" s="250">
        <v>83.3</v>
      </c>
      <c r="G93" s="193">
        <v>66.67</v>
      </c>
      <c r="H93" s="237">
        <v>66.67</v>
      </c>
      <c r="I93" s="184">
        <f t="shared" si="6"/>
        <v>93.37535014005601</v>
      </c>
      <c r="J93" s="184">
        <f t="shared" si="8"/>
        <v>80.03601440576232</v>
      </c>
      <c r="K93" s="280">
        <v>57.14285714285714</v>
      </c>
      <c r="L93" s="91"/>
    </row>
    <row r="94" spans="1:12" s="43" customFormat="1" ht="34.5" customHeight="1">
      <c r="A94" s="185" t="s">
        <v>108</v>
      </c>
      <c r="B94" s="284" t="s">
        <v>183</v>
      </c>
      <c r="C94" s="285" t="s">
        <v>8</v>
      </c>
      <c r="D94" s="286"/>
      <c r="E94" s="237">
        <v>83.3</v>
      </c>
      <c r="F94" s="250">
        <v>80</v>
      </c>
      <c r="G94" s="193">
        <v>80</v>
      </c>
      <c r="H94" s="250">
        <v>80</v>
      </c>
      <c r="I94" s="184">
        <f t="shared" si="6"/>
        <v>96.03841536614645</v>
      </c>
      <c r="J94" s="184">
        <f t="shared" si="8"/>
        <v>100</v>
      </c>
      <c r="K94" s="280">
        <v>38.46153846153847</v>
      </c>
      <c r="L94" s="91"/>
    </row>
    <row r="95" spans="1:12" s="43" customFormat="1" ht="34.5" customHeight="1">
      <c r="A95" s="185" t="s">
        <v>108</v>
      </c>
      <c r="B95" s="284" t="s">
        <v>263</v>
      </c>
      <c r="C95" s="285" t="s">
        <v>8</v>
      </c>
      <c r="D95" s="286"/>
      <c r="E95" s="237">
        <v>0</v>
      </c>
      <c r="F95" s="250">
        <v>12.5</v>
      </c>
      <c r="G95" s="193">
        <v>12.5</v>
      </c>
      <c r="H95" s="250">
        <v>12.5</v>
      </c>
      <c r="I95" s="184"/>
      <c r="J95" s="184">
        <f t="shared" si="8"/>
        <v>100</v>
      </c>
      <c r="K95" s="280">
        <v>12.5</v>
      </c>
      <c r="L95" s="91"/>
    </row>
    <row r="96" spans="1:12" ht="54.75" customHeight="1">
      <c r="A96" s="287"/>
      <c r="B96" s="288" t="s">
        <v>119</v>
      </c>
      <c r="C96" s="287" t="s">
        <v>8</v>
      </c>
      <c r="D96" s="289"/>
      <c r="E96" s="237">
        <v>100</v>
      </c>
      <c r="F96" s="193">
        <v>100</v>
      </c>
      <c r="G96" s="193">
        <v>100</v>
      </c>
      <c r="H96" s="193">
        <v>100</v>
      </c>
      <c r="I96" s="184">
        <f t="shared" si="6"/>
        <v>100</v>
      </c>
      <c r="J96" s="184">
        <f t="shared" si="8"/>
        <v>100</v>
      </c>
      <c r="K96" s="290">
        <v>100</v>
      </c>
      <c r="L96" s="91"/>
    </row>
    <row r="97" spans="1:12" ht="54.75" customHeight="1">
      <c r="A97" s="287"/>
      <c r="B97" s="291" t="s">
        <v>120</v>
      </c>
      <c r="C97" s="287" t="s">
        <v>8</v>
      </c>
      <c r="D97" s="289"/>
      <c r="E97" s="237">
        <v>100</v>
      </c>
      <c r="F97" s="193">
        <v>100</v>
      </c>
      <c r="G97" s="193">
        <v>100</v>
      </c>
      <c r="H97" s="193">
        <v>100</v>
      </c>
      <c r="I97" s="184">
        <f t="shared" si="6"/>
        <v>100</v>
      </c>
      <c r="J97" s="184">
        <f t="shared" si="8"/>
        <v>100</v>
      </c>
      <c r="K97" s="290">
        <v>100</v>
      </c>
      <c r="L97" s="91"/>
    </row>
    <row r="98" spans="1:12" ht="54.75" customHeight="1">
      <c r="A98" s="287"/>
      <c r="B98" s="291" t="s">
        <v>121</v>
      </c>
      <c r="C98" s="287" t="s">
        <v>8</v>
      </c>
      <c r="D98" s="289"/>
      <c r="E98" s="237">
        <v>78</v>
      </c>
      <c r="F98" s="193">
        <v>78</v>
      </c>
      <c r="G98" s="193">
        <v>79.1</v>
      </c>
      <c r="H98" s="193" t="s">
        <v>388</v>
      </c>
      <c r="I98" s="184">
        <f t="shared" si="6"/>
        <v>101.41025641025641</v>
      </c>
      <c r="J98" s="184">
        <f t="shared" si="8"/>
        <v>101.41025641025641</v>
      </c>
      <c r="K98" s="290">
        <v>80</v>
      </c>
      <c r="L98" s="91"/>
    </row>
    <row r="99" spans="1:12" ht="30" customHeight="1">
      <c r="A99" s="292" t="s">
        <v>9</v>
      </c>
      <c r="B99" s="291" t="s">
        <v>307</v>
      </c>
      <c r="C99" s="287"/>
      <c r="D99" s="289"/>
      <c r="E99" s="252"/>
      <c r="F99" s="211"/>
      <c r="G99" s="211"/>
      <c r="H99" s="193"/>
      <c r="I99" s="184"/>
      <c r="J99" s="184"/>
      <c r="K99" s="273"/>
      <c r="L99" s="91"/>
    </row>
    <row r="100" spans="1:12" ht="30" customHeight="1">
      <c r="A100" s="292" t="s">
        <v>108</v>
      </c>
      <c r="B100" s="291" t="s">
        <v>308</v>
      </c>
      <c r="C100" s="287" t="s">
        <v>8</v>
      </c>
      <c r="D100" s="289">
        <v>100</v>
      </c>
      <c r="E100" s="252">
        <v>100</v>
      </c>
      <c r="F100" s="211">
        <v>100</v>
      </c>
      <c r="G100" s="211">
        <v>100</v>
      </c>
      <c r="H100" s="193">
        <v>100</v>
      </c>
      <c r="I100" s="184">
        <f t="shared" si="6"/>
        <v>100</v>
      </c>
      <c r="J100" s="184">
        <f t="shared" si="8"/>
        <v>100</v>
      </c>
      <c r="K100" s="268">
        <v>100</v>
      </c>
      <c r="L100" s="91"/>
    </row>
    <row r="101" spans="1:12" ht="30" customHeight="1">
      <c r="A101" s="292" t="s">
        <v>108</v>
      </c>
      <c r="B101" s="291" t="s">
        <v>182</v>
      </c>
      <c r="C101" s="287" t="s">
        <v>8</v>
      </c>
      <c r="D101" s="289">
        <v>97.28</v>
      </c>
      <c r="E101" s="252">
        <v>97.25</v>
      </c>
      <c r="F101" s="211">
        <v>97.26</v>
      </c>
      <c r="G101" s="211">
        <v>96.92</v>
      </c>
      <c r="H101" s="193">
        <v>97.26</v>
      </c>
      <c r="I101" s="184">
        <f t="shared" si="6"/>
        <v>100.01028277634963</v>
      </c>
      <c r="J101" s="184">
        <f t="shared" si="8"/>
        <v>100</v>
      </c>
      <c r="K101" s="268" t="s">
        <v>390</v>
      </c>
      <c r="L101" s="91"/>
    </row>
    <row r="102" spans="1:12" ht="30" customHeight="1">
      <c r="A102" s="292" t="s">
        <v>108</v>
      </c>
      <c r="B102" s="291" t="s">
        <v>184</v>
      </c>
      <c r="C102" s="287" t="s">
        <v>8</v>
      </c>
      <c r="D102" s="289">
        <v>85</v>
      </c>
      <c r="E102" s="252">
        <v>83</v>
      </c>
      <c r="F102" s="211">
        <v>83.4</v>
      </c>
      <c r="G102" s="211">
        <v>85.95</v>
      </c>
      <c r="H102" s="193">
        <v>85.95</v>
      </c>
      <c r="I102" s="184">
        <f t="shared" si="6"/>
        <v>103.55421686746989</v>
      </c>
      <c r="J102" s="184">
        <f t="shared" si="8"/>
        <v>103.05755395683454</v>
      </c>
      <c r="K102" s="268">
        <v>84</v>
      </c>
      <c r="L102" s="91"/>
    </row>
    <row r="103" spans="1:12" ht="30" customHeight="1">
      <c r="A103" s="292" t="s">
        <v>108</v>
      </c>
      <c r="B103" s="291" t="s">
        <v>309</v>
      </c>
      <c r="C103" s="287" t="s">
        <v>8</v>
      </c>
      <c r="D103" s="289">
        <v>96</v>
      </c>
      <c r="E103" s="252">
        <v>95</v>
      </c>
      <c r="F103" s="211">
        <v>95</v>
      </c>
      <c r="G103" s="211">
        <v>95.63</v>
      </c>
      <c r="H103" s="193">
        <v>95.63</v>
      </c>
      <c r="I103" s="184">
        <f t="shared" si="6"/>
        <v>100.66315789473683</v>
      </c>
      <c r="J103" s="184">
        <f t="shared" si="8"/>
        <v>100.66315789473683</v>
      </c>
      <c r="K103" s="268">
        <v>95.45</v>
      </c>
      <c r="L103" s="91"/>
    </row>
    <row r="104" spans="1:12" ht="30" customHeight="1">
      <c r="A104" s="292" t="s">
        <v>9</v>
      </c>
      <c r="B104" s="291" t="s">
        <v>310</v>
      </c>
      <c r="C104" s="287" t="s">
        <v>8</v>
      </c>
      <c r="D104" s="289">
        <v>100</v>
      </c>
      <c r="E104" s="252" t="s">
        <v>389</v>
      </c>
      <c r="F104" s="211">
        <v>80</v>
      </c>
      <c r="G104" s="211" t="s">
        <v>391</v>
      </c>
      <c r="H104" s="193" t="s">
        <v>392</v>
      </c>
      <c r="I104" s="184">
        <f t="shared" si="6"/>
        <v>114.76590636254502</v>
      </c>
      <c r="J104" s="184">
        <f t="shared" si="8"/>
        <v>119.49999999999999</v>
      </c>
      <c r="K104" s="268">
        <v>96</v>
      </c>
      <c r="L104" s="91"/>
    </row>
    <row r="105" spans="1:12" ht="34.5" customHeight="1">
      <c r="A105" s="287">
        <v>6</v>
      </c>
      <c r="B105" s="291" t="s">
        <v>151</v>
      </c>
      <c r="C105" s="287"/>
      <c r="D105" s="289"/>
      <c r="E105" s="193"/>
      <c r="F105" s="211"/>
      <c r="G105" s="211"/>
      <c r="H105" s="193"/>
      <c r="I105" s="184"/>
      <c r="J105" s="184"/>
      <c r="K105" s="273"/>
      <c r="L105" s="78"/>
    </row>
    <row r="106" spans="1:12" ht="34.5" customHeight="1">
      <c r="A106" s="292" t="s">
        <v>9</v>
      </c>
      <c r="B106" s="186" t="s">
        <v>244</v>
      </c>
      <c r="C106" s="235" t="s">
        <v>8</v>
      </c>
      <c r="D106" s="236">
        <v>100</v>
      </c>
      <c r="E106" s="193">
        <v>83.3</v>
      </c>
      <c r="F106" s="193">
        <v>84</v>
      </c>
      <c r="G106" s="193">
        <v>84</v>
      </c>
      <c r="H106" s="193">
        <v>84</v>
      </c>
      <c r="I106" s="184">
        <f t="shared" si="6"/>
        <v>100.84033613445378</v>
      </c>
      <c r="J106" s="184">
        <f t="shared" si="8"/>
        <v>100</v>
      </c>
      <c r="K106" s="268">
        <v>85</v>
      </c>
      <c r="L106" s="92"/>
    </row>
    <row r="107" spans="1:12" ht="34.5" customHeight="1">
      <c r="A107" s="287" t="s">
        <v>9</v>
      </c>
      <c r="B107" s="291" t="s">
        <v>241</v>
      </c>
      <c r="C107" s="287" t="s">
        <v>242</v>
      </c>
      <c r="D107" s="289"/>
      <c r="E107" s="193">
        <v>90</v>
      </c>
      <c r="F107" s="211">
        <v>91</v>
      </c>
      <c r="G107" s="211">
        <v>91</v>
      </c>
      <c r="H107" s="193">
        <v>91</v>
      </c>
      <c r="I107" s="184">
        <f t="shared" si="6"/>
        <v>101.11111111111111</v>
      </c>
      <c r="J107" s="184">
        <f t="shared" si="8"/>
        <v>100</v>
      </c>
      <c r="K107" s="268" t="s">
        <v>381</v>
      </c>
      <c r="L107" s="92"/>
    </row>
    <row r="108" spans="1:12" ht="34.5" customHeight="1">
      <c r="A108" s="287" t="s">
        <v>9</v>
      </c>
      <c r="B108" s="291" t="s">
        <v>240</v>
      </c>
      <c r="C108" s="287" t="s">
        <v>8</v>
      </c>
      <c r="D108" s="289">
        <v>100</v>
      </c>
      <c r="E108" s="193">
        <v>88.1</v>
      </c>
      <c r="F108" s="211">
        <v>85</v>
      </c>
      <c r="G108" s="211">
        <v>88.2</v>
      </c>
      <c r="H108" s="211">
        <v>88.2</v>
      </c>
      <c r="I108" s="184">
        <f t="shared" si="6"/>
        <v>100.11350737797957</v>
      </c>
      <c r="J108" s="184">
        <f t="shared" si="8"/>
        <v>103.76470588235294</v>
      </c>
      <c r="K108" s="273" t="s">
        <v>382</v>
      </c>
      <c r="L108" s="92"/>
    </row>
    <row r="109" spans="1:12" ht="34.5" customHeight="1">
      <c r="A109" s="287" t="s">
        <v>9</v>
      </c>
      <c r="B109" s="291" t="s">
        <v>243</v>
      </c>
      <c r="C109" s="287" t="s">
        <v>8</v>
      </c>
      <c r="D109" s="289">
        <v>70</v>
      </c>
      <c r="E109" s="211">
        <v>82.5</v>
      </c>
      <c r="F109" s="211">
        <v>70.9</v>
      </c>
      <c r="G109" s="211">
        <v>83</v>
      </c>
      <c r="H109" s="211">
        <v>83</v>
      </c>
      <c r="I109" s="184">
        <f t="shared" si="6"/>
        <v>100.60606060606061</v>
      </c>
      <c r="J109" s="184">
        <f t="shared" si="8"/>
        <v>117.06629055007052</v>
      </c>
      <c r="K109" s="273" t="s">
        <v>383</v>
      </c>
      <c r="L109" s="92"/>
    </row>
    <row r="110" spans="1:12" ht="34.5" customHeight="1">
      <c r="A110" s="287">
        <v>7</v>
      </c>
      <c r="B110" s="291" t="s">
        <v>311</v>
      </c>
      <c r="C110" s="287" t="s">
        <v>8</v>
      </c>
      <c r="D110" s="289"/>
      <c r="E110" s="211">
        <v>75</v>
      </c>
      <c r="F110" s="211"/>
      <c r="G110" s="211">
        <v>75</v>
      </c>
      <c r="H110" s="253">
        <f>73/85*100</f>
        <v>85.88235294117646</v>
      </c>
      <c r="I110" s="293">
        <f t="shared" si="6"/>
        <v>114.50980392156862</v>
      </c>
      <c r="J110" s="293"/>
      <c r="K110" s="253">
        <f>74/85*100</f>
        <v>87.05882352941177</v>
      </c>
      <c r="L110" s="92"/>
    </row>
    <row r="111" spans="1:12" ht="34.5" customHeight="1">
      <c r="A111" s="287">
        <v>8</v>
      </c>
      <c r="B111" s="291" t="s">
        <v>312</v>
      </c>
      <c r="C111" s="287" t="s">
        <v>47</v>
      </c>
      <c r="D111" s="289">
        <v>5</v>
      </c>
      <c r="E111" s="211">
        <v>5</v>
      </c>
      <c r="F111" s="211">
        <v>5</v>
      </c>
      <c r="G111" s="211">
        <v>5</v>
      </c>
      <c r="H111" s="211">
        <v>5</v>
      </c>
      <c r="I111" s="184">
        <f t="shared" si="6"/>
        <v>100</v>
      </c>
      <c r="J111" s="184">
        <f t="shared" si="8"/>
        <v>100</v>
      </c>
      <c r="K111" s="268">
        <v>5</v>
      </c>
      <c r="L111" s="92"/>
    </row>
    <row r="112" spans="1:12" ht="34.5" customHeight="1">
      <c r="A112" s="235">
        <v>9</v>
      </c>
      <c r="B112" s="216" t="s">
        <v>152</v>
      </c>
      <c r="C112" s="235" t="s">
        <v>8</v>
      </c>
      <c r="D112" s="236">
        <v>100</v>
      </c>
      <c r="E112" s="193">
        <v>100</v>
      </c>
      <c r="F112" s="211">
        <v>100</v>
      </c>
      <c r="G112" s="211">
        <v>100</v>
      </c>
      <c r="H112" s="211">
        <v>100</v>
      </c>
      <c r="I112" s="184">
        <f t="shared" si="6"/>
        <v>100</v>
      </c>
      <c r="J112" s="184">
        <f t="shared" si="8"/>
        <v>100</v>
      </c>
      <c r="K112" s="211">
        <v>100</v>
      </c>
      <c r="L112" s="77"/>
    </row>
    <row r="113" spans="1:12" s="8" customFormat="1" ht="34.5" customHeight="1">
      <c r="A113" s="235">
        <v>10</v>
      </c>
      <c r="B113" s="216" t="s">
        <v>153</v>
      </c>
      <c r="C113" s="235" t="s">
        <v>8</v>
      </c>
      <c r="D113" s="236"/>
      <c r="E113" s="294">
        <v>94.55</v>
      </c>
      <c r="F113" s="192">
        <v>95.01</v>
      </c>
      <c r="G113" s="192">
        <v>94.55</v>
      </c>
      <c r="H113" s="294">
        <v>95.01</v>
      </c>
      <c r="I113" s="184">
        <f t="shared" si="6"/>
        <v>100.48651507139081</v>
      </c>
      <c r="J113" s="184">
        <f t="shared" si="8"/>
        <v>100</v>
      </c>
      <c r="K113" s="261">
        <v>96.02</v>
      </c>
      <c r="L113" s="92"/>
    </row>
    <row r="114" spans="1:12" s="8" customFormat="1" ht="34.5" customHeight="1">
      <c r="A114" s="235">
        <v>11</v>
      </c>
      <c r="B114" s="216" t="s">
        <v>154</v>
      </c>
      <c r="C114" s="235" t="s">
        <v>8</v>
      </c>
      <c r="D114" s="236"/>
      <c r="E114" s="294">
        <v>98.62</v>
      </c>
      <c r="F114" s="192">
        <v>98.83</v>
      </c>
      <c r="G114" s="192">
        <v>98.62</v>
      </c>
      <c r="H114" s="294">
        <v>98.83</v>
      </c>
      <c r="I114" s="184">
        <f t="shared" si="6"/>
        <v>100.21293855201785</v>
      </c>
      <c r="J114" s="184">
        <f t="shared" si="8"/>
        <v>100</v>
      </c>
      <c r="K114" s="261">
        <v>99</v>
      </c>
      <c r="L114" s="92"/>
    </row>
    <row r="115" spans="1:12" ht="34.5" customHeight="1">
      <c r="A115" s="238" t="s">
        <v>23</v>
      </c>
      <c r="B115" s="295" t="s">
        <v>112</v>
      </c>
      <c r="C115" s="295"/>
      <c r="D115" s="296"/>
      <c r="E115" s="296"/>
      <c r="F115" s="296"/>
      <c r="G115" s="296"/>
      <c r="H115" s="296"/>
      <c r="I115" s="184"/>
      <c r="J115" s="184"/>
      <c r="K115" s="273"/>
      <c r="L115" s="92"/>
    </row>
    <row r="116" spans="1:12" s="8" customFormat="1" ht="34.5" customHeight="1">
      <c r="A116" s="221">
        <v>1</v>
      </c>
      <c r="B116" s="222" t="s">
        <v>155</v>
      </c>
      <c r="C116" s="221" t="s">
        <v>8</v>
      </c>
      <c r="D116" s="224"/>
      <c r="E116" s="211">
        <v>60</v>
      </c>
      <c r="F116" s="211">
        <v>65</v>
      </c>
      <c r="G116" s="211">
        <v>64.7</v>
      </c>
      <c r="H116" s="211">
        <v>65</v>
      </c>
      <c r="I116" s="193">
        <f t="shared" si="6"/>
        <v>108.33333333333333</v>
      </c>
      <c r="J116" s="193">
        <f t="shared" si="8"/>
        <v>100</v>
      </c>
      <c r="K116" s="212">
        <v>70</v>
      </c>
      <c r="L116" s="92"/>
    </row>
    <row r="117" spans="1:12" s="8" customFormat="1" ht="34.5" customHeight="1">
      <c r="A117" s="221">
        <v>2</v>
      </c>
      <c r="B117" s="222" t="s">
        <v>135</v>
      </c>
      <c r="C117" s="221" t="s">
        <v>8</v>
      </c>
      <c r="D117" s="224">
        <v>100</v>
      </c>
      <c r="E117" s="211">
        <v>100</v>
      </c>
      <c r="F117" s="211">
        <v>100</v>
      </c>
      <c r="G117" s="211">
        <v>100</v>
      </c>
      <c r="H117" s="211">
        <v>100</v>
      </c>
      <c r="I117" s="193">
        <f t="shared" si="6"/>
        <v>100</v>
      </c>
      <c r="J117" s="193">
        <f t="shared" si="8"/>
        <v>100</v>
      </c>
      <c r="K117" s="211">
        <v>100</v>
      </c>
      <c r="L117" s="92"/>
    </row>
    <row r="118" spans="1:12" s="8" customFormat="1" ht="34.5" customHeight="1">
      <c r="A118" s="221">
        <v>3</v>
      </c>
      <c r="B118" s="297" t="s">
        <v>156</v>
      </c>
      <c r="C118" s="221" t="s">
        <v>8</v>
      </c>
      <c r="D118" s="224">
        <v>100</v>
      </c>
      <c r="E118" s="211">
        <v>100</v>
      </c>
      <c r="F118" s="211">
        <v>100</v>
      </c>
      <c r="G118" s="211">
        <v>100</v>
      </c>
      <c r="H118" s="211">
        <v>100</v>
      </c>
      <c r="I118" s="193">
        <f t="shared" si="6"/>
        <v>100</v>
      </c>
      <c r="J118" s="193">
        <f t="shared" si="8"/>
        <v>100</v>
      </c>
      <c r="K118" s="211">
        <v>100</v>
      </c>
      <c r="L118" s="92"/>
    </row>
    <row r="119" spans="1:12" s="8" customFormat="1" ht="34.5" customHeight="1">
      <c r="A119" s="221">
        <v>4</v>
      </c>
      <c r="B119" s="298" t="s">
        <v>157</v>
      </c>
      <c r="C119" s="221" t="s">
        <v>8</v>
      </c>
      <c r="D119" s="224">
        <v>75</v>
      </c>
      <c r="E119" s="211">
        <v>77</v>
      </c>
      <c r="F119" s="211">
        <v>78</v>
      </c>
      <c r="G119" s="211">
        <v>78</v>
      </c>
      <c r="H119" s="211">
        <v>78</v>
      </c>
      <c r="I119" s="193">
        <f t="shared" si="6"/>
        <v>101.29870129870129</v>
      </c>
      <c r="J119" s="193">
        <f t="shared" si="8"/>
        <v>100</v>
      </c>
      <c r="K119" s="212">
        <v>79</v>
      </c>
      <c r="L119" s="92"/>
    </row>
    <row r="120" spans="1:12" s="8" customFormat="1" ht="34.5" customHeight="1">
      <c r="A120" s="221">
        <v>5</v>
      </c>
      <c r="B120" s="299" t="s">
        <v>158</v>
      </c>
      <c r="C120" s="221" t="s">
        <v>8</v>
      </c>
      <c r="D120" s="224"/>
      <c r="E120" s="211">
        <v>0</v>
      </c>
      <c r="F120" s="211">
        <v>100</v>
      </c>
      <c r="G120" s="211">
        <v>60</v>
      </c>
      <c r="H120" s="211">
        <v>60</v>
      </c>
      <c r="I120" s="193"/>
      <c r="J120" s="193">
        <f t="shared" si="8"/>
        <v>60</v>
      </c>
      <c r="K120" s="212">
        <v>100</v>
      </c>
      <c r="L120" s="92"/>
    </row>
    <row r="121" spans="1:12" s="7" customFormat="1" ht="34.5" customHeight="1">
      <c r="A121" s="300" t="s">
        <v>104</v>
      </c>
      <c r="B121" s="301" t="s">
        <v>159</v>
      </c>
      <c r="C121" s="301"/>
      <c r="D121" s="302"/>
      <c r="E121" s="302"/>
      <c r="F121" s="302"/>
      <c r="G121" s="302"/>
      <c r="H121" s="302"/>
      <c r="I121" s="184"/>
      <c r="J121" s="184"/>
      <c r="K121" s="303"/>
      <c r="L121" s="79"/>
    </row>
    <row r="122" spans="1:12" s="43" customFormat="1" ht="34.5" customHeight="1">
      <c r="A122" s="221">
        <v>1</v>
      </c>
      <c r="B122" s="186" t="s">
        <v>160</v>
      </c>
      <c r="C122" s="221" t="s">
        <v>8</v>
      </c>
      <c r="D122" s="224">
        <v>100</v>
      </c>
      <c r="E122" s="193">
        <v>91.6</v>
      </c>
      <c r="F122" s="193">
        <v>80</v>
      </c>
      <c r="G122" s="193"/>
      <c r="H122" s="193">
        <v>91.6</v>
      </c>
      <c r="I122" s="184">
        <f t="shared" si="6"/>
        <v>100</v>
      </c>
      <c r="J122" s="184">
        <f t="shared" si="8"/>
        <v>114.5</v>
      </c>
      <c r="K122" s="280">
        <v>91.6</v>
      </c>
      <c r="L122" s="91"/>
    </row>
    <row r="123" spans="1:12" s="43" customFormat="1" ht="34.5" customHeight="1">
      <c r="A123" s="221">
        <v>2</v>
      </c>
      <c r="B123" s="299" t="s">
        <v>161</v>
      </c>
      <c r="C123" s="221" t="s">
        <v>8</v>
      </c>
      <c r="D123" s="224">
        <v>75</v>
      </c>
      <c r="E123" s="193">
        <v>66.7</v>
      </c>
      <c r="F123" s="193">
        <v>80</v>
      </c>
      <c r="G123" s="193"/>
      <c r="H123" s="193">
        <v>92.3</v>
      </c>
      <c r="I123" s="184">
        <f t="shared" si="6"/>
        <v>138.38080959520238</v>
      </c>
      <c r="J123" s="184">
        <f t="shared" si="8"/>
        <v>115.375</v>
      </c>
      <c r="K123" s="280">
        <v>80</v>
      </c>
      <c r="L123" s="91"/>
    </row>
    <row r="124" spans="1:12" s="43" customFormat="1" ht="34.5" customHeight="1">
      <c r="A124" s="221"/>
      <c r="B124" s="304" t="s">
        <v>298</v>
      </c>
      <c r="C124" s="305" t="s">
        <v>8</v>
      </c>
      <c r="D124" s="224"/>
      <c r="E124" s="193"/>
      <c r="F124" s="193"/>
      <c r="G124" s="193"/>
      <c r="H124" s="193"/>
      <c r="I124" s="184"/>
      <c r="J124" s="184"/>
      <c r="K124" s="306"/>
      <c r="L124" s="91"/>
    </row>
    <row r="125" spans="1:12" s="43" customFormat="1" ht="34.5" customHeight="1">
      <c r="A125" s="221">
        <v>3</v>
      </c>
      <c r="B125" s="299" t="s">
        <v>216</v>
      </c>
      <c r="C125" s="221" t="s">
        <v>8</v>
      </c>
      <c r="D125" s="224"/>
      <c r="E125" s="193">
        <v>66.7</v>
      </c>
      <c r="F125" s="193">
        <v>90</v>
      </c>
      <c r="G125" s="193"/>
      <c r="H125" s="193">
        <v>93.3</v>
      </c>
      <c r="I125" s="184">
        <f t="shared" si="6"/>
        <v>139.88005997001497</v>
      </c>
      <c r="J125" s="184">
        <f t="shared" si="8"/>
        <v>103.66666666666666</v>
      </c>
      <c r="K125" s="280">
        <v>90</v>
      </c>
      <c r="L125" s="91"/>
    </row>
    <row r="126" spans="1:12" s="43" customFormat="1" ht="45.75" customHeight="1">
      <c r="A126" s="307">
        <v>4</v>
      </c>
      <c r="B126" s="308" t="s">
        <v>299</v>
      </c>
      <c r="C126" s="307" t="s">
        <v>8</v>
      </c>
      <c r="D126" s="224"/>
      <c r="E126" s="193">
        <v>100</v>
      </c>
      <c r="F126" s="193">
        <v>100</v>
      </c>
      <c r="G126" s="193">
        <v>100</v>
      </c>
      <c r="H126" s="193">
        <v>100</v>
      </c>
      <c r="I126" s="184">
        <f t="shared" si="6"/>
        <v>100</v>
      </c>
      <c r="J126" s="184">
        <f t="shared" si="8"/>
        <v>100</v>
      </c>
      <c r="K126" s="193">
        <v>100</v>
      </c>
      <c r="L126" s="76"/>
    </row>
    <row r="127" spans="1:12" s="43" customFormat="1" ht="47.25" customHeight="1">
      <c r="A127" s="307">
        <v>5</v>
      </c>
      <c r="B127" s="308" t="s">
        <v>301</v>
      </c>
      <c r="C127" s="307" t="s">
        <v>8</v>
      </c>
      <c r="D127" s="224"/>
      <c r="E127" s="193"/>
      <c r="F127" s="193">
        <v>80</v>
      </c>
      <c r="G127" s="193"/>
      <c r="H127" s="193">
        <v>84.4</v>
      </c>
      <c r="I127" s="184"/>
      <c r="J127" s="184">
        <f t="shared" si="8"/>
        <v>105.50000000000001</v>
      </c>
      <c r="K127" s="306"/>
      <c r="L127" s="91"/>
    </row>
    <row r="128" spans="1:12" s="43" customFormat="1" ht="34.5" customHeight="1">
      <c r="A128" s="307">
        <v>6</v>
      </c>
      <c r="B128" s="308" t="s">
        <v>300</v>
      </c>
      <c r="C128" s="307"/>
      <c r="D128" s="224"/>
      <c r="E128" s="193">
        <v>81</v>
      </c>
      <c r="F128" s="193"/>
      <c r="G128" s="193"/>
      <c r="H128" s="193">
        <v>95.7</v>
      </c>
      <c r="I128" s="184">
        <f t="shared" si="6"/>
        <v>118.14814814814815</v>
      </c>
      <c r="J128" s="184"/>
      <c r="K128" s="290" t="s">
        <v>408</v>
      </c>
      <c r="L128" s="91"/>
    </row>
    <row r="129" spans="1:12" ht="34.5" customHeight="1">
      <c r="A129" s="309" t="s">
        <v>237</v>
      </c>
      <c r="B129" s="310" t="s">
        <v>249</v>
      </c>
      <c r="C129" s="310"/>
      <c r="D129" s="311"/>
      <c r="E129" s="312"/>
      <c r="F129" s="312"/>
      <c r="G129" s="312"/>
      <c r="H129" s="312"/>
      <c r="I129" s="184"/>
      <c r="J129" s="184"/>
      <c r="K129" s="312"/>
      <c r="L129" s="78"/>
    </row>
    <row r="130" spans="1:12" s="7" customFormat="1" ht="34.5" customHeight="1">
      <c r="A130" s="313" t="s">
        <v>3</v>
      </c>
      <c r="B130" s="314" t="s">
        <v>250</v>
      </c>
      <c r="C130" s="313" t="s">
        <v>4</v>
      </c>
      <c r="D130" s="315"/>
      <c r="E130" s="316">
        <f>E131+E132</f>
        <v>524</v>
      </c>
      <c r="F130" s="316">
        <f aca="true" t="shared" si="9" ref="F130:K130">F131+F132</f>
        <v>577</v>
      </c>
      <c r="G130" s="316">
        <f t="shared" si="9"/>
        <v>550</v>
      </c>
      <c r="H130" s="316">
        <f t="shared" si="9"/>
        <v>557</v>
      </c>
      <c r="I130" s="317">
        <f t="shared" si="6"/>
        <v>106.29770992366412</v>
      </c>
      <c r="J130" s="317">
        <f t="shared" si="8"/>
        <v>96.53379549393414</v>
      </c>
      <c r="K130" s="316">
        <f t="shared" si="9"/>
        <v>568</v>
      </c>
      <c r="L130" s="92"/>
    </row>
    <row r="131" spans="1:12" s="8" customFormat="1" ht="34.5" customHeight="1">
      <c r="A131" s="318">
        <v>1</v>
      </c>
      <c r="B131" s="319" t="s">
        <v>251</v>
      </c>
      <c r="C131" s="318" t="s">
        <v>4</v>
      </c>
      <c r="D131" s="320"/>
      <c r="E131" s="211">
        <f>35+489</f>
        <v>524</v>
      </c>
      <c r="F131" s="252">
        <f>37+540</f>
        <v>577</v>
      </c>
      <c r="G131" s="252">
        <f>37+513</f>
        <v>550</v>
      </c>
      <c r="H131" s="211">
        <f>37+520</f>
        <v>557</v>
      </c>
      <c r="I131" s="193">
        <f t="shared" si="6"/>
        <v>106.29770992366412</v>
      </c>
      <c r="J131" s="193">
        <f t="shared" si="8"/>
        <v>96.53379549393414</v>
      </c>
      <c r="K131" s="211">
        <f>38+530</f>
        <v>568</v>
      </c>
      <c r="L131" s="92"/>
    </row>
    <row r="132" spans="1:12" s="8" customFormat="1" ht="34.5" customHeight="1">
      <c r="A132" s="318">
        <v>2</v>
      </c>
      <c r="B132" s="319" t="s">
        <v>252</v>
      </c>
      <c r="C132" s="318" t="s">
        <v>4</v>
      </c>
      <c r="D132" s="320"/>
      <c r="E132" s="312"/>
      <c r="F132" s="252"/>
      <c r="G132" s="252"/>
      <c r="H132" s="211"/>
      <c r="I132" s="193"/>
      <c r="J132" s="193"/>
      <c r="K132" s="211"/>
      <c r="L132" s="92"/>
    </row>
    <row r="133" spans="1:12" s="39" customFormat="1" ht="34.5" customHeight="1">
      <c r="A133" s="313" t="s">
        <v>16</v>
      </c>
      <c r="B133" s="314" t="s">
        <v>253</v>
      </c>
      <c r="C133" s="313" t="s">
        <v>4</v>
      </c>
      <c r="D133" s="315"/>
      <c r="E133" s="316">
        <f>E134+E135</f>
        <v>1268</v>
      </c>
      <c r="F133" s="316">
        <f aca="true" t="shared" si="10" ref="F133:K133">F134+F135</f>
        <v>1429</v>
      </c>
      <c r="G133" s="316">
        <f t="shared" si="10"/>
        <v>1394</v>
      </c>
      <c r="H133" s="316">
        <f t="shared" si="10"/>
        <v>1429</v>
      </c>
      <c r="I133" s="317">
        <f t="shared" si="6"/>
        <v>112.69716088328077</v>
      </c>
      <c r="J133" s="317">
        <f t="shared" si="8"/>
        <v>100</v>
      </c>
      <c r="K133" s="316">
        <f t="shared" si="10"/>
        <v>1020</v>
      </c>
      <c r="L133" s="92"/>
    </row>
    <row r="134" spans="1:12" s="8" customFormat="1" ht="34.5" customHeight="1">
      <c r="A134" s="318">
        <v>1</v>
      </c>
      <c r="B134" s="319" t="s">
        <v>254</v>
      </c>
      <c r="C134" s="318" t="s">
        <v>4</v>
      </c>
      <c r="D134" s="320"/>
      <c r="E134" s="211">
        <f>1+599</f>
        <v>600</v>
      </c>
      <c r="F134" s="252">
        <f>1+672</f>
        <v>673</v>
      </c>
      <c r="G134" s="252">
        <f>1+641</f>
        <v>642</v>
      </c>
      <c r="H134" s="211">
        <f>1+672</f>
        <v>673</v>
      </c>
      <c r="I134" s="193">
        <f t="shared" si="6"/>
        <v>112.16666666666666</v>
      </c>
      <c r="J134" s="193">
        <f t="shared" si="8"/>
        <v>100</v>
      </c>
      <c r="K134" s="211">
        <v>700</v>
      </c>
      <c r="L134" s="92"/>
    </row>
    <row r="135" spans="1:12" s="8" customFormat="1" ht="34.5" customHeight="1">
      <c r="A135" s="318">
        <v>2</v>
      </c>
      <c r="B135" s="319" t="s">
        <v>255</v>
      </c>
      <c r="C135" s="318" t="s">
        <v>4</v>
      </c>
      <c r="D135" s="320"/>
      <c r="E135" s="211">
        <f>393+275</f>
        <v>668</v>
      </c>
      <c r="F135" s="252">
        <f>454+302</f>
        <v>756</v>
      </c>
      <c r="G135" s="252">
        <f>444+308</f>
        <v>752</v>
      </c>
      <c r="H135" s="211">
        <f>454+302</f>
        <v>756</v>
      </c>
      <c r="I135" s="193">
        <f t="shared" si="6"/>
        <v>113.17365269461077</v>
      </c>
      <c r="J135" s="193">
        <f t="shared" si="8"/>
        <v>100</v>
      </c>
      <c r="K135" s="211">
        <v>320</v>
      </c>
      <c r="L135" s="92"/>
    </row>
    <row r="136" spans="1:12" s="8" customFormat="1" ht="34.5" customHeight="1">
      <c r="A136" s="318">
        <v>3</v>
      </c>
      <c r="B136" s="319" t="s">
        <v>256</v>
      </c>
      <c r="C136" s="318" t="s">
        <v>4</v>
      </c>
      <c r="D136" s="320"/>
      <c r="E136" s="211">
        <f>0.3+4.283</f>
        <v>4.583</v>
      </c>
      <c r="F136" s="252">
        <f>0.3+4.873</f>
        <v>5.173</v>
      </c>
      <c r="G136" s="252">
        <f>0.3+2.679</f>
        <v>2.9789999999999996</v>
      </c>
      <c r="H136" s="211">
        <f>0.3+5.844</f>
        <v>6.144</v>
      </c>
      <c r="I136" s="193">
        <f t="shared" si="6"/>
        <v>134.06065895701505</v>
      </c>
      <c r="J136" s="193">
        <f t="shared" si="8"/>
        <v>118.77053933887494</v>
      </c>
      <c r="K136" s="211">
        <v>5.1</v>
      </c>
      <c r="L136" s="92"/>
    </row>
    <row r="137" spans="1:12" s="8" customFormat="1" ht="34.5" customHeight="1">
      <c r="A137" s="318">
        <v>4</v>
      </c>
      <c r="B137" s="319" t="s">
        <v>257</v>
      </c>
      <c r="C137" s="318" t="s">
        <v>8</v>
      </c>
      <c r="D137" s="320"/>
      <c r="E137" s="321">
        <f>(E136/E133)*100</f>
        <v>0.36143533123028393</v>
      </c>
      <c r="F137" s="321">
        <f aca="true" t="shared" si="11" ref="F137:K137">(F136/F133)*100</f>
        <v>0.36200139958012595</v>
      </c>
      <c r="G137" s="321">
        <f t="shared" si="11"/>
        <v>0.2137015781922525</v>
      </c>
      <c r="H137" s="321">
        <f t="shared" si="11"/>
        <v>0.4299510146955913</v>
      </c>
      <c r="I137" s="193">
        <f t="shared" si="6"/>
        <v>118.95655392406934</v>
      </c>
      <c r="J137" s="193">
        <f t="shared" si="8"/>
        <v>118.77053933887494</v>
      </c>
      <c r="K137" s="321">
        <f t="shared" si="11"/>
        <v>0.49999999999999994</v>
      </c>
      <c r="L137" s="93"/>
    </row>
    <row r="138" spans="1:11" ht="18.75" hidden="1">
      <c r="A138" s="52"/>
      <c r="B138" s="53"/>
      <c r="C138" s="54"/>
      <c r="D138" s="54"/>
      <c r="E138" s="55"/>
      <c r="F138" s="56"/>
      <c r="G138" s="56"/>
      <c r="H138" s="55"/>
      <c r="I138" s="55"/>
      <c r="J138" s="55"/>
      <c r="K138" s="55"/>
    </row>
    <row r="139" ht="18.75" hidden="1"/>
    <row r="140" ht="18.75" hidden="1"/>
    <row r="141" ht="18.75" hidden="1"/>
    <row r="142" ht="18.75" hidden="1"/>
    <row r="143" ht="18.75" hidden="1"/>
    <row r="144" ht="18.75" hidden="1"/>
    <row r="145" ht="18.75" hidden="1"/>
    <row r="146" ht="18.75" hidden="1"/>
    <row r="147" ht="18.75" hidden="1"/>
    <row r="148" ht="18.75" hidden="1"/>
    <row r="149" ht="18.75" hidden="1"/>
    <row r="150" ht="18.75" hidden="1"/>
    <row r="151" ht="18.75" hidden="1"/>
    <row r="152" ht="18.75" hidden="1"/>
    <row r="153" ht="18.75" hidden="1"/>
    <row r="154" ht="18.75" hidden="1"/>
    <row r="155" ht="18.75" hidden="1"/>
    <row r="156" ht="18.75" hidden="1"/>
    <row r="157" ht="18.75" hidden="1"/>
    <row r="158" ht="18.75" hidden="1"/>
    <row r="159" ht="18.75" hidden="1"/>
    <row r="160" ht="18.75" hidden="1"/>
    <row r="161" ht="18.75" hidden="1"/>
    <row r="162" ht="18.75" hidden="1"/>
    <row r="163" ht="18.75" hidden="1"/>
    <row r="164" ht="18.75" hidden="1"/>
    <row r="165" ht="18.75" hidden="1"/>
    <row r="166" ht="18.75" hidden="1"/>
    <row r="167" ht="18.75" hidden="1"/>
    <row r="168" ht="18.75" hidden="1"/>
    <row r="169" ht="18.75" hidden="1"/>
    <row r="170" ht="18.75" hidden="1"/>
    <row r="171" ht="18.75" hidden="1"/>
    <row r="172" ht="18.75" hidden="1"/>
    <row r="173" ht="18.75" hidden="1"/>
    <row r="174" ht="18.75" hidden="1"/>
    <row r="175" ht="18.75" hidden="1"/>
    <row r="176" ht="18.75" hidden="1"/>
    <row r="177" ht="18.75" hidden="1"/>
    <row r="178" ht="18.75" hidden="1"/>
    <row r="179" ht="18.75" hidden="1"/>
    <row r="180" ht="18.75" hidden="1"/>
    <row r="181" ht="18.75" hidden="1"/>
    <row r="182" ht="18.75" hidden="1"/>
    <row r="183" ht="18.75" hidden="1"/>
    <row r="184" ht="18.75" hidden="1"/>
    <row r="185" ht="18.75" hidden="1"/>
    <row r="186" ht="18.75" hidden="1"/>
    <row r="187" ht="18.75" hidden="1"/>
    <row r="188" ht="18.75" hidden="1"/>
    <row r="189" ht="18.75" hidden="1"/>
    <row r="190" ht="18.75" hidden="1"/>
    <row r="191" ht="18.75" hidden="1"/>
    <row r="192" ht="18.75" hidden="1"/>
    <row r="193" ht="18.75" hidden="1"/>
    <row r="194" ht="18.75" hidden="1"/>
    <row r="195" ht="18.75" hidden="1"/>
    <row r="196" ht="18.75" hidden="1"/>
    <row r="197" ht="18.75" hidden="1"/>
    <row r="198" ht="18.75" hidden="1"/>
    <row r="199" ht="18.75" hidden="1"/>
    <row r="200" ht="18.75" hidden="1"/>
    <row r="201" ht="18.75" hidden="1"/>
    <row r="202" ht="18.75" hidden="1"/>
    <row r="203" ht="18.75" hidden="1"/>
    <row r="204" ht="18.75" hidden="1"/>
    <row r="205" ht="18.75" hidden="1"/>
    <row r="206" ht="18.75" hidden="1"/>
    <row r="207" ht="18.75" hidden="1"/>
    <row r="208" ht="18.75" hidden="1"/>
    <row r="209" ht="18.75" hidden="1"/>
    <row r="210" ht="18.75" hidden="1"/>
    <row r="211" ht="18.75" hidden="1"/>
    <row r="212" ht="18.75" hidden="1"/>
    <row r="213" ht="18.75" hidden="1"/>
    <row r="214" ht="18.75" hidden="1"/>
    <row r="215" ht="18.75" hidden="1"/>
    <row r="216" ht="18.75" hidden="1"/>
    <row r="217" ht="18.75" hidden="1"/>
    <row r="218" ht="18.75" hidden="1"/>
    <row r="219" ht="18.75" hidden="1"/>
    <row r="220" ht="18.75" hidden="1"/>
    <row r="221" ht="18.75" hidden="1"/>
    <row r="222" ht="18.75" hidden="1"/>
    <row r="223" ht="18.75" hidden="1"/>
    <row r="224" ht="18.75" hidden="1"/>
    <row r="225" ht="18.75" hidden="1"/>
    <row r="226" ht="18.75" hidden="1"/>
    <row r="227" ht="18.75" hidden="1"/>
    <row r="228" ht="18.75" hidden="1"/>
    <row r="229" ht="18.75" hidden="1"/>
    <row r="230" ht="18.75" hidden="1"/>
    <row r="231" ht="18.75" hidden="1"/>
    <row r="232" ht="18.75" hidden="1"/>
    <row r="233" ht="18.75" hidden="1"/>
    <row r="234" ht="18.75" hidden="1"/>
    <row r="235" ht="18.75" hidden="1"/>
    <row r="236" ht="18.75" hidden="1"/>
    <row r="237" ht="18.75" hidden="1"/>
    <row r="238" ht="18.75" hidden="1"/>
    <row r="239" ht="18.75" hidden="1"/>
    <row r="240" ht="18.75" hidden="1"/>
    <row r="241" ht="18.75" hidden="1"/>
    <row r="242" ht="18.75" hidden="1"/>
    <row r="243" ht="18.75" hidden="1"/>
    <row r="244" ht="18.75" hidden="1"/>
    <row r="245" ht="18.75" hidden="1"/>
    <row r="246" ht="18.75" hidden="1"/>
    <row r="247" ht="18.75" hidden="1"/>
    <row r="248" ht="18.75" hidden="1"/>
    <row r="249" ht="18.75" hidden="1"/>
    <row r="250" ht="18.75" hidden="1"/>
    <row r="251" ht="18.75" hidden="1"/>
    <row r="252" ht="18.75" hidden="1"/>
    <row r="253" ht="18.75" hidden="1"/>
    <row r="254" ht="18.75" hidden="1"/>
    <row r="255" ht="18.75" hidden="1"/>
    <row r="256" ht="18.75" hidden="1"/>
    <row r="257" ht="18.75" hidden="1"/>
    <row r="258" ht="18.75" hidden="1"/>
    <row r="259" ht="18.75" hidden="1"/>
    <row r="260" ht="18.75" hidden="1"/>
    <row r="261" ht="18.75" hidden="1"/>
    <row r="262" ht="18.75" hidden="1"/>
    <row r="263" ht="18.75" hidden="1"/>
    <row r="264" ht="18.75" hidden="1"/>
    <row r="265" ht="18.75" hidden="1"/>
    <row r="266" ht="18.75" hidden="1"/>
    <row r="267" ht="18.75" hidden="1"/>
    <row r="268" ht="18.75" hidden="1"/>
    <row r="269" ht="18.75" hidden="1"/>
    <row r="270" ht="18.75" hidden="1"/>
    <row r="271" ht="18.75" hidden="1"/>
    <row r="272" ht="18.75" hidden="1"/>
    <row r="273" ht="18.75" hidden="1"/>
    <row r="274" ht="18.75" hidden="1"/>
    <row r="275" ht="18.75" hidden="1"/>
    <row r="276" ht="18.75" hidden="1"/>
    <row r="277" ht="18.75" hidden="1"/>
    <row r="278" ht="18.75" hidden="1"/>
    <row r="279" ht="18.75" hidden="1"/>
    <row r="280" ht="18.75" hidden="1"/>
    <row r="281" ht="18.75" hidden="1"/>
    <row r="282" ht="18.75" hidden="1"/>
    <row r="283" ht="18.75" hidden="1"/>
    <row r="284" ht="18.75" hidden="1"/>
    <row r="285" ht="18.75" hidden="1"/>
    <row r="286" ht="18.75" hidden="1"/>
    <row r="287" ht="18.75" hidden="1"/>
    <row r="288" ht="18.75" hidden="1"/>
    <row r="289" ht="18.75" hidden="1"/>
    <row r="290" ht="18.75" hidden="1"/>
    <row r="291" ht="18.75" hidden="1"/>
    <row r="292" ht="18.75" hidden="1"/>
    <row r="293" ht="18.75" hidden="1"/>
    <row r="294" ht="18.75" hidden="1"/>
    <row r="295" ht="18.75" hidden="1"/>
    <row r="296" ht="18.75" hidden="1"/>
    <row r="297" ht="18.75" hidden="1"/>
    <row r="298" ht="18.75" hidden="1"/>
    <row r="299" ht="18.75" hidden="1"/>
    <row r="300" ht="18.75" hidden="1"/>
    <row r="301" ht="18.75" hidden="1"/>
    <row r="302" ht="18.75" hidden="1"/>
    <row r="303" ht="18.75" hidden="1"/>
    <row r="304" ht="18.75" hidden="1"/>
    <row r="305" ht="18.75" hidden="1"/>
    <row r="306" ht="18.75" hidden="1"/>
    <row r="307" ht="18.75" hidden="1"/>
    <row r="308" ht="18.75" hidden="1"/>
    <row r="309" ht="18.75" hidden="1"/>
    <row r="310" ht="18.75" hidden="1"/>
    <row r="311" ht="18.75" hidden="1"/>
    <row r="312" ht="18.75" hidden="1"/>
    <row r="313" ht="18.75" hidden="1"/>
    <row r="314" ht="18.75" hidden="1"/>
    <row r="315" ht="18.75" hidden="1"/>
    <row r="316" ht="18.75" hidden="1"/>
    <row r="317" ht="18.75" hidden="1"/>
    <row r="318" ht="18.75" hidden="1"/>
    <row r="319" ht="18.75" hidden="1"/>
    <row r="320" ht="18.75" hidden="1"/>
    <row r="321" ht="18.75" hidden="1"/>
    <row r="322" ht="18.75" hidden="1"/>
    <row r="323" ht="18.75" hidden="1"/>
    <row r="324" ht="18.75" hidden="1"/>
    <row r="325" ht="18.75" hidden="1"/>
    <row r="326" ht="18.75" hidden="1"/>
    <row r="327" ht="18.75" hidden="1"/>
    <row r="328" ht="18.75" hidden="1"/>
    <row r="329" ht="18.75" hidden="1"/>
    <row r="330" ht="18.75" hidden="1"/>
    <row r="331" ht="18.75" hidden="1"/>
    <row r="332" ht="18.75" hidden="1"/>
    <row r="333" ht="18.75" hidden="1"/>
    <row r="334" ht="18.75" hidden="1"/>
    <row r="335" ht="18.75" hidden="1"/>
    <row r="336" ht="18.75" hidden="1"/>
    <row r="337" ht="18.75" hidden="1"/>
    <row r="338" ht="18.75" hidden="1"/>
    <row r="339" ht="18.75" hidden="1"/>
    <row r="340" ht="18.75" hidden="1"/>
    <row r="341" ht="18.75" hidden="1"/>
    <row r="342" ht="18.75" hidden="1"/>
    <row r="343" ht="18.75" hidden="1"/>
    <row r="344" ht="18.75" hidden="1"/>
    <row r="345" ht="18.75" hidden="1"/>
    <row r="346" ht="18.75" hidden="1"/>
    <row r="347" ht="18.75" hidden="1"/>
    <row r="348" ht="18.75" hidden="1"/>
    <row r="349" ht="18.75" hidden="1"/>
    <row r="350" ht="18.75" hidden="1"/>
    <row r="351" ht="18.75" hidden="1"/>
    <row r="352" ht="18.75" hidden="1"/>
    <row r="353" ht="18.75" hidden="1"/>
    <row r="354" ht="18.75" hidden="1"/>
    <row r="355" ht="18.75" hidden="1"/>
    <row r="356" ht="18.75" hidden="1"/>
    <row r="357" ht="18.75" hidden="1"/>
    <row r="358" ht="18.75" hidden="1"/>
    <row r="359" ht="18.75" hidden="1"/>
    <row r="360" ht="18.75" hidden="1"/>
    <row r="361" ht="18.75" hidden="1"/>
    <row r="362" ht="18.75" hidden="1"/>
    <row r="363" ht="18.75" hidden="1"/>
    <row r="364" ht="18.75" hidden="1"/>
    <row r="365" ht="18.75" hidden="1"/>
    <row r="366" ht="18.75" hidden="1"/>
    <row r="367" ht="18.75" hidden="1"/>
    <row r="368" ht="18.75" hidden="1"/>
    <row r="369" ht="18.75" hidden="1"/>
    <row r="370" ht="18.75" hidden="1"/>
    <row r="371" ht="18.75" hidden="1"/>
    <row r="372" ht="18.75" hidden="1"/>
    <row r="373" ht="18.75" hidden="1"/>
    <row r="374" ht="18.75" hidden="1"/>
    <row r="375" ht="18.75" hidden="1"/>
    <row r="376" ht="18.75" hidden="1"/>
    <row r="377" ht="18.75" hidden="1"/>
    <row r="378" ht="18.75" hidden="1"/>
    <row r="379" ht="18.75" hidden="1"/>
    <row r="380" ht="18.75" hidden="1"/>
    <row r="381" ht="18.75" hidden="1"/>
    <row r="382" ht="18.75" hidden="1"/>
    <row r="383" ht="18.75" hidden="1"/>
    <row r="384" ht="18.75" hidden="1"/>
    <row r="385" ht="18.75" hidden="1"/>
    <row r="386" ht="18.75" hidden="1"/>
    <row r="387" ht="18.75" hidden="1"/>
    <row r="388" ht="18.75" hidden="1"/>
    <row r="389" ht="18.75" hidden="1"/>
    <row r="390" ht="18.75" hidden="1"/>
    <row r="391" ht="18.75" hidden="1"/>
    <row r="392" ht="18.75" hidden="1"/>
    <row r="393" ht="18.75" hidden="1"/>
    <row r="394" ht="18.75" hidden="1"/>
    <row r="395" ht="18.75" hidden="1"/>
    <row r="396" ht="18.75" hidden="1"/>
    <row r="397" ht="18.75" hidden="1"/>
    <row r="398" ht="18.75" hidden="1"/>
    <row r="399" ht="18.75" hidden="1"/>
    <row r="400" ht="18.75" hidden="1"/>
    <row r="401" ht="18.75" hidden="1"/>
    <row r="402" ht="18.75" hidden="1"/>
    <row r="403" ht="18.75" hidden="1"/>
    <row r="404" ht="18.75" hidden="1"/>
    <row r="405" ht="18.75" hidden="1"/>
    <row r="406" ht="18.75" hidden="1"/>
    <row r="407" ht="18.75" hidden="1"/>
    <row r="408" ht="18.75" hidden="1"/>
    <row r="409" ht="18.75" hidden="1"/>
    <row r="410" ht="18.75" hidden="1"/>
    <row r="411" ht="18.75" hidden="1"/>
    <row r="412" ht="18.75" hidden="1"/>
    <row r="413" ht="18.75" hidden="1"/>
    <row r="414" ht="18.75" hidden="1"/>
    <row r="415" ht="18.75" hidden="1"/>
    <row r="416" ht="18.75" hidden="1"/>
    <row r="417" ht="18.75" hidden="1"/>
    <row r="418" ht="18.75" hidden="1"/>
    <row r="419" ht="18.75" hidden="1"/>
    <row r="420" ht="18.75" hidden="1"/>
    <row r="421" ht="18.75" hidden="1"/>
    <row r="422" ht="18.75" hidden="1"/>
    <row r="423" ht="18.75" hidden="1"/>
    <row r="424" ht="18.75" hidden="1"/>
    <row r="425" ht="18.75" hidden="1"/>
    <row r="426" ht="18.75" hidden="1"/>
    <row r="427" ht="18.75" hidden="1"/>
    <row r="428" ht="18.75" hidden="1"/>
    <row r="429" ht="18.75" hidden="1"/>
    <row r="430" ht="18.75" hidden="1"/>
    <row r="431" ht="18.75" hidden="1"/>
    <row r="432" ht="18.75" hidden="1"/>
    <row r="433" ht="18.75" hidden="1"/>
    <row r="434" ht="18.75" hidden="1"/>
    <row r="435" ht="18.75" hidden="1"/>
    <row r="436" ht="18.75" hidden="1"/>
    <row r="437" ht="18.75" hidden="1"/>
    <row r="438" ht="18.75" hidden="1"/>
    <row r="439" ht="18.75" hidden="1"/>
    <row r="440" ht="18.75" hidden="1"/>
    <row r="441" ht="18.75" hidden="1"/>
    <row r="442" ht="18.75" hidden="1"/>
    <row r="443" ht="18.75" hidden="1"/>
    <row r="444" ht="18.75" hidden="1"/>
    <row r="445" ht="18.75" hidden="1"/>
    <row r="446" ht="18.75" hidden="1"/>
    <row r="447" ht="18.75" hidden="1"/>
    <row r="448" ht="18.75" hidden="1"/>
    <row r="449" ht="18.75" hidden="1"/>
    <row r="450" ht="18.75" hidden="1"/>
    <row r="451" ht="18.75" hidden="1"/>
    <row r="452" ht="18.75" hidden="1"/>
    <row r="453" ht="18.75" hidden="1"/>
    <row r="454" ht="18.75" hidden="1"/>
    <row r="455" ht="18.75" hidden="1"/>
    <row r="456" ht="18.75" hidden="1"/>
    <row r="457" ht="18.75" hidden="1"/>
    <row r="458" ht="18.75" hidden="1"/>
    <row r="459" ht="18.75" hidden="1"/>
    <row r="460" ht="18.75" hidden="1"/>
    <row r="461" ht="18.75" hidden="1"/>
    <row r="462" ht="18.75" hidden="1"/>
    <row r="463" ht="18.75" hidden="1"/>
    <row r="464" ht="18.75" hidden="1"/>
    <row r="465" ht="18.75" hidden="1"/>
    <row r="466" ht="18.75" hidden="1"/>
    <row r="467" ht="18.75" hidden="1"/>
    <row r="468" ht="18.75" hidden="1"/>
    <row r="469" ht="18.75" hidden="1"/>
    <row r="470" ht="18.75" hidden="1"/>
    <row r="471" ht="18.75" hidden="1"/>
    <row r="472" ht="18.75" hidden="1"/>
    <row r="473" ht="18.75" hidden="1"/>
    <row r="474" ht="18.75" hidden="1"/>
    <row r="475" ht="18.75" hidden="1"/>
    <row r="476" ht="18.75" hidden="1"/>
    <row r="477" ht="18.75" hidden="1"/>
    <row r="478" ht="18.75" hidden="1"/>
    <row r="479" ht="18.75" hidden="1"/>
    <row r="480" ht="18.75" hidden="1"/>
    <row r="481" ht="18.75" hidden="1"/>
    <row r="482" ht="18.75" hidden="1"/>
    <row r="483" ht="18.75" hidden="1"/>
    <row r="484" ht="18.75" hidden="1"/>
    <row r="485" ht="18.75" hidden="1"/>
    <row r="486" ht="18.75" hidden="1"/>
    <row r="487" ht="18.75" hidden="1"/>
    <row r="488" ht="18.75" hidden="1"/>
    <row r="489" ht="18.75" hidden="1"/>
    <row r="490" ht="18.75" hidden="1"/>
    <row r="491" ht="18.75" hidden="1"/>
    <row r="492" ht="18.75" hidden="1"/>
    <row r="493" ht="18.75" hidden="1"/>
    <row r="494" ht="18.75" hidden="1"/>
    <row r="495" ht="18.75" hidden="1"/>
    <row r="496" ht="18.75" hidden="1"/>
    <row r="497" ht="18.75" hidden="1"/>
    <row r="498" ht="18.75" hidden="1"/>
    <row r="499" ht="18.75" hidden="1"/>
    <row r="500" ht="18.75" hidden="1"/>
    <row r="501" ht="18.75" hidden="1"/>
    <row r="502" ht="18.75" hidden="1"/>
    <row r="503" ht="18.75" hidden="1"/>
    <row r="504" ht="18.75" hidden="1"/>
    <row r="505" ht="18.75" hidden="1"/>
  </sheetData>
  <sheetProtection/>
  <mergeCells count="30">
    <mergeCell ref="A3:K3"/>
    <mergeCell ref="A2:K2"/>
    <mergeCell ref="L43:L45"/>
    <mergeCell ref="A1:K1"/>
    <mergeCell ref="A5:A6"/>
    <mergeCell ref="B5:B6"/>
    <mergeCell ref="C5:C6"/>
    <mergeCell ref="E5:E6"/>
    <mergeCell ref="D5:D6"/>
    <mergeCell ref="I5:J5"/>
    <mergeCell ref="A4:K4"/>
    <mergeCell ref="F5:H5"/>
    <mergeCell ref="L51:L52"/>
    <mergeCell ref="K5:K6"/>
    <mergeCell ref="L65:L68"/>
    <mergeCell ref="L69:L76"/>
    <mergeCell ref="L5:L6"/>
    <mergeCell ref="L8:L28"/>
    <mergeCell ref="L30:L35"/>
    <mergeCell ref="L39:L42"/>
    <mergeCell ref="L37:L38"/>
    <mergeCell ref="L47:L48"/>
    <mergeCell ref="L122:L125"/>
    <mergeCell ref="L127:L128"/>
    <mergeCell ref="L130:L137"/>
    <mergeCell ref="L87:L104"/>
    <mergeCell ref="L106:L111"/>
    <mergeCell ref="L77:L78"/>
    <mergeCell ref="L80:L84"/>
    <mergeCell ref="L113:L120"/>
  </mergeCells>
  <printOptions/>
  <pageMargins left="0.4" right="0.3" top="0.5" bottom="0.393700787401575" header="0.31496062992126" footer="0.31496062992126"/>
  <pageSetup fitToHeight="0" fitToWidth="1" horizontalDpi="600" verticalDpi="600" orientation="landscape" paperSize="9" scale="78" r:id="rId3"/>
  <legacy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R143"/>
  <sheetViews>
    <sheetView showOutlineSymbols="0" zoomScale="85" zoomScaleNormal="85" zoomScaleSheetLayoutView="73" zoomScalePageLayoutView="70" workbookViewId="0" topLeftCell="A1">
      <pane ySplit="6" topLeftCell="A7" activePane="bottomLeft" state="frozen"/>
      <selection pane="topLeft" activeCell="A1" sqref="A1"/>
      <selection pane="bottomLeft" activeCell="B123" sqref="B123"/>
    </sheetView>
  </sheetViews>
  <sheetFormatPr defaultColWidth="8.796875" defaultRowHeight="18.75" outlineLevelRow="1"/>
  <cols>
    <col min="1" max="1" width="4" style="1" bestFit="1" customWidth="1"/>
    <col min="2" max="2" width="61" style="1" customWidth="1"/>
    <col min="3" max="4" width="11.796875" style="1" customWidth="1"/>
    <col min="5" max="5" width="11.296875" style="3" customWidth="1"/>
    <col min="6" max="6" width="8.8984375" style="1" hidden="1" customWidth="1"/>
    <col min="7" max="7" width="10.09765625" style="1" customWidth="1"/>
    <col min="8" max="8" width="8.796875" style="1" hidden="1" customWidth="1"/>
    <col min="9" max="12" width="8.796875" style="1" customWidth="1"/>
    <col min="13" max="49" width="0" style="1" hidden="1" customWidth="1"/>
    <col min="50" max="16384" width="8.796875" style="1" customWidth="1"/>
  </cols>
  <sheetData>
    <row r="1" spans="1:12" ht="18.75">
      <c r="A1" s="109" t="s">
        <v>377</v>
      </c>
      <c r="B1" s="109"/>
      <c r="C1" s="109"/>
      <c r="D1" s="109"/>
      <c r="E1" s="109"/>
      <c r="F1" s="109"/>
      <c r="G1" s="109"/>
      <c r="H1" s="109"/>
      <c r="I1" s="109"/>
      <c r="J1" s="109"/>
      <c r="K1" s="109"/>
      <c r="L1" s="109"/>
    </row>
    <row r="2" spans="1:12" ht="18.75">
      <c r="A2" s="109" t="s">
        <v>295</v>
      </c>
      <c r="B2" s="109"/>
      <c r="C2" s="109"/>
      <c r="D2" s="109"/>
      <c r="E2" s="109"/>
      <c r="F2" s="109"/>
      <c r="G2" s="109"/>
      <c r="H2" s="109"/>
      <c r="I2" s="109"/>
      <c r="J2" s="109"/>
      <c r="K2" s="109"/>
      <c r="L2" s="109"/>
    </row>
    <row r="3" spans="1:12" ht="18.75">
      <c r="A3" s="99" t="str">
        <f>'BIỂU 1'!A3:F3</f>
        <v>(Kèm theo Báo cáo:            /BC-UBND ngày          /         /2024 của UBND huyện Đăk Glei)</v>
      </c>
      <c r="B3" s="99"/>
      <c r="C3" s="99"/>
      <c r="D3" s="99"/>
      <c r="E3" s="99"/>
      <c r="F3" s="99"/>
      <c r="G3" s="99"/>
      <c r="H3" s="99"/>
      <c r="I3" s="99"/>
      <c r="J3" s="99"/>
      <c r="K3" s="99"/>
      <c r="L3" s="99"/>
    </row>
    <row r="4" spans="1:7" s="9" customFormat="1" ht="18.75">
      <c r="A4" s="14"/>
      <c r="B4" s="14"/>
      <c r="C4" s="14"/>
      <c r="D4" s="14"/>
      <c r="E4" s="14"/>
      <c r="F4" s="14"/>
      <c r="G4" s="14"/>
    </row>
    <row r="5" spans="1:18" s="7" customFormat="1" ht="34.5" customHeight="1">
      <c r="A5" s="172" t="s">
        <v>0</v>
      </c>
      <c r="B5" s="172" t="s">
        <v>1</v>
      </c>
      <c r="C5" s="172" t="s">
        <v>2</v>
      </c>
      <c r="D5" s="172" t="s">
        <v>286</v>
      </c>
      <c r="E5" s="172" t="s">
        <v>287</v>
      </c>
      <c r="F5" s="172" t="s">
        <v>288</v>
      </c>
      <c r="G5" s="172"/>
      <c r="H5" s="172"/>
      <c r="I5" s="172"/>
      <c r="J5" s="172" t="s">
        <v>212</v>
      </c>
      <c r="K5" s="172"/>
      <c r="L5" s="322" t="s">
        <v>290</v>
      </c>
      <c r="M5" s="106" t="s">
        <v>302</v>
      </c>
      <c r="N5" s="39"/>
      <c r="O5" s="39"/>
      <c r="P5" s="39"/>
      <c r="Q5" s="39"/>
      <c r="R5" s="39"/>
    </row>
    <row r="6" spans="1:18" s="7" customFormat="1" ht="67.5" customHeight="1">
      <c r="A6" s="172"/>
      <c r="B6" s="172"/>
      <c r="C6" s="172"/>
      <c r="D6" s="172"/>
      <c r="E6" s="172"/>
      <c r="F6" s="173" t="s">
        <v>245</v>
      </c>
      <c r="G6" s="173" t="s">
        <v>222</v>
      </c>
      <c r="H6" s="238" t="s">
        <v>247</v>
      </c>
      <c r="I6" s="238" t="s">
        <v>424</v>
      </c>
      <c r="J6" s="173" t="s">
        <v>291</v>
      </c>
      <c r="K6" s="173" t="s">
        <v>292</v>
      </c>
      <c r="L6" s="322"/>
      <c r="M6" s="107"/>
      <c r="N6" s="39"/>
      <c r="O6" s="39"/>
      <c r="P6" s="39"/>
      <c r="Q6" s="39"/>
      <c r="R6" s="39"/>
    </row>
    <row r="7" spans="1:18" s="2" customFormat="1" ht="34.5" customHeight="1">
      <c r="A7" s="180">
        <v>1</v>
      </c>
      <c r="B7" s="180">
        <v>2</v>
      </c>
      <c r="C7" s="180">
        <v>3</v>
      </c>
      <c r="D7" s="180">
        <v>4</v>
      </c>
      <c r="E7" s="180">
        <v>5</v>
      </c>
      <c r="F7" s="180">
        <v>6</v>
      </c>
      <c r="G7" s="180">
        <v>6</v>
      </c>
      <c r="H7" s="180">
        <v>7</v>
      </c>
      <c r="I7" s="180">
        <v>8</v>
      </c>
      <c r="J7" s="180" t="s">
        <v>293</v>
      </c>
      <c r="K7" s="180" t="s">
        <v>294</v>
      </c>
      <c r="L7" s="180">
        <v>11</v>
      </c>
      <c r="M7" s="84"/>
      <c r="N7" s="13"/>
      <c r="O7" s="13"/>
      <c r="P7" s="13"/>
      <c r="Q7" s="13"/>
      <c r="R7" s="13"/>
    </row>
    <row r="8" spans="1:18" ht="34.5" customHeight="1">
      <c r="A8" s="323" t="s">
        <v>25</v>
      </c>
      <c r="B8" s="324" t="s">
        <v>84</v>
      </c>
      <c r="C8" s="324"/>
      <c r="D8" s="324"/>
      <c r="E8" s="324"/>
      <c r="F8" s="324"/>
      <c r="G8" s="324"/>
      <c r="H8" s="325"/>
      <c r="I8" s="214"/>
      <c r="J8" s="214"/>
      <c r="K8" s="214"/>
      <c r="L8" s="214"/>
      <c r="M8" s="108" t="s">
        <v>315</v>
      </c>
      <c r="N8" s="8"/>
      <c r="O8" s="8"/>
      <c r="P8" s="8"/>
      <c r="Q8" s="8"/>
      <c r="R8" s="8"/>
    </row>
    <row r="9" spans="1:18" s="81" customFormat="1" ht="34.5" customHeight="1">
      <c r="A9" s="323"/>
      <c r="B9" s="324" t="s">
        <v>86</v>
      </c>
      <c r="C9" s="323" t="s">
        <v>87</v>
      </c>
      <c r="D9" s="326">
        <f aca="true" t="shared" si="0" ref="D9:L9">D12+D37+D40+D43+D68</f>
        <v>11186.8</v>
      </c>
      <c r="E9" s="326">
        <f t="shared" si="0"/>
        <v>13196.3</v>
      </c>
      <c r="F9" s="326" t="e">
        <f t="shared" si="0"/>
        <v>#VALUE!</v>
      </c>
      <c r="G9" s="326">
        <f t="shared" si="0"/>
        <v>12904.5</v>
      </c>
      <c r="H9" s="326">
        <f t="shared" si="0"/>
        <v>13028.8</v>
      </c>
      <c r="I9" s="326">
        <f t="shared" si="0"/>
        <v>13268.57</v>
      </c>
      <c r="J9" s="326">
        <f t="shared" si="0"/>
        <v>526.3011923489164</v>
      </c>
      <c r="K9" s="326">
        <f t="shared" si="0"/>
        <v>520.0327707277312</v>
      </c>
      <c r="L9" s="326">
        <f t="shared" si="0"/>
        <v>15173.269999999999</v>
      </c>
      <c r="M9" s="108"/>
      <c r="N9" s="80">
        <f>H12+H37+H40</f>
        <v>7611.000000000001</v>
      </c>
      <c r="O9" s="80">
        <f>I12+I37+I40</f>
        <v>7611.000000000001</v>
      </c>
      <c r="P9" s="80" t="e">
        <f>#REF!+#REF!+#REF!</f>
        <v>#REF!</v>
      </c>
      <c r="Q9" s="80" t="e">
        <f>#REF!+#REF!+#REF!</f>
        <v>#REF!</v>
      </c>
      <c r="R9" s="80" t="e">
        <f>#REF!+#REF!+#REF!</f>
        <v>#REF!</v>
      </c>
    </row>
    <row r="10" spans="1:18" s="81" customFormat="1" ht="34.5" customHeight="1">
      <c r="A10" s="323"/>
      <c r="B10" s="324" t="s">
        <v>10</v>
      </c>
      <c r="C10" s="323" t="s">
        <v>27</v>
      </c>
      <c r="D10" s="326"/>
      <c r="E10" s="326">
        <f>E15+E30</f>
        <v>12237.045930232562</v>
      </c>
      <c r="F10" s="326">
        <f aca="true" t="shared" si="1" ref="F10:L10">F15+F30</f>
        <v>12773</v>
      </c>
      <c r="G10" s="326">
        <f t="shared" si="1"/>
        <v>12821</v>
      </c>
      <c r="H10" s="326">
        <f t="shared" si="1"/>
        <v>13140</v>
      </c>
      <c r="I10" s="326">
        <f t="shared" si="1"/>
        <v>13140</v>
      </c>
      <c r="J10" s="326">
        <f aca="true" t="shared" si="2" ref="J10:J80">I10/E10*100</f>
        <v>107.37885658773759</v>
      </c>
      <c r="K10" s="326">
        <f aca="true" t="shared" si="3" ref="K10:K80">I10/G10*100</f>
        <v>102.48810545199282</v>
      </c>
      <c r="L10" s="326">
        <f t="shared" si="1"/>
        <v>12948.2</v>
      </c>
      <c r="M10" s="108"/>
      <c r="N10" s="82"/>
      <c r="O10" s="82"/>
      <c r="P10" s="82"/>
      <c r="Q10" s="82"/>
      <c r="R10" s="82"/>
    </row>
    <row r="11" spans="1:18" s="42" customFormat="1" ht="34.5" customHeight="1">
      <c r="A11" s="287"/>
      <c r="B11" s="327" t="s">
        <v>28</v>
      </c>
      <c r="C11" s="287" t="s">
        <v>27</v>
      </c>
      <c r="D11" s="202"/>
      <c r="E11" s="202">
        <f>E15</f>
        <v>11645.345930232561</v>
      </c>
      <c r="F11" s="202">
        <f aca="true" t="shared" si="4" ref="F11:L11">F15</f>
        <v>12143</v>
      </c>
      <c r="G11" s="202">
        <f t="shared" si="4"/>
        <v>12235</v>
      </c>
      <c r="H11" s="202">
        <f t="shared" si="4"/>
        <v>12503.6</v>
      </c>
      <c r="I11" s="202">
        <f t="shared" si="4"/>
        <v>12503.6</v>
      </c>
      <c r="J11" s="202">
        <f t="shared" si="2"/>
        <v>107.36993194456612</v>
      </c>
      <c r="K11" s="202">
        <f t="shared" si="3"/>
        <v>102.19534123416429</v>
      </c>
      <c r="L11" s="202">
        <f t="shared" si="4"/>
        <v>12383.1</v>
      </c>
      <c r="M11" s="108"/>
      <c r="N11" s="83">
        <f>G12+G37+G40</f>
        <v>7414.6</v>
      </c>
      <c r="O11" s="72"/>
      <c r="P11" s="72"/>
      <c r="Q11" s="72"/>
      <c r="R11" s="72"/>
    </row>
    <row r="12" spans="1:18" s="81" customFormat="1" ht="34.5" customHeight="1">
      <c r="A12" s="323">
        <v>1</v>
      </c>
      <c r="B12" s="324" t="s">
        <v>29</v>
      </c>
      <c r="C12" s="323" t="s">
        <v>87</v>
      </c>
      <c r="D12" s="326">
        <f>D13+D28</f>
        <v>3535</v>
      </c>
      <c r="E12" s="326">
        <f>E13+E28</f>
        <v>3526.6</v>
      </c>
      <c r="F12" s="326">
        <f aca="true" t="shared" si="5" ref="F12:L12">F13+F28</f>
        <v>3580</v>
      </c>
      <c r="G12" s="326">
        <f t="shared" si="5"/>
        <v>3494.6</v>
      </c>
      <c r="H12" s="326">
        <f t="shared" si="5"/>
        <v>3550.2000000000003</v>
      </c>
      <c r="I12" s="326">
        <f t="shared" si="5"/>
        <v>3550.2000000000003</v>
      </c>
      <c r="J12" s="326">
        <f t="shared" si="2"/>
        <v>100.66919979583734</v>
      </c>
      <c r="K12" s="326">
        <f t="shared" si="3"/>
        <v>101.5910261546386</v>
      </c>
      <c r="L12" s="326">
        <f t="shared" si="5"/>
        <v>3525</v>
      </c>
      <c r="M12" s="108"/>
      <c r="N12" s="82"/>
      <c r="O12" s="82"/>
      <c r="P12" s="82"/>
      <c r="Q12" s="82"/>
      <c r="R12" s="82"/>
    </row>
    <row r="13" spans="1:18" s="81" customFormat="1" ht="34.5" customHeight="1">
      <c r="A13" s="323" t="s">
        <v>88</v>
      </c>
      <c r="B13" s="324" t="s">
        <v>31</v>
      </c>
      <c r="C13" s="323" t="s">
        <v>87</v>
      </c>
      <c r="D13" s="326">
        <v>3400</v>
      </c>
      <c r="E13" s="326">
        <f>E16+E19</f>
        <v>3365.6</v>
      </c>
      <c r="F13" s="326">
        <f aca="true" t="shared" si="6" ref="F13:L13">F16+F19</f>
        <v>3430</v>
      </c>
      <c r="G13" s="326">
        <f t="shared" si="6"/>
        <v>3354.6</v>
      </c>
      <c r="H13" s="326">
        <f t="shared" si="6"/>
        <v>3398.4</v>
      </c>
      <c r="I13" s="326">
        <f t="shared" si="6"/>
        <v>3398.4</v>
      </c>
      <c r="J13" s="326">
        <f t="shared" si="2"/>
        <v>100.97456619919183</v>
      </c>
      <c r="K13" s="326">
        <f t="shared" si="3"/>
        <v>101.30566982650689</v>
      </c>
      <c r="L13" s="326">
        <f t="shared" si="6"/>
        <v>3390</v>
      </c>
      <c r="M13" s="108"/>
      <c r="N13" s="82"/>
      <c r="O13" s="82"/>
      <c r="P13" s="82"/>
      <c r="Q13" s="82"/>
      <c r="R13" s="82"/>
    </row>
    <row r="14" spans="1:18" s="43" customFormat="1" ht="34.5" customHeight="1">
      <c r="A14" s="287"/>
      <c r="B14" s="327" t="s">
        <v>32</v>
      </c>
      <c r="C14" s="287" t="s">
        <v>33</v>
      </c>
      <c r="D14" s="202"/>
      <c r="E14" s="202">
        <v>34.60109915091681</v>
      </c>
      <c r="F14" s="202">
        <v>35.4</v>
      </c>
      <c r="G14" s="193">
        <v>36.5</v>
      </c>
      <c r="H14" s="202">
        <v>36.79260828625235</v>
      </c>
      <c r="I14" s="202">
        <v>36.79260828625235</v>
      </c>
      <c r="J14" s="202">
        <f t="shared" si="2"/>
        <v>106.33364022852862</v>
      </c>
      <c r="K14" s="202">
        <f t="shared" si="3"/>
        <v>100.80166653767768</v>
      </c>
      <c r="L14" s="290">
        <v>36.5</v>
      </c>
      <c r="M14" s="108"/>
      <c r="N14" s="10"/>
      <c r="O14" s="10"/>
      <c r="P14" s="10"/>
      <c r="Q14" s="10"/>
      <c r="R14" s="10"/>
    </row>
    <row r="15" spans="1:18" s="43" customFormat="1" ht="34.5" customHeight="1">
      <c r="A15" s="287"/>
      <c r="B15" s="327" t="s">
        <v>34</v>
      </c>
      <c r="C15" s="287" t="s">
        <v>11</v>
      </c>
      <c r="D15" s="202"/>
      <c r="E15" s="202">
        <v>11645.345930232561</v>
      </c>
      <c r="F15" s="202">
        <v>12143</v>
      </c>
      <c r="G15" s="202">
        <v>12235</v>
      </c>
      <c r="H15" s="202">
        <v>12503.6</v>
      </c>
      <c r="I15" s="202">
        <v>12503.6</v>
      </c>
      <c r="J15" s="202">
        <f t="shared" si="2"/>
        <v>107.36993194456612</v>
      </c>
      <c r="K15" s="202">
        <f t="shared" si="3"/>
        <v>102.19534123416429</v>
      </c>
      <c r="L15" s="290">
        <f>L18+L21</f>
        <v>12383.1</v>
      </c>
      <c r="M15" s="108"/>
      <c r="N15" s="10"/>
      <c r="O15" s="10"/>
      <c r="P15" s="10"/>
      <c r="Q15" s="10"/>
      <c r="R15" s="10"/>
    </row>
    <row r="16" spans="1:18" s="43" customFormat="1" ht="34.5" customHeight="1">
      <c r="A16" s="292" t="s">
        <v>30</v>
      </c>
      <c r="B16" s="328" t="s">
        <v>130</v>
      </c>
      <c r="C16" s="287" t="s">
        <v>87</v>
      </c>
      <c r="D16" s="202"/>
      <c r="E16" s="202">
        <v>843</v>
      </c>
      <c r="F16" s="202">
        <v>825</v>
      </c>
      <c r="G16" s="193">
        <v>830</v>
      </c>
      <c r="H16" s="202">
        <v>878.9</v>
      </c>
      <c r="I16" s="202">
        <v>878.9</v>
      </c>
      <c r="J16" s="202">
        <f t="shared" si="2"/>
        <v>104.25860023724792</v>
      </c>
      <c r="K16" s="202">
        <f t="shared" si="3"/>
        <v>105.89156626506025</v>
      </c>
      <c r="L16" s="290">
        <v>870</v>
      </c>
      <c r="M16" s="108"/>
      <c r="N16" s="10"/>
      <c r="O16" s="10"/>
      <c r="P16" s="10"/>
      <c r="Q16" s="10"/>
      <c r="R16" s="10"/>
    </row>
    <row r="17" spans="1:18" s="43" customFormat="1" ht="34.5" customHeight="1">
      <c r="A17" s="287"/>
      <c r="B17" s="327" t="s">
        <v>32</v>
      </c>
      <c r="C17" s="287" t="s">
        <v>33</v>
      </c>
      <c r="D17" s="202"/>
      <c r="E17" s="202">
        <v>39.24491020441943</v>
      </c>
      <c r="F17" s="202">
        <v>39</v>
      </c>
      <c r="G17" s="193">
        <v>39.2</v>
      </c>
      <c r="H17" s="202">
        <v>39.98862214131301</v>
      </c>
      <c r="I17" s="202">
        <v>39.98862214131301</v>
      </c>
      <c r="J17" s="202">
        <f t="shared" si="2"/>
        <v>101.89505322606097</v>
      </c>
      <c r="K17" s="202">
        <f t="shared" si="3"/>
        <v>102.01179117681889</v>
      </c>
      <c r="L17" s="290">
        <v>39.2</v>
      </c>
      <c r="M17" s="108"/>
      <c r="N17" s="10"/>
      <c r="O17" s="10"/>
      <c r="P17" s="10"/>
      <c r="Q17" s="10"/>
      <c r="R17" s="10"/>
    </row>
    <row r="18" spans="1:18" s="43" customFormat="1" ht="34.5" customHeight="1">
      <c r="A18" s="287"/>
      <c r="B18" s="327" t="s">
        <v>34</v>
      </c>
      <c r="C18" s="287" t="s">
        <v>11</v>
      </c>
      <c r="D18" s="202"/>
      <c r="E18" s="202">
        <v>3308.345930232558</v>
      </c>
      <c r="F18" s="202">
        <v>3220</v>
      </c>
      <c r="G18" s="193">
        <v>3254</v>
      </c>
      <c r="H18" s="202">
        <v>3514.6</v>
      </c>
      <c r="I18" s="202">
        <v>3514.6</v>
      </c>
      <c r="J18" s="202">
        <f t="shared" si="2"/>
        <v>106.23435620448987</v>
      </c>
      <c r="K18" s="202">
        <f t="shared" si="3"/>
        <v>108.00860479409957</v>
      </c>
      <c r="L18" s="290">
        <v>3410.4</v>
      </c>
      <c r="M18" s="108"/>
      <c r="N18" s="10"/>
      <c r="O18" s="10"/>
      <c r="P18" s="10"/>
      <c r="Q18" s="10"/>
      <c r="R18" s="10"/>
    </row>
    <row r="19" spans="1:18" s="43" customFormat="1" ht="34.5" customHeight="1">
      <c r="A19" s="287" t="s">
        <v>38</v>
      </c>
      <c r="B19" s="327" t="s">
        <v>35</v>
      </c>
      <c r="C19" s="287" t="s">
        <v>87</v>
      </c>
      <c r="D19" s="202"/>
      <c r="E19" s="202">
        <f>E22+E25</f>
        <v>2522.6</v>
      </c>
      <c r="F19" s="202">
        <f aca="true" t="shared" si="7" ref="F19:L19">F22+F25</f>
        <v>2605</v>
      </c>
      <c r="G19" s="202">
        <f t="shared" si="7"/>
        <v>2524.6</v>
      </c>
      <c r="H19" s="202">
        <f t="shared" si="7"/>
        <v>2519.5</v>
      </c>
      <c r="I19" s="202">
        <f t="shared" si="7"/>
        <v>2519.5</v>
      </c>
      <c r="J19" s="202">
        <f t="shared" si="2"/>
        <v>99.87711091730755</v>
      </c>
      <c r="K19" s="202">
        <f t="shared" si="3"/>
        <v>99.79798780004754</v>
      </c>
      <c r="L19" s="202">
        <f t="shared" si="7"/>
        <v>2520</v>
      </c>
      <c r="M19" s="108"/>
      <c r="N19" s="10"/>
      <c r="O19" s="10"/>
      <c r="P19" s="10"/>
      <c r="Q19" s="10"/>
      <c r="R19" s="10"/>
    </row>
    <row r="20" spans="1:18" s="42" customFormat="1" ht="34.5" customHeight="1">
      <c r="A20" s="329"/>
      <c r="B20" s="330" t="s">
        <v>32</v>
      </c>
      <c r="C20" s="329" t="s">
        <v>33</v>
      </c>
      <c r="D20" s="331"/>
      <c r="E20" s="331"/>
      <c r="F20" s="331"/>
      <c r="G20" s="331"/>
      <c r="H20" s="331"/>
      <c r="I20" s="331"/>
      <c r="J20" s="202"/>
      <c r="K20" s="202"/>
      <c r="L20" s="331">
        <v>35.6</v>
      </c>
      <c r="M20" s="108"/>
      <c r="N20" s="72"/>
      <c r="O20" s="72"/>
      <c r="P20" s="72"/>
      <c r="Q20" s="72"/>
      <c r="R20" s="72"/>
    </row>
    <row r="21" spans="1:18" s="42" customFormat="1" ht="34.5" customHeight="1">
      <c r="A21" s="329"/>
      <c r="B21" s="330" t="s">
        <v>34</v>
      </c>
      <c r="C21" s="329" t="s">
        <v>11</v>
      </c>
      <c r="D21" s="331"/>
      <c r="E21" s="331"/>
      <c r="F21" s="331"/>
      <c r="G21" s="331"/>
      <c r="H21" s="331"/>
      <c r="I21" s="331"/>
      <c r="J21" s="202"/>
      <c r="K21" s="202"/>
      <c r="L21" s="331">
        <f>L24+L27</f>
        <v>8972.7</v>
      </c>
      <c r="M21" s="108"/>
      <c r="N21" s="72"/>
      <c r="O21" s="72"/>
      <c r="P21" s="72"/>
      <c r="Q21" s="72"/>
      <c r="R21" s="72"/>
    </row>
    <row r="22" spans="1:18" s="42" customFormat="1" ht="34.5" customHeight="1">
      <c r="A22" s="329"/>
      <c r="B22" s="332" t="s">
        <v>36</v>
      </c>
      <c r="C22" s="329" t="s">
        <v>87</v>
      </c>
      <c r="D22" s="331"/>
      <c r="E22" s="331">
        <v>1884.6</v>
      </c>
      <c r="F22" s="331">
        <v>1870</v>
      </c>
      <c r="G22" s="184">
        <v>1884.6</v>
      </c>
      <c r="H22" s="331">
        <v>1885.5</v>
      </c>
      <c r="I22" s="331">
        <v>1885.5</v>
      </c>
      <c r="J22" s="202">
        <f t="shared" si="2"/>
        <v>100.04775549188156</v>
      </c>
      <c r="K22" s="202">
        <f t="shared" si="3"/>
        <v>100.04775549188156</v>
      </c>
      <c r="L22" s="333">
        <v>1885</v>
      </c>
      <c r="M22" s="108"/>
      <c r="N22" s="72"/>
      <c r="O22" s="72"/>
      <c r="P22" s="72"/>
      <c r="Q22" s="72"/>
      <c r="R22" s="72"/>
    </row>
    <row r="23" spans="1:18" s="42" customFormat="1" ht="34.5" customHeight="1">
      <c r="A23" s="329"/>
      <c r="B23" s="330" t="s">
        <v>32</v>
      </c>
      <c r="C23" s="329" t="s">
        <v>33</v>
      </c>
      <c r="D23" s="331"/>
      <c r="E23" s="331">
        <v>37.79581874137748</v>
      </c>
      <c r="F23" s="331">
        <v>41.2</v>
      </c>
      <c r="G23" s="184">
        <v>41.2</v>
      </c>
      <c r="H23" s="331">
        <v>41.27287191726332</v>
      </c>
      <c r="I23" s="331">
        <v>41.27287191726332</v>
      </c>
      <c r="J23" s="202">
        <f t="shared" si="2"/>
        <v>109.19957098873292</v>
      </c>
      <c r="K23" s="202">
        <f t="shared" si="3"/>
        <v>100.17687358559057</v>
      </c>
      <c r="L23" s="333">
        <v>41.2</v>
      </c>
      <c r="M23" s="108"/>
      <c r="N23" s="72"/>
      <c r="O23" s="72"/>
      <c r="P23" s="72"/>
      <c r="Q23" s="72"/>
      <c r="R23" s="72"/>
    </row>
    <row r="24" spans="1:18" s="42" customFormat="1" ht="34.5" customHeight="1">
      <c r="A24" s="329"/>
      <c r="B24" s="330" t="s">
        <v>34</v>
      </c>
      <c r="C24" s="329" t="s">
        <v>11</v>
      </c>
      <c r="D24" s="331"/>
      <c r="E24" s="331">
        <v>7123</v>
      </c>
      <c r="F24" s="331">
        <v>7700</v>
      </c>
      <c r="G24" s="184">
        <v>7766</v>
      </c>
      <c r="H24" s="331">
        <v>7782</v>
      </c>
      <c r="I24" s="331">
        <v>7782</v>
      </c>
      <c r="J24" s="202">
        <f t="shared" si="2"/>
        <v>109.25171978099115</v>
      </c>
      <c r="K24" s="202">
        <f t="shared" si="3"/>
        <v>100.20602626834922</v>
      </c>
      <c r="L24" s="333">
        <v>7766.2</v>
      </c>
      <c r="M24" s="108"/>
      <c r="N24" s="72"/>
      <c r="O24" s="72"/>
      <c r="P24" s="72"/>
      <c r="Q24" s="72"/>
      <c r="R24" s="72"/>
    </row>
    <row r="25" spans="1:18" s="42" customFormat="1" ht="34.5" customHeight="1">
      <c r="A25" s="329"/>
      <c r="B25" s="332" t="s">
        <v>37</v>
      </c>
      <c r="C25" s="329" t="s">
        <v>26</v>
      </c>
      <c r="D25" s="331"/>
      <c r="E25" s="331">
        <v>638</v>
      </c>
      <c r="F25" s="331">
        <v>735</v>
      </c>
      <c r="G25" s="184">
        <v>640</v>
      </c>
      <c r="H25" s="331">
        <v>634</v>
      </c>
      <c r="I25" s="331">
        <v>634</v>
      </c>
      <c r="J25" s="202">
        <f t="shared" si="2"/>
        <v>99.37304075235109</v>
      </c>
      <c r="K25" s="202">
        <f t="shared" si="3"/>
        <v>99.0625</v>
      </c>
      <c r="L25" s="333">
        <v>635</v>
      </c>
      <c r="M25" s="108"/>
      <c r="N25" s="72"/>
      <c r="O25" s="72"/>
      <c r="P25" s="72"/>
      <c r="Q25" s="72"/>
      <c r="R25" s="72"/>
    </row>
    <row r="26" spans="1:18" s="42" customFormat="1" ht="34.5" customHeight="1">
      <c r="A26" s="329"/>
      <c r="B26" s="330" t="s">
        <v>32</v>
      </c>
      <c r="C26" s="329" t="s">
        <v>33</v>
      </c>
      <c r="D26" s="331"/>
      <c r="E26" s="331">
        <v>19.0282131661442</v>
      </c>
      <c r="F26" s="331">
        <v>16.6</v>
      </c>
      <c r="G26" s="184">
        <v>19</v>
      </c>
      <c r="H26" s="331">
        <v>19.037854889589905</v>
      </c>
      <c r="I26" s="331">
        <v>19.037854889589905</v>
      </c>
      <c r="J26" s="202">
        <f t="shared" si="2"/>
        <v>100.05067067181514</v>
      </c>
      <c r="K26" s="202">
        <f t="shared" si="3"/>
        <v>100.1992362609995</v>
      </c>
      <c r="L26" s="333">
        <v>19</v>
      </c>
      <c r="M26" s="108"/>
      <c r="N26" s="72"/>
      <c r="O26" s="72"/>
      <c r="P26" s="72"/>
      <c r="Q26" s="72"/>
      <c r="R26" s="72"/>
    </row>
    <row r="27" spans="1:18" s="42" customFormat="1" ht="34.5" customHeight="1">
      <c r="A27" s="329"/>
      <c r="B27" s="330" t="s">
        <v>34</v>
      </c>
      <c r="C27" s="329" t="s">
        <v>11</v>
      </c>
      <c r="D27" s="331"/>
      <c r="E27" s="331">
        <v>1214</v>
      </c>
      <c r="F27" s="331">
        <v>1223</v>
      </c>
      <c r="G27" s="184">
        <v>1215</v>
      </c>
      <c r="H27" s="331">
        <v>1207</v>
      </c>
      <c r="I27" s="331">
        <v>1207</v>
      </c>
      <c r="J27" s="202">
        <f t="shared" si="2"/>
        <v>99.42339373970346</v>
      </c>
      <c r="K27" s="202">
        <f t="shared" si="3"/>
        <v>99.34156378600824</v>
      </c>
      <c r="L27" s="333">
        <v>1206.5</v>
      </c>
      <c r="M27" s="108"/>
      <c r="N27" s="72"/>
      <c r="O27" s="72"/>
      <c r="P27" s="72"/>
      <c r="Q27" s="72"/>
      <c r="R27" s="72"/>
    </row>
    <row r="28" spans="1:18" s="81" customFormat="1" ht="34.5" customHeight="1">
      <c r="A28" s="323" t="s">
        <v>90</v>
      </c>
      <c r="B28" s="324" t="s">
        <v>39</v>
      </c>
      <c r="C28" s="323" t="s">
        <v>87</v>
      </c>
      <c r="D28" s="326">
        <v>135</v>
      </c>
      <c r="E28" s="326">
        <f>E31+E34</f>
        <v>160.99999999999997</v>
      </c>
      <c r="F28" s="326">
        <f aca="true" t="shared" si="8" ref="F28:L28">F31+F34</f>
        <v>150</v>
      </c>
      <c r="G28" s="326">
        <f t="shared" si="8"/>
        <v>140</v>
      </c>
      <c r="H28" s="326">
        <f t="shared" si="8"/>
        <v>151.8</v>
      </c>
      <c r="I28" s="326">
        <f t="shared" si="8"/>
        <v>151.8</v>
      </c>
      <c r="J28" s="326">
        <f t="shared" si="2"/>
        <v>94.2857142857143</v>
      </c>
      <c r="K28" s="326">
        <f t="shared" si="3"/>
        <v>108.42857142857143</v>
      </c>
      <c r="L28" s="326">
        <f t="shared" si="8"/>
        <v>135</v>
      </c>
      <c r="M28" s="108"/>
      <c r="N28" s="82"/>
      <c r="O28" s="82"/>
      <c r="P28" s="82"/>
      <c r="Q28" s="82"/>
      <c r="R28" s="82"/>
    </row>
    <row r="29" spans="1:18" s="43" customFormat="1" ht="34.5" customHeight="1">
      <c r="A29" s="287"/>
      <c r="B29" s="327" t="s">
        <v>32</v>
      </c>
      <c r="C29" s="287" t="s">
        <v>33</v>
      </c>
      <c r="D29" s="202"/>
      <c r="E29" s="202">
        <v>36.75155279503106</v>
      </c>
      <c r="F29" s="202">
        <v>42</v>
      </c>
      <c r="G29" s="193">
        <v>41.9</v>
      </c>
      <c r="H29" s="202">
        <v>41.923583662714094</v>
      </c>
      <c r="I29" s="202">
        <v>41.923583662714094</v>
      </c>
      <c r="J29" s="202">
        <f t="shared" si="2"/>
        <v>114.07295875776522</v>
      </c>
      <c r="K29" s="202">
        <f t="shared" si="3"/>
        <v>100.05628559120309</v>
      </c>
      <c r="L29" s="290">
        <v>41.9</v>
      </c>
      <c r="M29" s="108"/>
      <c r="N29" s="10"/>
      <c r="O29" s="10"/>
      <c r="P29" s="10"/>
      <c r="Q29" s="10"/>
      <c r="R29" s="10"/>
    </row>
    <row r="30" spans="1:13" s="10" customFormat="1" ht="34.5" customHeight="1">
      <c r="A30" s="287"/>
      <c r="B30" s="327" t="s">
        <v>34</v>
      </c>
      <c r="C30" s="287" t="s">
        <v>11</v>
      </c>
      <c r="D30" s="202"/>
      <c r="E30" s="202">
        <v>591.6999999999999</v>
      </c>
      <c r="F30" s="202">
        <v>630</v>
      </c>
      <c r="G30" s="202">
        <v>586</v>
      </c>
      <c r="H30" s="202">
        <v>636.4</v>
      </c>
      <c r="I30" s="202">
        <v>636.4</v>
      </c>
      <c r="J30" s="202">
        <f t="shared" si="2"/>
        <v>107.55450397160725</v>
      </c>
      <c r="K30" s="202">
        <f t="shared" si="3"/>
        <v>108.60068259385665</v>
      </c>
      <c r="L30" s="193">
        <v>565.1</v>
      </c>
      <c r="M30" s="108"/>
    </row>
    <row r="31" spans="1:18" s="43" customFormat="1" ht="34.5" customHeight="1">
      <c r="A31" s="287" t="s">
        <v>9</v>
      </c>
      <c r="B31" s="327" t="s">
        <v>40</v>
      </c>
      <c r="C31" s="287" t="s">
        <v>87</v>
      </c>
      <c r="D31" s="202"/>
      <c r="E31" s="202">
        <v>18.2</v>
      </c>
      <c r="F31" s="202">
        <v>10</v>
      </c>
      <c r="G31" s="193">
        <v>10</v>
      </c>
      <c r="H31" s="202">
        <v>20.3</v>
      </c>
      <c r="I31" s="202">
        <v>20.3</v>
      </c>
      <c r="J31" s="202">
        <f t="shared" si="2"/>
        <v>111.53846153846155</v>
      </c>
      <c r="K31" s="202">
        <f t="shared" si="3"/>
        <v>203.00000000000003</v>
      </c>
      <c r="L31" s="290">
        <v>10</v>
      </c>
      <c r="M31" s="108"/>
      <c r="N31" s="10"/>
      <c r="O31" s="10"/>
      <c r="P31" s="10"/>
      <c r="Q31" s="10"/>
      <c r="R31" s="10"/>
    </row>
    <row r="32" spans="1:18" s="43" customFormat="1" ht="34.5" customHeight="1">
      <c r="A32" s="287"/>
      <c r="B32" s="327" t="s">
        <v>32</v>
      </c>
      <c r="C32" s="287" t="s">
        <v>33</v>
      </c>
      <c r="D32" s="202"/>
      <c r="E32" s="202">
        <v>38.07692307692307</v>
      </c>
      <c r="F32" s="202">
        <v>60.4</v>
      </c>
      <c r="G32" s="193">
        <v>40</v>
      </c>
      <c r="H32" s="202">
        <v>40.197044334975374</v>
      </c>
      <c r="I32" s="202">
        <v>40.197044334975374</v>
      </c>
      <c r="J32" s="202">
        <f t="shared" si="2"/>
        <v>105.56799522316767</v>
      </c>
      <c r="K32" s="202">
        <f t="shared" si="3"/>
        <v>100.49261083743843</v>
      </c>
      <c r="L32" s="290">
        <v>40.1</v>
      </c>
      <c r="M32" s="108"/>
      <c r="N32" s="10"/>
      <c r="O32" s="10"/>
      <c r="P32" s="10"/>
      <c r="Q32" s="10"/>
      <c r="R32" s="10"/>
    </row>
    <row r="33" spans="1:18" s="43" customFormat="1" ht="34.5" customHeight="1">
      <c r="A33" s="287"/>
      <c r="B33" s="327" t="s">
        <v>34</v>
      </c>
      <c r="C33" s="287" t="s">
        <v>11</v>
      </c>
      <c r="D33" s="202"/>
      <c r="E33" s="202">
        <v>69.3</v>
      </c>
      <c r="F33" s="202">
        <v>60</v>
      </c>
      <c r="G33" s="193">
        <v>40</v>
      </c>
      <c r="H33" s="202">
        <v>81.60000000000001</v>
      </c>
      <c r="I33" s="202">
        <v>81.60000000000001</v>
      </c>
      <c r="J33" s="202">
        <f t="shared" si="2"/>
        <v>117.74891774891776</v>
      </c>
      <c r="K33" s="202">
        <f t="shared" si="3"/>
        <v>204</v>
      </c>
      <c r="L33" s="290">
        <v>40.1</v>
      </c>
      <c r="M33" s="108"/>
      <c r="N33" s="10"/>
      <c r="O33" s="10"/>
      <c r="P33" s="10"/>
      <c r="Q33" s="10"/>
      <c r="R33" s="10"/>
    </row>
    <row r="34" spans="1:18" s="43" customFormat="1" ht="34.5" customHeight="1">
      <c r="A34" s="287" t="s">
        <v>9</v>
      </c>
      <c r="B34" s="327" t="s">
        <v>41</v>
      </c>
      <c r="C34" s="287" t="s">
        <v>26</v>
      </c>
      <c r="D34" s="202"/>
      <c r="E34" s="202">
        <v>142.79999999999998</v>
      </c>
      <c r="F34" s="202">
        <v>140</v>
      </c>
      <c r="G34" s="193">
        <v>130</v>
      </c>
      <c r="H34" s="202">
        <v>131.5</v>
      </c>
      <c r="I34" s="202">
        <v>131.5</v>
      </c>
      <c r="J34" s="202">
        <f t="shared" si="2"/>
        <v>92.08683473389357</v>
      </c>
      <c r="K34" s="202">
        <f t="shared" si="3"/>
        <v>101.15384615384615</v>
      </c>
      <c r="L34" s="290">
        <v>125</v>
      </c>
      <c r="M34" s="108"/>
      <c r="N34" s="10"/>
      <c r="O34" s="10"/>
      <c r="P34" s="10"/>
      <c r="Q34" s="10"/>
      <c r="R34" s="10"/>
    </row>
    <row r="35" spans="1:18" s="43" customFormat="1" ht="34.5" customHeight="1">
      <c r="A35" s="287"/>
      <c r="B35" s="327" t="s">
        <v>32</v>
      </c>
      <c r="C35" s="287" t="s">
        <v>33</v>
      </c>
      <c r="D35" s="202"/>
      <c r="E35" s="202">
        <v>36.58263305322129</v>
      </c>
      <c r="F35" s="202">
        <v>40.7</v>
      </c>
      <c r="G35" s="193">
        <v>42</v>
      </c>
      <c r="H35" s="202">
        <v>42.19011406844106</v>
      </c>
      <c r="I35" s="202">
        <v>42.19011406844106</v>
      </c>
      <c r="J35" s="202">
        <f t="shared" si="2"/>
        <v>115.32825974298207</v>
      </c>
      <c r="K35" s="202">
        <f t="shared" si="3"/>
        <v>100.45265254390729</v>
      </c>
      <c r="L35" s="290">
        <v>42</v>
      </c>
      <c r="M35" s="108"/>
      <c r="N35" s="10"/>
      <c r="O35" s="10"/>
      <c r="P35" s="10"/>
      <c r="Q35" s="10"/>
      <c r="R35" s="10"/>
    </row>
    <row r="36" spans="1:18" s="43" customFormat="1" ht="34.5" customHeight="1">
      <c r="A36" s="287"/>
      <c r="B36" s="327" t="s">
        <v>34</v>
      </c>
      <c r="C36" s="287" t="s">
        <v>11</v>
      </c>
      <c r="D36" s="202"/>
      <c r="E36" s="202">
        <v>522.4</v>
      </c>
      <c r="F36" s="202">
        <v>570</v>
      </c>
      <c r="G36" s="193">
        <v>546</v>
      </c>
      <c r="H36" s="202">
        <v>554.8</v>
      </c>
      <c r="I36" s="202">
        <v>554.8</v>
      </c>
      <c r="J36" s="202">
        <f t="shared" si="2"/>
        <v>106.2021439509954</v>
      </c>
      <c r="K36" s="202">
        <f t="shared" si="3"/>
        <v>101.6117216117216</v>
      </c>
      <c r="L36" s="290">
        <v>525</v>
      </c>
      <c r="M36" s="108"/>
      <c r="N36" s="10"/>
      <c r="O36" s="10"/>
      <c r="P36" s="10"/>
      <c r="Q36" s="10"/>
      <c r="R36" s="10"/>
    </row>
    <row r="37" spans="1:18" s="81" customFormat="1" ht="34.5" customHeight="1">
      <c r="A37" s="323">
        <v>2</v>
      </c>
      <c r="B37" s="334" t="s">
        <v>162</v>
      </c>
      <c r="C37" s="323" t="s">
        <v>26</v>
      </c>
      <c r="D37" s="326">
        <v>3300</v>
      </c>
      <c r="E37" s="326">
        <v>4282</v>
      </c>
      <c r="F37" s="326">
        <v>3800</v>
      </c>
      <c r="G37" s="317">
        <v>3800</v>
      </c>
      <c r="H37" s="326">
        <v>3937</v>
      </c>
      <c r="I37" s="326">
        <v>3937</v>
      </c>
      <c r="J37" s="326">
        <f t="shared" si="2"/>
        <v>91.94301728164409</v>
      </c>
      <c r="K37" s="326">
        <f t="shared" si="3"/>
        <v>103.60526315789474</v>
      </c>
      <c r="L37" s="335">
        <v>3700</v>
      </c>
      <c r="M37" s="108"/>
      <c r="N37" s="82"/>
      <c r="O37" s="82"/>
      <c r="P37" s="82"/>
      <c r="Q37" s="82"/>
      <c r="R37" s="82"/>
    </row>
    <row r="38" spans="1:18" s="43" customFormat="1" ht="34.5" customHeight="1">
      <c r="A38" s="287"/>
      <c r="B38" s="327" t="s">
        <v>32</v>
      </c>
      <c r="C38" s="287" t="s">
        <v>33</v>
      </c>
      <c r="D38" s="202"/>
      <c r="E38" s="202">
        <v>144.284609066494</v>
      </c>
      <c r="F38" s="202">
        <v>132.3</v>
      </c>
      <c r="G38" s="193">
        <v>132.2</v>
      </c>
      <c r="H38" s="202">
        <v>132.23012446024893</v>
      </c>
      <c r="I38" s="202">
        <v>132.23012446024893</v>
      </c>
      <c r="J38" s="202">
        <f t="shared" si="2"/>
        <v>91.64534271240966</v>
      </c>
      <c r="K38" s="202">
        <f t="shared" si="3"/>
        <v>100.02278703498406</v>
      </c>
      <c r="L38" s="290">
        <v>132.3</v>
      </c>
      <c r="M38" s="108"/>
      <c r="N38" s="10"/>
      <c r="O38" s="10"/>
      <c r="P38" s="10"/>
      <c r="Q38" s="10"/>
      <c r="R38" s="10"/>
    </row>
    <row r="39" spans="1:18" s="43" customFormat="1" ht="34.5" customHeight="1">
      <c r="A39" s="287"/>
      <c r="B39" s="327" t="s">
        <v>34</v>
      </c>
      <c r="C39" s="287" t="s">
        <v>11</v>
      </c>
      <c r="D39" s="202"/>
      <c r="E39" s="202">
        <v>61782.66960227273</v>
      </c>
      <c r="F39" s="202">
        <v>50255</v>
      </c>
      <c r="G39" s="193">
        <v>50235.99999999999</v>
      </c>
      <c r="H39" s="202">
        <v>52059</v>
      </c>
      <c r="I39" s="202">
        <v>52059</v>
      </c>
      <c r="J39" s="202">
        <f t="shared" si="2"/>
        <v>84.26149328789278</v>
      </c>
      <c r="K39" s="202">
        <f t="shared" si="3"/>
        <v>103.62887172545587</v>
      </c>
      <c r="L39" s="290">
        <v>48951</v>
      </c>
      <c r="M39" s="108"/>
      <c r="N39" s="10"/>
      <c r="O39" s="10"/>
      <c r="P39" s="10"/>
      <c r="Q39" s="10"/>
      <c r="R39" s="10"/>
    </row>
    <row r="40" spans="1:18" s="81" customFormat="1" ht="34.5" customHeight="1">
      <c r="A40" s="323">
        <v>3</v>
      </c>
      <c r="B40" s="324" t="s">
        <v>163</v>
      </c>
      <c r="C40" s="323" t="s">
        <v>26</v>
      </c>
      <c r="D40" s="326">
        <v>145</v>
      </c>
      <c r="E40" s="326">
        <f>E41++E42</f>
        <v>120</v>
      </c>
      <c r="F40" s="326" t="e">
        <f>F41++F42</f>
        <v>#VALUE!</v>
      </c>
      <c r="G40" s="326">
        <f>G41++G42</f>
        <v>120</v>
      </c>
      <c r="H40" s="326">
        <f>H41++H42</f>
        <v>123.80000000000001</v>
      </c>
      <c r="I40" s="326">
        <f>I41++I42</f>
        <v>123.80000000000001</v>
      </c>
      <c r="J40" s="326">
        <f t="shared" si="2"/>
        <v>103.16666666666667</v>
      </c>
      <c r="K40" s="326">
        <f t="shared" si="3"/>
        <v>103.16666666666667</v>
      </c>
      <c r="L40" s="326">
        <v>120</v>
      </c>
      <c r="M40" s="108"/>
      <c r="N40" s="82"/>
      <c r="O40" s="82"/>
      <c r="P40" s="82"/>
      <c r="Q40" s="82"/>
      <c r="R40" s="82"/>
    </row>
    <row r="41" spans="1:18" s="43" customFormat="1" ht="34.5" customHeight="1">
      <c r="A41" s="292" t="s">
        <v>9</v>
      </c>
      <c r="B41" s="327" t="s">
        <v>164</v>
      </c>
      <c r="C41" s="287" t="s">
        <v>26</v>
      </c>
      <c r="D41" s="202"/>
      <c r="E41" s="202">
        <v>40</v>
      </c>
      <c r="F41" s="250" t="s">
        <v>9</v>
      </c>
      <c r="G41" s="193">
        <v>40</v>
      </c>
      <c r="H41" s="202">
        <v>43.300000000000004</v>
      </c>
      <c r="I41" s="202">
        <v>43.300000000000004</v>
      </c>
      <c r="J41" s="202">
        <f t="shared" si="2"/>
        <v>108.25</v>
      </c>
      <c r="K41" s="202">
        <f t="shared" si="3"/>
        <v>108.25</v>
      </c>
      <c r="L41" s="336"/>
      <c r="M41" s="108"/>
      <c r="N41" s="10"/>
      <c r="O41" s="10"/>
      <c r="P41" s="10"/>
      <c r="Q41" s="10"/>
      <c r="R41" s="10"/>
    </row>
    <row r="42" spans="1:18" s="43" customFormat="1" ht="34.5" customHeight="1">
      <c r="A42" s="292" t="s">
        <v>9</v>
      </c>
      <c r="B42" s="327" t="s">
        <v>165</v>
      </c>
      <c r="C42" s="287" t="s">
        <v>26</v>
      </c>
      <c r="D42" s="202"/>
      <c r="E42" s="202">
        <v>80</v>
      </c>
      <c r="F42" s="250" t="s">
        <v>9</v>
      </c>
      <c r="G42" s="193">
        <v>80</v>
      </c>
      <c r="H42" s="202">
        <v>80.5</v>
      </c>
      <c r="I42" s="202">
        <v>80.5</v>
      </c>
      <c r="J42" s="202">
        <f t="shared" si="2"/>
        <v>100.62500000000001</v>
      </c>
      <c r="K42" s="202">
        <f t="shared" si="3"/>
        <v>100.62500000000001</v>
      </c>
      <c r="L42" s="336"/>
      <c r="M42" s="108"/>
      <c r="N42" s="10"/>
      <c r="O42" s="10"/>
      <c r="P42" s="10"/>
      <c r="Q42" s="10"/>
      <c r="R42" s="10"/>
    </row>
    <row r="43" spans="1:18" s="81" customFormat="1" ht="34.5" customHeight="1">
      <c r="A43" s="337">
        <v>4</v>
      </c>
      <c r="B43" s="324" t="s">
        <v>91</v>
      </c>
      <c r="C43" s="323" t="s">
        <v>26</v>
      </c>
      <c r="D43" s="326">
        <f>D44+D55+D60+D66</f>
        <v>3591.8</v>
      </c>
      <c r="E43" s="326">
        <f>E44+E55+E60++E66</f>
        <v>4457.3099999999995</v>
      </c>
      <c r="F43" s="326">
        <f>F44+F55+F60++F66</f>
        <v>3877</v>
      </c>
      <c r="G43" s="326">
        <f>G44+G55+G60++G66</f>
        <v>4557.5</v>
      </c>
      <c r="H43" s="326">
        <f>H44+H55+H60++H66</f>
        <v>4557.5</v>
      </c>
      <c r="I43" s="326">
        <f>I44+I55+I60++I66</f>
        <v>4631.5</v>
      </c>
      <c r="J43" s="326">
        <f t="shared" si="2"/>
        <v>103.90796242576803</v>
      </c>
      <c r="K43" s="326">
        <f t="shared" si="3"/>
        <v>101.6236972024136</v>
      </c>
      <c r="L43" s="326">
        <f>L44+L55+L60++L66</f>
        <v>4955.3</v>
      </c>
      <c r="M43" s="108"/>
      <c r="N43" s="82"/>
      <c r="O43" s="82"/>
      <c r="P43" s="82"/>
      <c r="Q43" s="82"/>
      <c r="R43" s="82"/>
    </row>
    <row r="44" spans="1:18" s="81" customFormat="1" ht="34.5" customHeight="1">
      <c r="A44" s="323" t="s">
        <v>92</v>
      </c>
      <c r="B44" s="324" t="s">
        <v>106</v>
      </c>
      <c r="C44" s="323" t="s">
        <v>26</v>
      </c>
      <c r="D44" s="326">
        <v>1844.5</v>
      </c>
      <c r="E44" s="326">
        <v>1827.9</v>
      </c>
      <c r="F44" s="326">
        <v>1770</v>
      </c>
      <c r="G44" s="317">
        <v>1818.4</v>
      </c>
      <c r="H44" s="326">
        <v>1818.4</v>
      </c>
      <c r="I44" s="326">
        <v>1892.4</v>
      </c>
      <c r="J44" s="326">
        <f t="shared" si="2"/>
        <v>103.52863942228787</v>
      </c>
      <c r="K44" s="326">
        <f t="shared" si="3"/>
        <v>104.06951165860096</v>
      </c>
      <c r="L44" s="335">
        <v>2126.2000000000003</v>
      </c>
      <c r="M44" s="108"/>
      <c r="N44" s="82"/>
      <c r="O44" s="82"/>
      <c r="P44" s="82"/>
      <c r="Q44" s="82"/>
      <c r="R44" s="82"/>
    </row>
    <row r="45" spans="1:18" s="43" customFormat="1" ht="34.5" customHeight="1">
      <c r="A45" s="287"/>
      <c r="B45" s="338" t="s">
        <v>42</v>
      </c>
      <c r="C45" s="287" t="s">
        <v>26</v>
      </c>
      <c r="D45" s="202"/>
      <c r="E45" s="202">
        <v>86.5</v>
      </c>
      <c r="F45" s="202">
        <v>15</v>
      </c>
      <c r="G45" s="193">
        <v>10</v>
      </c>
      <c r="H45" s="202">
        <v>13.4</v>
      </c>
      <c r="I45" s="202">
        <v>87.4</v>
      </c>
      <c r="J45" s="202">
        <f t="shared" si="2"/>
        <v>101.04046242774567</v>
      </c>
      <c r="K45" s="202">
        <f t="shared" si="3"/>
        <v>874</v>
      </c>
      <c r="L45" s="290">
        <v>225</v>
      </c>
      <c r="M45" s="108"/>
      <c r="N45" s="10"/>
      <c r="O45" s="10"/>
      <c r="P45" s="10"/>
      <c r="Q45" s="10"/>
      <c r="R45" s="10"/>
    </row>
    <row r="46" spans="1:18" s="43" customFormat="1" ht="34.5" customHeight="1">
      <c r="A46" s="287"/>
      <c r="B46" s="338" t="s">
        <v>264</v>
      </c>
      <c r="C46" s="287" t="s">
        <v>26</v>
      </c>
      <c r="D46" s="202"/>
      <c r="E46" s="202"/>
      <c r="F46" s="202"/>
      <c r="G46" s="193">
        <v>27</v>
      </c>
      <c r="H46" s="202"/>
      <c r="I46" s="202"/>
      <c r="J46" s="202"/>
      <c r="K46" s="202">
        <f t="shared" si="3"/>
        <v>0</v>
      </c>
      <c r="L46" s="336"/>
      <c r="M46" s="108"/>
      <c r="N46" s="10"/>
      <c r="O46" s="10"/>
      <c r="P46" s="10"/>
      <c r="Q46" s="10"/>
      <c r="R46" s="10"/>
    </row>
    <row r="47" spans="1:18" s="43" customFormat="1" ht="34.5" customHeight="1">
      <c r="A47" s="287"/>
      <c r="B47" s="338" t="s">
        <v>169</v>
      </c>
      <c r="C47" s="287" t="s">
        <v>26</v>
      </c>
      <c r="D47" s="202"/>
      <c r="E47" s="202">
        <v>1603.03</v>
      </c>
      <c r="F47" s="202">
        <v>1554</v>
      </c>
      <c r="G47" s="193">
        <v>1601</v>
      </c>
      <c r="H47" s="202">
        <v>1601</v>
      </c>
      <c r="I47" s="202">
        <v>1601.4</v>
      </c>
      <c r="J47" s="202">
        <f t="shared" si="2"/>
        <v>99.89831756111865</v>
      </c>
      <c r="K47" s="202">
        <f t="shared" si="3"/>
        <v>100.02498438475953</v>
      </c>
      <c r="L47" s="290">
        <v>1632.1</v>
      </c>
      <c r="M47" s="108"/>
      <c r="N47" s="10"/>
      <c r="O47" s="10"/>
      <c r="P47" s="10"/>
      <c r="Q47" s="10"/>
      <c r="R47" s="10"/>
    </row>
    <row r="48" spans="1:18" s="42" customFormat="1" ht="34.5" customHeight="1">
      <c r="A48" s="329"/>
      <c r="B48" s="330" t="s">
        <v>32</v>
      </c>
      <c r="C48" s="329" t="s">
        <v>33</v>
      </c>
      <c r="D48" s="331"/>
      <c r="E48" s="331">
        <v>12.699699943232503</v>
      </c>
      <c r="F48" s="331">
        <v>12.1</v>
      </c>
      <c r="G48" s="184">
        <v>12.2</v>
      </c>
      <c r="H48" s="331">
        <v>0</v>
      </c>
      <c r="I48" s="331">
        <v>12.201823404521043</v>
      </c>
      <c r="J48" s="202">
        <f t="shared" si="2"/>
        <v>96.07961966867752</v>
      </c>
      <c r="K48" s="202">
        <f t="shared" si="3"/>
        <v>100.01494593869708</v>
      </c>
      <c r="L48" s="333">
        <v>12.3</v>
      </c>
      <c r="M48" s="108"/>
      <c r="N48" s="72"/>
      <c r="O48" s="72"/>
      <c r="P48" s="72"/>
      <c r="Q48" s="72"/>
      <c r="R48" s="72"/>
    </row>
    <row r="49" spans="1:18" s="42" customFormat="1" ht="34.5" customHeight="1">
      <c r="A49" s="329"/>
      <c r="B49" s="330" t="s">
        <v>34</v>
      </c>
      <c r="C49" s="329" t="s">
        <v>27</v>
      </c>
      <c r="D49" s="331"/>
      <c r="E49" s="331">
        <v>2035.8</v>
      </c>
      <c r="F49" s="331">
        <v>1880</v>
      </c>
      <c r="G49" s="184">
        <v>1954</v>
      </c>
      <c r="H49" s="331">
        <v>0</v>
      </c>
      <c r="I49" s="331">
        <v>1954</v>
      </c>
      <c r="J49" s="202">
        <f t="shared" si="2"/>
        <v>95.98192356813047</v>
      </c>
      <c r="K49" s="202">
        <f t="shared" si="3"/>
        <v>100</v>
      </c>
      <c r="L49" s="333">
        <v>2009.5</v>
      </c>
      <c r="M49" s="108"/>
      <c r="N49" s="72"/>
      <c r="O49" s="72"/>
      <c r="P49" s="72"/>
      <c r="Q49" s="72"/>
      <c r="R49" s="72"/>
    </row>
    <row r="50" spans="1:18" s="42" customFormat="1" ht="34.5" customHeight="1">
      <c r="A50" s="329" t="s">
        <v>409</v>
      </c>
      <c r="B50" s="330" t="s">
        <v>410</v>
      </c>
      <c r="C50" s="329" t="s">
        <v>87</v>
      </c>
      <c r="D50" s="331"/>
      <c r="E50" s="331"/>
      <c r="F50" s="331"/>
      <c r="G50" s="184"/>
      <c r="H50" s="331"/>
      <c r="I50" s="331"/>
      <c r="J50" s="202"/>
      <c r="K50" s="202"/>
      <c r="L50" s="333">
        <v>1380</v>
      </c>
      <c r="M50" s="108"/>
      <c r="N50" s="72"/>
      <c r="O50" s="72"/>
      <c r="P50" s="72"/>
      <c r="Q50" s="72"/>
      <c r="R50" s="72"/>
    </row>
    <row r="51" spans="1:18" s="42" customFormat="1" ht="34.5" customHeight="1">
      <c r="A51" s="329"/>
      <c r="B51" s="330" t="s">
        <v>411</v>
      </c>
      <c r="C51" s="329" t="s">
        <v>87</v>
      </c>
      <c r="D51" s="331"/>
      <c r="E51" s="331"/>
      <c r="F51" s="331"/>
      <c r="G51" s="184"/>
      <c r="H51" s="331"/>
      <c r="I51" s="331"/>
      <c r="J51" s="202"/>
      <c r="K51" s="202"/>
      <c r="L51" s="333">
        <v>225</v>
      </c>
      <c r="M51" s="108"/>
      <c r="N51" s="72"/>
      <c r="O51" s="72"/>
      <c r="P51" s="72"/>
      <c r="Q51" s="72"/>
      <c r="R51" s="72"/>
    </row>
    <row r="52" spans="1:18" s="42" customFormat="1" ht="34.5" customHeight="1">
      <c r="A52" s="329"/>
      <c r="B52" s="330" t="s">
        <v>412</v>
      </c>
      <c r="C52" s="329" t="s">
        <v>87</v>
      </c>
      <c r="D52" s="331"/>
      <c r="E52" s="331"/>
      <c r="F52" s="331"/>
      <c r="G52" s="184"/>
      <c r="H52" s="331"/>
      <c r="I52" s="331"/>
      <c r="J52" s="202"/>
      <c r="K52" s="202"/>
      <c r="L52" s="333">
        <v>1200</v>
      </c>
      <c r="M52" s="108"/>
      <c r="N52" s="72"/>
      <c r="O52" s="72"/>
      <c r="P52" s="72"/>
      <c r="Q52" s="72"/>
      <c r="R52" s="72"/>
    </row>
    <row r="53" spans="1:18" s="42" customFormat="1" ht="34.5" customHeight="1">
      <c r="A53" s="329"/>
      <c r="B53" s="330" t="s">
        <v>32</v>
      </c>
      <c r="C53" s="329" t="s">
        <v>89</v>
      </c>
      <c r="D53" s="331"/>
      <c r="E53" s="331"/>
      <c r="F53" s="331"/>
      <c r="G53" s="184"/>
      <c r="H53" s="331"/>
      <c r="I53" s="331"/>
      <c r="J53" s="202"/>
      <c r="K53" s="202"/>
      <c r="L53" s="333">
        <v>15.5</v>
      </c>
      <c r="M53" s="108"/>
      <c r="N53" s="72"/>
      <c r="O53" s="72"/>
      <c r="P53" s="72"/>
      <c r="Q53" s="72"/>
      <c r="R53" s="72"/>
    </row>
    <row r="54" spans="1:18" s="42" customFormat="1" ht="34.5" customHeight="1">
      <c r="A54" s="329"/>
      <c r="B54" s="330" t="s">
        <v>34</v>
      </c>
      <c r="C54" s="329" t="s">
        <v>27</v>
      </c>
      <c r="D54" s="331"/>
      <c r="E54" s="331"/>
      <c r="F54" s="331"/>
      <c r="G54" s="184"/>
      <c r="H54" s="331"/>
      <c r="I54" s="331"/>
      <c r="J54" s="202"/>
      <c r="K54" s="202"/>
      <c r="L54" s="333">
        <v>1860</v>
      </c>
      <c r="M54" s="108"/>
      <c r="N54" s="72"/>
      <c r="O54" s="72"/>
      <c r="P54" s="72"/>
      <c r="Q54" s="72"/>
      <c r="R54" s="72"/>
    </row>
    <row r="55" spans="1:18" s="81" customFormat="1" ht="34.5" customHeight="1">
      <c r="A55" s="323" t="s">
        <v>93</v>
      </c>
      <c r="B55" s="324" t="s">
        <v>105</v>
      </c>
      <c r="C55" s="323" t="s">
        <v>26</v>
      </c>
      <c r="D55" s="339">
        <v>1535.3</v>
      </c>
      <c r="E55" s="340">
        <v>1862.7799999999997</v>
      </c>
      <c r="F55" s="339">
        <v>1544</v>
      </c>
      <c r="G55" s="341">
        <v>1866</v>
      </c>
      <c r="H55" s="339">
        <v>1866</v>
      </c>
      <c r="I55" s="339">
        <v>1866</v>
      </c>
      <c r="J55" s="326">
        <f t="shared" si="2"/>
        <v>100.17285991904575</v>
      </c>
      <c r="K55" s="326">
        <f t="shared" si="3"/>
        <v>100</v>
      </c>
      <c r="L55" s="335">
        <v>1866</v>
      </c>
      <c r="M55" s="108"/>
      <c r="N55" s="82"/>
      <c r="O55" s="80"/>
      <c r="P55" s="82"/>
      <c r="Q55" s="82"/>
      <c r="R55" s="82"/>
    </row>
    <row r="56" spans="1:18" s="43" customFormat="1" ht="34.5" customHeight="1">
      <c r="A56" s="287"/>
      <c r="B56" s="338" t="s">
        <v>42</v>
      </c>
      <c r="C56" s="287" t="s">
        <v>26</v>
      </c>
      <c r="D56" s="202"/>
      <c r="E56" s="226">
        <v>286.2</v>
      </c>
      <c r="F56" s="226"/>
      <c r="G56" s="179">
        <v>3</v>
      </c>
      <c r="H56" s="226">
        <v>3</v>
      </c>
      <c r="I56" s="226">
        <v>3</v>
      </c>
      <c r="J56" s="202">
        <f t="shared" si="2"/>
        <v>1.0482180293501049</v>
      </c>
      <c r="K56" s="202">
        <f t="shared" si="3"/>
        <v>100</v>
      </c>
      <c r="L56" s="336"/>
      <c r="M56" s="108"/>
      <c r="N56" s="10"/>
      <c r="O56" s="10"/>
      <c r="P56" s="10"/>
      <c r="Q56" s="10"/>
      <c r="R56" s="10"/>
    </row>
    <row r="57" spans="1:18" s="43" customFormat="1" ht="34.5" customHeight="1">
      <c r="A57" s="287"/>
      <c r="B57" s="338" t="s">
        <v>169</v>
      </c>
      <c r="C57" s="287" t="s">
        <v>26</v>
      </c>
      <c r="D57" s="202"/>
      <c r="E57" s="226">
        <v>1108.9</v>
      </c>
      <c r="F57" s="226">
        <v>1119</v>
      </c>
      <c r="G57" s="179">
        <v>1130</v>
      </c>
      <c r="H57" s="226">
        <v>1130</v>
      </c>
      <c r="I57" s="226">
        <v>1130</v>
      </c>
      <c r="J57" s="202">
        <f t="shared" si="2"/>
        <v>101.902786545225</v>
      </c>
      <c r="K57" s="202">
        <f t="shared" si="3"/>
        <v>100</v>
      </c>
      <c r="L57" s="290">
        <v>1115</v>
      </c>
      <c r="M57" s="108"/>
      <c r="N57" s="10"/>
      <c r="O57" s="10"/>
      <c r="P57" s="10"/>
      <c r="Q57" s="10"/>
      <c r="R57" s="10"/>
    </row>
    <row r="58" spans="1:18" s="42" customFormat="1" ht="34.5" customHeight="1">
      <c r="A58" s="329"/>
      <c r="B58" s="330" t="s">
        <v>32</v>
      </c>
      <c r="C58" s="329" t="s">
        <v>43</v>
      </c>
      <c r="D58" s="331"/>
      <c r="E58" s="331">
        <v>11.14618089999098</v>
      </c>
      <c r="F58" s="331">
        <v>8.2</v>
      </c>
      <c r="G58" s="184">
        <v>8.3</v>
      </c>
      <c r="H58" s="331">
        <v>5.353982300884956</v>
      </c>
      <c r="I58" s="331">
        <v>8.300884955752213</v>
      </c>
      <c r="J58" s="202">
        <f t="shared" si="2"/>
        <v>74.47290717988373</v>
      </c>
      <c r="K58" s="202">
        <f t="shared" si="3"/>
        <v>100.01066211749654</v>
      </c>
      <c r="L58" s="342">
        <v>8.4</v>
      </c>
      <c r="M58" s="108"/>
      <c r="N58" s="72"/>
      <c r="O58" s="72"/>
      <c r="P58" s="72"/>
      <c r="Q58" s="72"/>
      <c r="R58" s="72"/>
    </row>
    <row r="59" spans="1:18" s="42" customFormat="1" ht="34.5" customHeight="1">
      <c r="A59" s="329"/>
      <c r="B59" s="330" t="s">
        <v>34</v>
      </c>
      <c r="C59" s="329" t="s">
        <v>27</v>
      </c>
      <c r="D59" s="331"/>
      <c r="E59" s="343">
        <v>1236</v>
      </c>
      <c r="F59" s="343">
        <v>923</v>
      </c>
      <c r="G59" s="199">
        <v>938</v>
      </c>
      <c r="H59" s="343">
        <v>605</v>
      </c>
      <c r="I59" s="343">
        <v>938</v>
      </c>
      <c r="J59" s="202">
        <f t="shared" si="2"/>
        <v>75.88996763754045</v>
      </c>
      <c r="K59" s="202">
        <f t="shared" si="3"/>
        <v>100</v>
      </c>
      <c r="L59" s="333">
        <v>936.6</v>
      </c>
      <c r="M59" s="108"/>
      <c r="N59" s="72"/>
      <c r="O59" s="72"/>
      <c r="P59" s="72"/>
      <c r="Q59" s="72"/>
      <c r="R59" s="72"/>
    </row>
    <row r="60" spans="1:13" s="82" customFormat="1" ht="34.5" customHeight="1">
      <c r="A60" s="323" t="s">
        <v>94</v>
      </c>
      <c r="B60" s="324" t="s">
        <v>128</v>
      </c>
      <c r="C60" s="323" t="s">
        <v>26</v>
      </c>
      <c r="D60" s="326">
        <v>212</v>
      </c>
      <c r="E60" s="326">
        <v>402.6</v>
      </c>
      <c r="F60" s="326">
        <v>372</v>
      </c>
      <c r="G60" s="317">
        <v>428.1</v>
      </c>
      <c r="H60" s="326">
        <v>428.1</v>
      </c>
      <c r="I60" s="326">
        <v>428.1</v>
      </c>
      <c r="J60" s="326">
        <f t="shared" si="2"/>
        <v>106.33383010432192</v>
      </c>
      <c r="K60" s="326">
        <f t="shared" si="3"/>
        <v>100</v>
      </c>
      <c r="L60" s="317">
        <f>I60+L61</f>
        <v>488.1</v>
      </c>
      <c r="M60" s="108"/>
    </row>
    <row r="61" spans="1:13" s="72" customFormat="1" ht="34.5" customHeight="1">
      <c r="A61" s="329" t="s">
        <v>9</v>
      </c>
      <c r="B61" s="330" t="s">
        <v>166</v>
      </c>
      <c r="C61" s="329" t="s">
        <v>26</v>
      </c>
      <c r="D61" s="331"/>
      <c r="E61" s="331">
        <v>213.1</v>
      </c>
      <c r="F61" s="331">
        <v>185</v>
      </c>
      <c r="G61" s="184">
        <v>25.5</v>
      </c>
      <c r="H61" s="331">
        <v>25.5</v>
      </c>
      <c r="I61" s="331">
        <v>25.5</v>
      </c>
      <c r="J61" s="202">
        <f t="shared" si="2"/>
        <v>11.966213045518536</v>
      </c>
      <c r="K61" s="202">
        <f t="shared" si="3"/>
        <v>100</v>
      </c>
      <c r="L61" s="184">
        <f>L62+L63+L64+L65</f>
        <v>60</v>
      </c>
      <c r="M61" s="108"/>
    </row>
    <row r="62" spans="1:13" s="72" customFormat="1" ht="34.5" customHeight="1">
      <c r="A62" s="329" t="s">
        <v>108</v>
      </c>
      <c r="B62" s="330" t="s">
        <v>413</v>
      </c>
      <c r="C62" s="329" t="s">
        <v>87</v>
      </c>
      <c r="D62" s="331"/>
      <c r="E62" s="331"/>
      <c r="F62" s="331"/>
      <c r="G62" s="184"/>
      <c r="H62" s="331"/>
      <c r="I62" s="331"/>
      <c r="J62" s="202"/>
      <c r="K62" s="202"/>
      <c r="L62" s="184">
        <v>10</v>
      </c>
      <c r="M62" s="108"/>
    </row>
    <row r="63" spans="1:13" s="72" customFormat="1" ht="34.5" customHeight="1">
      <c r="A63" s="329" t="s">
        <v>108</v>
      </c>
      <c r="B63" s="330" t="s">
        <v>414</v>
      </c>
      <c r="C63" s="329" t="s">
        <v>87</v>
      </c>
      <c r="D63" s="331"/>
      <c r="E63" s="331"/>
      <c r="F63" s="331"/>
      <c r="G63" s="184"/>
      <c r="H63" s="331"/>
      <c r="I63" s="331"/>
      <c r="J63" s="202"/>
      <c r="K63" s="202"/>
      <c r="L63" s="184">
        <v>10</v>
      </c>
      <c r="M63" s="108"/>
    </row>
    <row r="64" spans="1:13" s="72" customFormat="1" ht="34.5" customHeight="1">
      <c r="A64" s="329" t="s">
        <v>108</v>
      </c>
      <c r="B64" s="330" t="s">
        <v>415</v>
      </c>
      <c r="C64" s="329" t="s">
        <v>87</v>
      </c>
      <c r="D64" s="331"/>
      <c r="E64" s="331"/>
      <c r="F64" s="331"/>
      <c r="G64" s="184"/>
      <c r="H64" s="331"/>
      <c r="I64" s="331"/>
      <c r="J64" s="202"/>
      <c r="K64" s="202"/>
      <c r="L64" s="184">
        <v>20</v>
      </c>
      <c r="M64" s="108"/>
    </row>
    <row r="65" spans="1:13" s="72" customFormat="1" ht="34.5" customHeight="1">
      <c r="A65" s="329" t="s">
        <v>108</v>
      </c>
      <c r="B65" s="330" t="s">
        <v>416</v>
      </c>
      <c r="C65" s="329" t="s">
        <v>87</v>
      </c>
      <c r="D65" s="331"/>
      <c r="E65" s="331"/>
      <c r="F65" s="331"/>
      <c r="G65" s="184"/>
      <c r="H65" s="331"/>
      <c r="I65" s="331"/>
      <c r="J65" s="202"/>
      <c r="K65" s="202"/>
      <c r="L65" s="184">
        <v>20</v>
      </c>
      <c r="M65" s="108"/>
    </row>
    <row r="66" spans="1:13" s="82" customFormat="1" ht="34.5" customHeight="1">
      <c r="A66" s="323" t="s">
        <v>95</v>
      </c>
      <c r="B66" s="324" t="s">
        <v>129</v>
      </c>
      <c r="C66" s="323" t="s">
        <v>26</v>
      </c>
      <c r="D66" s="326"/>
      <c r="E66" s="339">
        <v>364.03</v>
      </c>
      <c r="F66" s="339">
        <v>191</v>
      </c>
      <c r="G66" s="341">
        <v>445</v>
      </c>
      <c r="H66" s="339">
        <v>445</v>
      </c>
      <c r="I66" s="339">
        <v>445</v>
      </c>
      <c r="J66" s="326">
        <f t="shared" si="2"/>
        <v>122.24267230722742</v>
      </c>
      <c r="K66" s="326">
        <f t="shared" si="3"/>
        <v>100</v>
      </c>
      <c r="L66" s="317">
        <f>I66+L67</f>
        <v>475</v>
      </c>
      <c r="M66" s="108"/>
    </row>
    <row r="67" spans="1:13" s="72" customFormat="1" ht="34.5" customHeight="1">
      <c r="A67" s="329"/>
      <c r="B67" s="330" t="s">
        <v>166</v>
      </c>
      <c r="C67" s="329" t="s">
        <v>26</v>
      </c>
      <c r="D67" s="331"/>
      <c r="E67" s="343">
        <v>207.73</v>
      </c>
      <c r="F67" s="343">
        <v>35</v>
      </c>
      <c r="G67" s="199">
        <v>81</v>
      </c>
      <c r="H67" s="343">
        <v>81</v>
      </c>
      <c r="I67" s="343">
        <v>81</v>
      </c>
      <c r="J67" s="202">
        <f t="shared" si="2"/>
        <v>38.99292350647475</v>
      </c>
      <c r="K67" s="202">
        <f t="shared" si="3"/>
        <v>100</v>
      </c>
      <c r="L67" s="184">
        <v>30</v>
      </c>
      <c r="M67" s="108"/>
    </row>
    <row r="68" spans="1:13" s="82" customFormat="1" ht="34.5" customHeight="1">
      <c r="A68" s="323">
        <v>5</v>
      </c>
      <c r="B68" s="324" t="s">
        <v>122</v>
      </c>
      <c r="C68" s="323" t="s">
        <v>26</v>
      </c>
      <c r="D68" s="326">
        <f aca="true" t="shared" si="9" ref="D68:I68">D69+D72</f>
        <v>615</v>
      </c>
      <c r="E68" s="326">
        <f t="shared" si="9"/>
        <v>810.3900000000001</v>
      </c>
      <c r="F68" s="326" t="e">
        <f t="shared" si="9"/>
        <v>#VALUE!</v>
      </c>
      <c r="G68" s="326">
        <f t="shared" si="9"/>
        <v>932.4</v>
      </c>
      <c r="H68" s="326">
        <f t="shared" si="9"/>
        <v>860.3</v>
      </c>
      <c r="I68" s="326">
        <f t="shared" si="9"/>
        <v>1026.07</v>
      </c>
      <c r="J68" s="326">
        <f t="shared" si="2"/>
        <v>126.61434617900021</v>
      </c>
      <c r="K68" s="326">
        <f t="shared" si="3"/>
        <v>110.04611754611756</v>
      </c>
      <c r="L68" s="326">
        <f>L69+L72</f>
        <v>2872.97</v>
      </c>
      <c r="M68" s="108"/>
    </row>
    <row r="69" spans="1:13" s="82" customFormat="1" ht="34.5" customHeight="1">
      <c r="A69" s="337" t="s">
        <v>170</v>
      </c>
      <c r="B69" s="334" t="s">
        <v>167</v>
      </c>
      <c r="C69" s="323" t="s">
        <v>26</v>
      </c>
      <c r="D69" s="326">
        <v>15</v>
      </c>
      <c r="E69" s="326">
        <v>33.39</v>
      </c>
      <c r="F69" s="326">
        <v>31</v>
      </c>
      <c r="G69" s="317">
        <v>38.4</v>
      </c>
      <c r="H69" s="326">
        <v>38.4</v>
      </c>
      <c r="I69" s="326">
        <v>41.17</v>
      </c>
      <c r="J69" s="326">
        <f t="shared" si="2"/>
        <v>123.3003893381252</v>
      </c>
      <c r="K69" s="326">
        <f t="shared" si="3"/>
        <v>107.21354166666669</v>
      </c>
      <c r="L69" s="317">
        <f>I69+L70</f>
        <v>47.27</v>
      </c>
      <c r="M69" s="108"/>
    </row>
    <row r="70" spans="1:13" s="72" customFormat="1" ht="34.5" customHeight="1">
      <c r="A70" s="329"/>
      <c r="B70" s="330" t="s">
        <v>271</v>
      </c>
      <c r="C70" s="329" t="s">
        <v>26</v>
      </c>
      <c r="D70" s="331"/>
      <c r="E70" s="331"/>
      <c r="F70" s="331">
        <v>10</v>
      </c>
      <c r="G70" s="184">
        <v>5</v>
      </c>
      <c r="H70" s="331">
        <v>5</v>
      </c>
      <c r="I70" s="331">
        <v>7.76</v>
      </c>
      <c r="J70" s="202"/>
      <c r="K70" s="202">
        <f t="shared" si="3"/>
        <v>155.20000000000002</v>
      </c>
      <c r="L70" s="184">
        <v>6.1</v>
      </c>
      <c r="M70" s="108"/>
    </row>
    <row r="71" spans="1:13" s="72" customFormat="1" ht="34.5" customHeight="1">
      <c r="A71" s="329"/>
      <c r="B71" s="332" t="s">
        <v>270</v>
      </c>
      <c r="C71" s="329" t="s">
        <v>26</v>
      </c>
      <c r="D71" s="331"/>
      <c r="E71" s="331"/>
      <c r="F71" s="331"/>
      <c r="G71" s="184">
        <v>5</v>
      </c>
      <c r="H71" s="331">
        <v>5</v>
      </c>
      <c r="I71" s="331">
        <v>7.76</v>
      </c>
      <c r="J71" s="202"/>
      <c r="K71" s="202">
        <f t="shared" si="3"/>
        <v>155.20000000000002</v>
      </c>
      <c r="L71" s="344"/>
      <c r="M71" s="108"/>
    </row>
    <row r="72" spans="1:13" s="82" customFormat="1" ht="34.5" customHeight="1">
      <c r="A72" s="337" t="s">
        <v>171</v>
      </c>
      <c r="B72" s="334" t="s">
        <v>168</v>
      </c>
      <c r="C72" s="323" t="s">
        <v>26</v>
      </c>
      <c r="D72" s="326">
        <f>585+15</f>
        <v>600</v>
      </c>
      <c r="E72" s="326">
        <f>E75+E78</f>
        <v>777.0000000000001</v>
      </c>
      <c r="F72" s="326" t="e">
        <f>F75+F78</f>
        <v>#VALUE!</v>
      </c>
      <c r="G72" s="326">
        <v>894</v>
      </c>
      <c r="H72" s="326">
        <f>H75+H78</f>
        <v>821.9</v>
      </c>
      <c r="I72" s="326">
        <f>I75+I78</f>
        <v>984.9</v>
      </c>
      <c r="J72" s="326">
        <f t="shared" si="2"/>
        <v>126.75675675675673</v>
      </c>
      <c r="K72" s="326">
        <f t="shared" si="3"/>
        <v>110.16778523489931</v>
      </c>
      <c r="L72" s="339">
        <f>L81+L82++L83</f>
        <v>2825.7</v>
      </c>
      <c r="M72" s="108"/>
    </row>
    <row r="73" spans="1:13" s="82" customFormat="1" ht="34.5" customHeight="1" hidden="1">
      <c r="A73" s="337"/>
      <c r="B73" s="334"/>
      <c r="C73" s="323"/>
      <c r="D73" s="326"/>
      <c r="E73" s="326"/>
      <c r="F73" s="326"/>
      <c r="G73" s="326"/>
      <c r="H73" s="326"/>
      <c r="I73" s="326"/>
      <c r="J73" s="326" t="e">
        <f t="shared" si="2"/>
        <v>#DIV/0!</v>
      </c>
      <c r="K73" s="326" t="e">
        <f t="shared" si="3"/>
        <v>#DIV/0!</v>
      </c>
      <c r="L73" s="326"/>
      <c r="M73" s="108"/>
    </row>
    <row r="74" spans="1:13" s="72" customFormat="1" ht="34.5" customHeight="1" hidden="1">
      <c r="A74" s="345"/>
      <c r="B74" s="346" t="s">
        <v>228</v>
      </c>
      <c r="C74" s="347" t="s">
        <v>26</v>
      </c>
      <c r="D74" s="331"/>
      <c r="E74" s="348"/>
      <c r="F74" s="331">
        <v>300</v>
      </c>
      <c r="G74" s="344"/>
      <c r="H74" s="331"/>
      <c r="I74" s="331"/>
      <c r="J74" s="326" t="e">
        <f t="shared" si="2"/>
        <v>#DIV/0!</v>
      </c>
      <c r="K74" s="326" t="e">
        <f t="shared" si="3"/>
        <v>#DIV/0!</v>
      </c>
      <c r="L74" s="344"/>
      <c r="M74" s="108"/>
    </row>
    <row r="75" spans="1:13" s="10" customFormat="1" ht="34.5" customHeight="1" hidden="1">
      <c r="A75" s="292"/>
      <c r="B75" s="349" t="s">
        <v>229</v>
      </c>
      <c r="C75" s="350" t="s">
        <v>26</v>
      </c>
      <c r="D75" s="202"/>
      <c r="E75" s="351">
        <v>753.9000000000001</v>
      </c>
      <c r="F75" s="250" t="s">
        <v>9</v>
      </c>
      <c r="G75" s="352"/>
      <c r="H75" s="202">
        <v>797.3</v>
      </c>
      <c r="I75" s="202">
        <v>849.9</v>
      </c>
      <c r="J75" s="326">
        <f t="shared" si="2"/>
        <v>112.73378432152803</v>
      </c>
      <c r="K75" s="326" t="e">
        <f t="shared" si="3"/>
        <v>#DIV/0!</v>
      </c>
      <c r="L75" s="352"/>
      <c r="M75" s="108"/>
    </row>
    <row r="76" spans="1:13" s="72" customFormat="1" ht="34.5" customHeight="1" hidden="1">
      <c r="A76" s="345"/>
      <c r="B76" s="346" t="s">
        <v>230</v>
      </c>
      <c r="C76" s="347" t="s">
        <v>26</v>
      </c>
      <c r="D76" s="331"/>
      <c r="E76" s="353"/>
      <c r="F76" s="281" t="s">
        <v>9</v>
      </c>
      <c r="G76" s="344"/>
      <c r="H76" s="331"/>
      <c r="I76" s="331"/>
      <c r="J76" s="326" t="e">
        <f t="shared" si="2"/>
        <v>#DIV/0!</v>
      </c>
      <c r="K76" s="326" t="e">
        <f t="shared" si="3"/>
        <v>#DIV/0!</v>
      </c>
      <c r="L76" s="344"/>
      <c r="M76" s="108"/>
    </row>
    <row r="77" spans="1:13" s="72" customFormat="1" ht="34.5" customHeight="1" hidden="1">
      <c r="A77" s="345"/>
      <c r="B77" s="346" t="s">
        <v>231</v>
      </c>
      <c r="C77" s="347" t="s">
        <v>26</v>
      </c>
      <c r="D77" s="331"/>
      <c r="E77" s="353"/>
      <c r="F77" s="281" t="s">
        <v>9</v>
      </c>
      <c r="G77" s="344"/>
      <c r="H77" s="331"/>
      <c r="I77" s="331"/>
      <c r="J77" s="326" t="e">
        <f t="shared" si="2"/>
        <v>#DIV/0!</v>
      </c>
      <c r="K77" s="326" t="e">
        <f t="shared" si="3"/>
        <v>#DIV/0!</v>
      </c>
      <c r="L77" s="344"/>
      <c r="M77" s="108"/>
    </row>
    <row r="78" spans="1:13" s="10" customFormat="1" ht="34.5" customHeight="1" hidden="1">
      <c r="A78" s="292"/>
      <c r="B78" s="354" t="s">
        <v>232</v>
      </c>
      <c r="C78" s="350" t="s">
        <v>26</v>
      </c>
      <c r="D78" s="202"/>
      <c r="E78" s="351">
        <v>23.1</v>
      </c>
      <c r="F78" s="250" t="s">
        <v>9</v>
      </c>
      <c r="G78" s="352"/>
      <c r="H78" s="202">
        <v>24.6</v>
      </c>
      <c r="I78" s="202">
        <v>135</v>
      </c>
      <c r="J78" s="326">
        <f t="shared" si="2"/>
        <v>584.4155844155844</v>
      </c>
      <c r="K78" s="326" t="e">
        <f t="shared" si="3"/>
        <v>#DIV/0!</v>
      </c>
      <c r="L78" s="352"/>
      <c r="M78" s="108"/>
    </row>
    <row r="79" spans="1:13" s="72" customFormat="1" ht="34.5" customHeight="1" hidden="1">
      <c r="A79" s="345"/>
      <c r="B79" s="346" t="s">
        <v>230</v>
      </c>
      <c r="C79" s="347" t="s">
        <v>87</v>
      </c>
      <c r="D79" s="331"/>
      <c r="E79" s="353"/>
      <c r="F79" s="281" t="s">
        <v>9</v>
      </c>
      <c r="G79" s="344"/>
      <c r="H79" s="331"/>
      <c r="I79" s="331"/>
      <c r="J79" s="326" t="e">
        <f t="shared" si="2"/>
        <v>#DIV/0!</v>
      </c>
      <c r="K79" s="326" t="e">
        <f t="shared" si="3"/>
        <v>#DIV/0!</v>
      </c>
      <c r="L79" s="344"/>
      <c r="M79" s="108"/>
    </row>
    <row r="80" spans="1:13" s="72" customFormat="1" ht="34.5" customHeight="1" hidden="1">
      <c r="A80" s="345"/>
      <c r="B80" s="346" t="s">
        <v>231</v>
      </c>
      <c r="C80" s="347" t="s">
        <v>26</v>
      </c>
      <c r="D80" s="331"/>
      <c r="E80" s="353"/>
      <c r="F80" s="281" t="s">
        <v>9</v>
      </c>
      <c r="G80" s="344"/>
      <c r="H80" s="331"/>
      <c r="I80" s="331"/>
      <c r="J80" s="326" t="e">
        <f t="shared" si="2"/>
        <v>#DIV/0!</v>
      </c>
      <c r="K80" s="326" t="e">
        <f t="shared" si="3"/>
        <v>#DIV/0!</v>
      </c>
      <c r="L80" s="344"/>
      <c r="M80" s="108"/>
    </row>
    <row r="81" spans="1:13" s="72" customFormat="1" ht="34.5" customHeight="1">
      <c r="A81" s="345" t="s">
        <v>30</v>
      </c>
      <c r="B81" s="346" t="s">
        <v>417</v>
      </c>
      <c r="C81" s="347" t="s">
        <v>418</v>
      </c>
      <c r="D81" s="331"/>
      <c r="E81" s="353"/>
      <c r="F81" s="281"/>
      <c r="G81" s="344"/>
      <c r="H81" s="331"/>
      <c r="I81" s="331"/>
      <c r="J81" s="326"/>
      <c r="K81" s="326"/>
      <c r="L81" s="344">
        <v>2064.7</v>
      </c>
      <c r="M81" s="108"/>
    </row>
    <row r="82" spans="1:13" s="10" customFormat="1" ht="34.5" customHeight="1">
      <c r="A82" s="292" t="s">
        <v>38</v>
      </c>
      <c r="B82" s="349" t="s">
        <v>419</v>
      </c>
      <c r="C82" s="350" t="s">
        <v>87</v>
      </c>
      <c r="D82" s="202"/>
      <c r="E82" s="351"/>
      <c r="F82" s="250"/>
      <c r="G82" s="352"/>
      <c r="H82" s="202"/>
      <c r="I82" s="202"/>
      <c r="J82" s="326"/>
      <c r="K82" s="326"/>
      <c r="L82" s="352">
        <v>750</v>
      </c>
      <c r="M82" s="108"/>
    </row>
    <row r="83" spans="1:13" s="10" customFormat="1" ht="34.5" customHeight="1">
      <c r="A83" s="292" t="s">
        <v>420</v>
      </c>
      <c r="B83" s="349" t="s">
        <v>421</v>
      </c>
      <c r="C83" s="350" t="s">
        <v>87</v>
      </c>
      <c r="D83" s="202"/>
      <c r="E83" s="351"/>
      <c r="F83" s="250"/>
      <c r="G83" s="352"/>
      <c r="H83" s="202"/>
      <c r="I83" s="202"/>
      <c r="J83" s="326"/>
      <c r="K83" s="326"/>
      <c r="L83" s="352">
        <v>11</v>
      </c>
      <c r="M83" s="108"/>
    </row>
    <row r="84" spans="1:13" s="72" customFormat="1" ht="34.5" customHeight="1">
      <c r="A84" s="345" t="s">
        <v>108</v>
      </c>
      <c r="B84" s="346" t="s">
        <v>422</v>
      </c>
      <c r="C84" s="347" t="s">
        <v>87</v>
      </c>
      <c r="D84" s="331"/>
      <c r="E84" s="353"/>
      <c r="F84" s="281"/>
      <c r="G84" s="344"/>
      <c r="H84" s="331"/>
      <c r="I84" s="331"/>
      <c r="J84" s="326"/>
      <c r="K84" s="326"/>
      <c r="L84" s="344">
        <v>5</v>
      </c>
      <c r="M84" s="108"/>
    </row>
    <row r="85" spans="1:18" s="43" customFormat="1" ht="34.5" customHeight="1">
      <c r="A85" s="323" t="s">
        <v>48</v>
      </c>
      <c r="B85" s="324" t="s">
        <v>96</v>
      </c>
      <c r="C85" s="327"/>
      <c r="D85" s="202"/>
      <c r="E85" s="202"/>
      <c r="F85" s="326"/>
      <c r="G85" s="352"/>
      <c r="H85" s="352"/>
      <c r="I85" s="352"/>
      <c r="J85" s="326"/>
      <c r="K85" s="326"/>
      <c r="L85" s="336"/>
      <c r="M85" s="108"/>
      <c r="N85" s="10"/>
      <c r="O85" s="10"/>
      <c r="P85" s="10"/>
      <c r="Q85" s="10"/>
      <c r="R85" s="10"/>
    </row>
    <row r="86" spans="1:18" s="81" customFormat="1" ht="34.5" customHeight="1">
      <c r="A86" s="323"/>
      <c r="B86" s="324" t="s">
        <v>172</v>
      </c>
      <c r="C86" s="323" t="s">
        <v>44</v>
      </c>
      <c r="D86" s="339">
        <v>35475</v>
      </c>
      <c r="E86" s="339">
        <f>E87+E88+E89</f>
        <v>29774</v>
      </c>
      <c r="F86" s="339">
        <f aca="true" t="shared" si="10" ref="F86:L86">F87+F88+F89</f>
        <v>29600</v>
      </c>
      <c r="G86" s="339">
        <f t="shared" si="10"/>
        <v>31491</v>
      </c>
      <c r="H86" s="339">
        <f t="shared" si="10"/>
        <v>30434</v>
      </c>
      <c r="I86" s="339">
        <f t="shared" si="10"/>
        <v>31506</v>
      </c>
      <c r="J86" s="326">
        <f aca="true" t="shared" si="11" ref="J86:J127">I86/E86*100</f>
        <v>105.81715590783904</v>
      </c>
      <c r="K86" s="326">
        <f aca="true" t="shared" si="12" ref="K86:K127">I86/G86*100</f>
        <v>100.0476326569496</v>
      </c>
      <c r="L86" s="339">
        <f t="shared" si="10"/>
        <v>34819</v>
      </c>
      <c r="M86" s="108"/>
      <c r="N86" s="82"/>
      <c r="O86" s="82"/>
      <c r="P86" s="82"/>
      <c r="Q86" s="82"/>
      <c r="R86" s="82"/>
    </row>
    <row r="87" spans="1:18" s="43" customFormat="1" ht="34.5" customHeight="1">
      <c r="A87" s="287">
        <v>1</v>
      </c>
      <c r="B87" s="327" t="s">
        <v>173</v>
      </c>
      <c r="C87" s="287" t="s">
        <v>44</v>
      </c>
      <c r="D87" s="226">
        <v>4475</v>
      </c>
      <c r="E87" s="226">
        <v>3600</v>
      </c>
      <c r="F87" s="226">
        <v>3600</v>
      </c>
      <c r="G87" s="179">
        <v>3976</v>
      </c>
      <c r="H87" s="226">
        <v>3767</v>
      </c>
      <c r="I87" s="226">
        <v>3976</v>
      </c>
      <c r="J87" s="202">
        <f t="shared" si="11"/>
        <v>110.44444444444443</v>
      </c>
      <c r="K87" s="202">
        <f t="shared" si="12"/>
        <v>100</v>
      </c>
      <c r="L87" s="290">
        <v>4243</v>
      </c>
      <c r="M87" s="108"/>
      <c r="N87" s="10"/>
      <c r="O87" s="10"/>
      <c r="P87" s="10"/>
      <c r="Q87" s="10"/>
      <c r="R87" s="10"/>
    </row>
    <row r="88" spans="1:18" s="43" customFormat="1" ht="34.5" customHeight="1">
      <c r="A88" s="287">
        <v>2</v>
      </c>
      <c r="B88" s="327" t="s">
        <v>174</v>
      </c>
      <c r="C88" s="287" t="s">
        <v>44</v>
      </c>
      <c r="D88" s="226">
        <v>13500</v>
      </c>
      <c r="E88" s="226">
        <v>11174</v>
      </c>
      <c r="F88" s="226">
        <v>11000</v>
      </c>
      <c r="G88" s="179">
        <v>12515</v>
      </c>
      <c r="H88" s="226">
        <v>11652</v>
      </c>
      <c r="I88" s="226">
        <v>12515</v>
      </c>
      <c r="J88" s="202">
        <f t="shared" si="11"/>
        <v>112.00107392160372</v>
      </c>
      <c r="K88" s="202">
        <f t="shared" si="12"/>
        <v>100</v>
      </c>
      <c r="L88" s="290">
        <v>14276</v>
      </c>
      <c r="M88" s="108"/>
      <c r="N88" s="10"/>
      <c r="O88" s="10"/>
      <c r="P88" s="10"/>
      <c r="Q88" s="10"/>
      <c r="R88" s="10"/>
    </row>
    <row r="89" spans="1:18" s="43" customFormat="1" ht="34.5" customHeight="1">
      <c r="A89" s="287">
        <v>3</v>
      </c>
      <c r="B89" s="327" t="s">
        <v>175</v>
      </c>
      <c r="C89" s="287" t="s">
        <v>44</v>
      </c>
      <c r="D89" s="226">
        <v>17500</v>
      </c>
      <c r="E89" s="226">
        <v>15000</v>
      </c>
      <c r="F89" s="226">
        <v>15000</v>
      </c>
      <c r="G89" s="179">
        <v>15000</v>
      </c>
      <c r="H89" s="226">
        <v>15015</v>
      </c>
      <c r="I89" s="226">
        <v>15015</v>
      </c>
      <c r="J89" s="202">
        <f t="shared" si="11"/>
        <v>100.1</v>
      </c>
      <c r="K89" s="202">
        <f t="shared" si="12"/>
        <v>100.1</v>
      </c>
      <c r="L89" s="290">
        <v>16300</v>
      </c>
      <c r="M89" s="108"/>
      <c r="N89" s="10"/>
      <c r="O89" s="10"/>
      <c r="P89" s="10"/>
      <c r="Q89" s="10"/>
      <c r="R89" s="10"/>
    </row>
    <row r="90" spans="1:18" s="43" customFormat="1" ht="34.5" customHeight="1">
      <c r="A90" s="323" t="s">
        <v>61</v>
      </c>
      <c r="B90" s="324" t="s">
        <v>97</v>
      </c>
      <c r="C90" s="323"/>
      <c r="D90" s="326"/>
      <c r="E90" s="326"/>
      <c r="F90" s="326"/>
      <c r="G90" s="352"/>
      <c r="H90" s="352"/>
      <c r="I90" s="352"/>
      <c r="J90" s="326"/>
      <c r="K90" s="326"/>
      <c r="L90" s="336"/>
      <c r="M90" s="108"/>
      <c r="N90" s="10"/>
      <c r="O90" s="10"/>
      <c r="P90" s="10"/>
      <c r="Q90" s="10"/>
      <c r="R90" s="10"/>
    </row>
    <row r="91" spans="1:13" s="82" customFormat="1" ht="34.5" customHeight="1">
      <c r="A91" s="323" t="s">
        <v>85</v>
      </c>
      <c r="B91" s="324" t="s">
        <v>98</v>
      </c>
      <c r="C91" s="323" t="s">
        <v>27</v>
      </c>
      <c r="D91" s="326"/>
      <c r="E91" s="326">
        <f>E93+E103</f>
        <v>68.2</v>
      </c>
      <c r="F91" s="326">
        <f aca="true" t="shared" si="13" ref="F91:L91">F93+F103</f>
        <v>68</v>
      </c>
      <c r="G91" s="326">
        <f t="shared" si="13"/>
        <v>60</v>
      </c>
      <c r="H91" s="326">
        <f t="shared" si="13"/>
        <v>52.4</v>
      </c>
      <c r="I91" s="326">
        <f t="shared" si="13"/>
        <v>60</v>
      </c>
      <c r="J91" s="326">
        <f t="shared" si="11"/>
        <v>87.97653958944281</v>
      </c>
      <c r="K91" s="326">
        <f t="shared" si="12"/>
        <v>100</v>
      </c>
      <c r="L91" s="326">
        <f t="shared" si="13"/>
        <v>60</v>
      </c>
      <c r="M91" s="108"/>
    </row>
    <row r="92" spans="1:13" s="10" customFormat="1" ht="34.5" customHeight="1">
      <c r="A92" s="287">
        <v>1</v>
      </c>
      <c r="B92" s="327" t="s">
        <v>99</v>
      </c>
      <c r="C92" s="355" t="s">
        <v>87</v>
      </c>
      <c r="D92" s="356"/>
      <c r="E92" s="202">
        <v>48.7</v>
      </c>
      <c r="F92" s="202"/>
      <c r="G92" s="193">
        <v>40</v>
      </c>
      <c r="H92" s="193">
        <v>35.5</v>
      </c>
      <c r="I92" s="193">
        <v>40</v>
      </c>
      <c r="J92" s="202">
        <f t="shared" si="11"/>
        <v>82.13552361396303</v>
      </c>
      <c r="K92" s="202">
        <f t="shared" si="12"/>
        <v>100</v>
      </c>
      <c r="L92" s="193">
        <f>L94+L97</f>
        <v>48</v>
      </c>
      <c r="M92" s="108"/>
    </row>
    <row r="93" spans="1:13" s="10" customFormat="1" ht="34.5" customHeight="1">
      <c r="A93" s="287"/>
      <c r="B93" s="327" t="s">
        <v>100</v>
      </c>
      <c r="C93" s="287" t="s">
        <v>27</v>
      </c>
      <c r="D93" s="202"/>
      <c r="E93" s="202">
        <v>48.7</v>
      </c>
      <c r="F93" s="202">
        <v>54</v>
      </c>
      <c r="G93" s="193">
        <v>40</v>
      </c>
      <c r="H93" s="193">
        <v>35.5</v>
      </c>
      <c r="I93" s="193">
        <v>40</v>
      </c>
      <c r="J93" s="202">
        <f t="shared" si="11"/>
        <v>82.13552361396303</v>
      </c>
      <c r="K93" s="202">
        <f t="shared" si="12"/>
        <v>100</v>
      </c>
      <c r="L93" s="193">
        <v>40</v>
      </c>
      <c r="M93" s="108"/>
    </row>
    <row r="94" spans="1:13" s="10" customFormat="1" ht="34.5" customHeight="1">
      <c r="A94" s="289" t="s">
        <v>88</v>
      </c>
      <c r="B94" s="327" t="s">
        <v>45</v>
      </c>
      <c r="C94" s="287" t="s">
        <v>87</v>
      </c>
      <c r="D94" s="202"/>
      <c r="E94" s="202"/>
      <c r="F94" s="202">
        <v>31</v>
      </c>
      <c r="G94" s="193">
        <v>32</v>
      </c>
      <c r="H94" s="193"/>
      <c r="I94" s="193">
        <v>32</v>
      </c>
      <c r="J94" s="202"/>
      <c r="K94" s="202">
        <f t="shared" si="12"/>
        <v>100</v>
      </c>
      <c r="L94" s="193">
        <v>40</v>
      </c>
      <c r="M94" s="108"/>
    </row>
    <row r="95" spans="1:13" s="10" customFormat="1" ht="34.5" customHeight="1">
      <c r="A95" s="287"/>
      <c r="B95" s="327" t="s">
        <v>32</v>
      </c>
      <c r="C95" s="287" t="s">
        <v>33</v>
      </c>
      <c r="D95" s="202"/>
      <c r="E95" s="202"/>
      <c r="F95" s="202">
        <v>13.5</v>
      </c>
      <c r="G95" s="193"/>
      <c r="H95" s="193"/>
      <c r="I95" s="193"/>
      <c r="J95" s="202"/>
      <c r="K95" s="202"/>
      <c r="L95" s="352"/>
      <c r="M95" s="108"/>
    </row>
    <row r="96" spans="1:13" s="10" customFormat="1" ht="34.5" customHeight="1">
      <c r="A96" s="287"/>
      <c r="B96" s="327" t="s">
        <v>34</v>
      </c>
      <c r="C96" s="287" t="s">
        <v>11</v>
      </c>
      <c r="D96" s="202"/>
      <c r="E96" s="202"/>
      <c r="F96" s="202">
        <v>42</v>
      </c>
      <c r="G96" s="193">
        <v>30</v>
      </c>
      <c r="H96" s="193"/>
      <c r="I96" s="193">
        <v>30</v>
      </c>
      <c r="J96" s="202"/>
      <c r="K96" s="202">
        <f t="shared" si="12"/>
        <v>100</v>
      </c>
      <c r="L96" s="193">
        <v>30</v>
      </c>
      <c r="M96" s="108"/>
    </row>
    <row r="97" spans="1:13" s="10" customFormat="1" ht="34.5" customHeight="1">
      <c r="A97" s="355" t="s">
        <v>90</v>
      </c>
      <c r="B97" s="357" t="s">
        <v>114</v>
      </c>
      <c r="C97" s="355" t="s">
        <v>87</v>
      </c>
      <c r="D97" s="356"/>
      <c r="E97" s="202"/>
      <c r="F97" s="202">
        <v>8</v>
      </c>
      <c r="G97" s="193">
        <v>8</v>
      </c>
      <c r="H97" s="352"/>
      <c r="I97" s="193">
        <v>8</v>
      </c>
      <c r="J97" s="202"/>
      <c r="K97" s="202">
        <f t="shared" si="12"/>
        <v>100</v>
      </c>
      <c r="L97" s="193">
        <v>8</v>
      </c>
      <c r="M97" s="108"/>
    </row>
    <row r="98" spans="1:13" s="10" customFormat="1" ht="34.5" customHeight="1">
      <c r="A98" s="355"/>
      <c r="B98" s="358" t="s">
        <v>32</v>
      </c>
      <c r="C98" s="355" t="s">
        <v>89</v>
      </c>
      <c r="D98" s="356"/>
      <c r="E98" s="202"/>
      <c r="F98" s="202">
        <v>12.5</v>
      </c>
      <c r="G98" s="193"/>
      <c r="H98" s="352"/>
      <c r="I98" s="193"/>
      <c r="J98" s="202"/>
      <c r="K98" s="202"/>
      <c r="L98" s="352"/>
      <c r="M98" s="108"/>
    </row>
    <row r="99" spans="1:13" s="10" customFormat="1" ht="34.5" customHeight="1">
      <c r="A99" s="355"/>
      <c r="B99" s="358" t="s">
        <v>34</v>
      </c>
      <c r="C99" s="355" t="s">
        <v>27</v>
      </c>
      <c r="D99" s="356"/>
      <c r="E99" s="202"/>
      <c r="F99" s="202">
        <v>10</v>
      </c>
      <c r="G99" s="193">
        <v>10</v>
      </c>
      <c r="H99" s="352"/>
      <c r="I99" s="193">
        <v>10</v>
      </c>
      <c r="J99" s="202"/>
      <c r="K99" s="202">
        <f t="shared" si="12"/>
        <v>100</v>
      </c>
      <c r="L99" s="193">
        <v>10</v>
      </c>
      <c r="M99" s="108"/>
    </row>
    <row r="100" spans="1:13" s="10" customFormat="1" ht="34.5" customHeight="1">
      <c r="A100" s="355" t="s">
        <v>176</v>
      </c>
      <c r="B100" s="357" t="s">
        <v>125</v>
      </c>
      <c r="C100" s="355" t="s">
        <v>126</v>
      </c>
      <c r="D100" s="356"/>
      <c r="E100" s="250"/>
      <c r="F100" s="250">
        <v>5</v>
      </c>
      <c r="G100" s="352"/>
      <c r="H100" s="352"/>
      <c r="I100" s="352"/>
      <c r="J100" s="202"/>
      <c r="K100" s="202"/>
      <c r="L100" s="352"/>
      <c r="M100" s="108"/>
    </row>
    <row r="101" spans="1:13" s="10" customFormat="1" ht="34.5" customHeight="1">
      <c r="A101" s="355"/>
      <c r="B101" s="358" t="s">
        <v>32</v>
      </c>
      <c r="C101" s="355" t="s">
        <v>127</v>
      </c>
      <c r="D101" s="356"/>
      <c r="E101" s="250"/>
      <c r="F101" s="250">
        <v>4</v>
      </c>
      <c r="G101" s="352"/>
      <c r="H101" s="352"/>
      <c r="I101" s="352"/>
      <c r="J101" s="202"/>
      <c r="K101" s="202"/>
      <c r="L101" s="352"/>
      <c r="M101" s="108"/>
    </row>
    <row r="102" spans="1:13" s="10" customFormat="1" ht="34.5" customHeight="1">
      <c r="A102" s="355"/>
      <c r="B102" s="358" t="s">
        <v>34</v>
      </c>
      <c r="C102" s="355" t="s">
        <v>11</v>
      </c>
      <c r="D102" s="356"/>
      <c r="E102" s="250"/>
      <c r="F102" s="250">
        <v>2</v>
      </c>
      <c r="G102" s="352"/>
      <c r="H102" s="352"/>
      <c r="I102" s="352"/>
      <c r="J102" s="202"/>
      <c r="K102" s="202"/>
      <c r="L102" s="352"/>
      <c r="M102" s="108"/>
    </row>
    <row r="103" spans="1:13" s="10" customFormat="1" ht="34.5" customHeight="1">
      <c r="A103" s="287">
        <v>2</v>
      </c>
      <c r="B103" s="327" t="s">
        <v>101</v>
      </c>
      <c r="C103" s="287" t="s">
        <v>27</v>
      </c>
      <c r="D103" s="202"/>
      <c r="E103" s="250">
        <v>19.5</v>
      </c>
      <c r="F103" s="250">
        <v>14</v>
      </c>
      <c r="G103" s="193">
        <v>20</v>
      </c>
      <c r="H103" s="193">
        <v>16.9</v>
      </c>
      <c r="I103" s="193">
        <v>20</v>
      </c>
      <c r="J103" s="202">
        <f t="shared" si="11"/>
        <v>102.56410256410255</v>
      </c>
      <c r="K103" s="202">
        <f t="shared" si="12"/>
        <v>100</v>
      </c>
      <c r="L103" s="193">
        <v>20</v>
      </c>
      <c r="M103" s="108"/>
    </row>
    <row r="104" spans="1:18" s="43" customFormat="1" ht="34.5" customHeight="1">
      <c r="A104" s="323" t="s">
        <v>132</v>
      </c>
      <c r="B104" s="175" t="s">
        <v>177</v>
      </c>
      <c r="C104" s="287"/>
      <c r="D104" s="202"/>
      <c r="E104" s="202"/>
      <c r="F104" s="202"/>
      <c r="G104" s="352"/>
      <c r="H104" s="352"/>
      <c r="I104" s="352"/>
      <c r="J104" s="326"/>
      <c r="K104" s="326"/>
      <c r="L104" s="336"/>
      <c r="M104" s="103" t="s">
        <v>316</v>
      </c>
      <c r="N104" s="10"/>
      <c r="O104" s="10"/>
      <c r="P104" s="10"/>
      <c r="Q104" s="10"/>
      <c r="R104" s="10"/>
    </row>
    <row r="105" spans="1:13" s="10" customFormat="1" ht="34.5" customHeight="1">
      <c r="A105" s="292" t="s">
        <v>9</v>
      </c>
      <c r="B105" s="177" t="s">
        <v>259</v>
      </c>
      <c r="C105" s="287" t="s">
        <v>46</v>
      </c>
      <c r="D105" s="202"/>
      <c r="E105" s="202"/>
      <c r="F105" s="250" t="s">
        <v>9</v>
      </c>
      <c r="G105" s="352"/>
      <c r="H105" s="193"/>
      <c r="I105" s="202"/>
      <c r="J105" s="202"/>
      <c r="K105" s="202"/>
      <c r="L105" s="352"/>
      <c r="M105" s="104"/>
    </row>
    <row r="106" spans="1:13" s="10" customFormat="1" ht="34.5" customHeight="1">
      <c r="A106" s="292" t="s">
        <v>9</v>
      </c>
      <c r="B106" s="177" t="s">
        <v>260</v>
      </c>
      <c r="C106" s="287" t="s">
        <v>47</v>
      </c>
      <c r="D106" s="202">
        <v>6</v>
      </c>
      <c r="E106" s="202">
        <v>3</v>
      </c>
      <c r="F106" s="250" t="s">
        <v>9</v>
      </c>
      <c r="G106" s="193">
        <v>4</v>
      </c>
      <c r="H106" s="193">
        <v>3</v>
      </c>
      <c r="I106" s="202">
        <v>4</v>
      </c>
      <c r="J106" s="202">
        <f t="shared" si="11"/>
        <v>133.33333333333331</v>
      </c>
      <c r="K106" s="202">
        <f t="shared" si="12"/>
        <v>100</v>
      </c>
      <c r="L106" s="193">
        <v>5</v>
      </c>
      <c r="M106" s="104"/>
    </row>
    <row r="107" spans="1:13" s="72" customFormat="1" ht="34.5" customHeight="1">
      <c r="A107" s="345"/>
      <c r="B107" s="359" t="s">
        <v>318</v>
      </c>
      <c r="C107" s="329" t="s">
        <v>47</v>
      </c>
      <c r="D107" s="331"/>
      <c r="E107" s="331">
        <v>0</v>
      </c>
      <c r="F107" s="281"/>
      <c r="G107" s="184">
        <v>1</v>
      </c>
      <c r="H107" s="184">
        <v>0</v>
      </c>
      <c r="I107" s="331">
        <v>1</v>
      </c>
      <c r="J107" s="202"/>
      <c r="K107" s="202">
        <f t="shared" si="12"/>
        <v>100</v>
      </c>
      <c r="L107" s="184">
        <v>1</v>
      </c>
      <c r="M107" s="104"/>
    </row>
    <row r="108" spans="1:13" s="10" customFormat="1" ht="34.5" customHeight="1">
      <c r="A108" s="292" t="s">
        <v>9</v>
      </c>
      <c r="B108" s="177" t="s">
        <v>261</v>
      </c>
      <c r="C108" s="287" t="s">
        <v>8</v>
      </c>
      <c r="D108" s="202"/>
      <c r="E108" s="202">
        <v>27.27272727272727</v>
      </c>
      <c r="F108" s="250" t="s">
        <v>9</v>
      </c>
      <c r="G108" s="193">
        <v>36.36363636363637</v>
      </c>
      <c r="H108" s="193">
        <v>27.27272727272727</v>
      </c>
      <c r="I108" s="202">
        <v>36.36363636363637</v>
      </c>
      <c r="J108" s="202">
        <f t="shared" si="11"/>
        <v>133.33333333333337</v>
      </c>
      <c r="K108" s="202">
        <f t="shared" si="12"/>
        <v>100</v>
      </c>
      <c r="L108" s="352">
        <v>45.45454545454545</v>
      </c>
      <c r="M108" s="104"/>
    </row>
    <row r="109" spans="1:13" s="10" customFormat="1" ht="34.5" customHeight="1">
      <c r="A109" s="292" t="s">
        <v>9</v>
      </c>
      <c r="B109" s="282" t="s">
        <v>322</v>
      </c>
      <c r="C109" s="235" t="s">
        <v>317</v>
      </c>
      <c r="D109" s="202"/>
      <c r="E109" s="202">
        <v>0</v>
      </c>
      <c r="F109" s="250"/>
      <c r="G109" s="193">
        <v>1</v>
      </c>
      <c r="H109" s="193">
        <v>0</v>
      </c>
      <c r="I109" s="202">
        <v>1</v>
      </c>
      <c r="J109" s="202"/>
      <c r="K109" s="202">
        <f t="shared" si="12"/>
        <v>100</v>
      </c>
      <c r="L109" s="352"/>
      <c r="M109" s="104"/>
    </row>
    <row r="110" spans="1:13" s="72" customFormat="1" ht="34.5" customHeight="1">
      <c r="A110" s="345"/>
      <c r="B110" s="359" t="s">
        <v>323</v>
      </c>
      <c r="C110" s="360" t="s">
        <v>317</v>
      </c>
      <c r="D110" s="331"/>
      <c r="E110" s="331">
        <v>0</v>
      </c>
      <c r="F110" s="281"/>
      <c r="G110" s="184">
        <v>1</v>
      </c>
      <c r="H110" s="344"/>
      <c r="I110" s="331">
        <v>1</v>
      </c>
      <c r="J110" s="202"/>
      <c r="K110" s="202">
        <f t="shared" si="12"/>
        <v>100</v>
      </c>
      <c r="L110" s="344"/>
      <c r="M110" s="104"/>
    </row>
    <row r="111" spans="1:13" s="10" customFormat="1" ht="34.5" customHeight="1">
      <c r="A111" s="292" t="s">
        <v>9</v>
      </c>
      <c r="B111" s="216" t="s">
        <v>319</v>
      </c>
      <c r="C111" s="254" t="s">
        <v>46</v>
      </c>
      <c r="D111" s="202"/>
      <c r="E111" s="202">
        <v>12</v>
      </c>
      <c r="F111" s="250"/>
      <c r="G111" s="193">
        <v>14.43</v>
      </c>
      <c r="H111" s="193">
        <v>9.1</v>
      </c>
      <c r="I111" s="202">
        <v>14.67</v>
      </c>
      <c r="J111" s="202">
        <f t="shared" si="11"/>
        <v>122.24999999999999</v>
      </c>
      <c r="K111" s="202">
        <f t="shared" si="12"/>
        <v>101.66320166320166</v>
      </c>
      <c r="L111" s="352"/>
      <c r="M111" s="104"/>
    </row>
    <row r="112" spans="1:13" s="10" customFormat="1" ht="34.5" customHeight="1">
      <c r="A112" s="292" t="s">
        <v>9</v>
      </c>
      <c r="B112" s="216" t="s">
        <v>320</v>
      </c>
      <c r="C112" s="254" t="s">
        <v>46</v>
      </c>
      <c r="D112" s="202"/>
      <c r="E112" s="202">
        <v>10.8</v>
      </c>
      <c r="F112" s="250"/>
      <c r="G112" s="193">
        <v>19.9</v>
      </c>
      <c r="H112" s="193">
        <v>10.3</v>
      </c>
      <c r="I112" s="202">
        <v>12.9</v>
      </c>
      <c r="J112" s="202">
        <f t="shared" si="11"/>
        <v>119.44444444444444</v>
      </c>
      <c r="K112" s="202">
        <f t="shared" si="12"/>
        <v>64.82412060301507</v>
      </c>
      <c r="L112" s="352"/>
      <c r="M112" s="104"/>
    </row>
    <row r="113" spans="1:13" s="10" customFormat="1" ht="34.5" customHeight="1">
      <c r="A113" s="292" t="s">
        <v>9</v>
      </c>
      <c r="B113" s="216" t="s">
        <v>321</v>
      </c>
      <c r="C113" s="254" t="s">
        <v>46</v>
      </c>
      <c r="D113" s="202"/>
      <c r="E113" s="202">
        <v>7.1</v>
      </c>
      <c r="F113" s="250"/>
      <c r="G113" s="193">
        <v>9.9</v>
      </c>
      <c r="H113" s="193">
        <v>9.8</v>
      </c>
      <c r="I113" s="202">
        <v>9.9</v>
      </c>
      <c r="J113" s="202">
        <f t="shared" si="11"/>
        <v>139.43661971830988</v>
      </c>
      <c r="K113" s="202">
        <f t="shared" si="12"/>
        <v>100</v>
      </c>
      <c r="L113" s="352"/>
      <c r="M113" s="105"/>
    </row>
    <row r="114" spans="1:18" s="81" customFormat="1" ht="34.5" customHeight="1">
      <c r="A114" s="323" t="s">
        <v>178</v>
      </c>
      <c r="B114" s="175" t="s">
        <v>131</v>
      </c>
      <c r="C114" s="323"/>
      <c r="D114" s="326"/>
      <c r="E114" s="326"/>
      <c r="F114" s="326"/>
      <c r="G114" s="361"/>
      <c r="H114" s="361"/>
      <c r="I114" s="361"/>
      <c r="J114" s="326"/>
      <c r="K114" s="326"/>
      <c r="L114" s="362"/>
      <c r="M114" s="85"/>
      <c r="N114" s="82"/>
      <c r="O114" s="82"/>
      <c r="P114" s="82"/>
      <c r="Q114" s="82"/>
      <c r="R114" s="82"/>
    </row>
    <row r="115" spans="1:13" s="10" customFormat="1" ht="34.5" customHeight="1">
      <c r="A115" s="292" t="s">
        <v>9</v>
      </c>
      <c r="B115" s="288" t="s">
        <v>179</v>
      </c>
      <c r="C115" s="176" t="s">
        <v>87</v>
      </c>
      <c r="D115" s="193">
        <v>300</v>
      </c>
      <c r="E115" s="202">
        <v>651.09</v>
      </c>
      <c r="F115" s="202">
        <f>F116+F117</f>
        <v>560</v>
      </c>
      <c r="G115" s="193">
        <f>G116+G117</f>
        <v>597</v>
      </c>
      <c r="H115" s="202">
        <v>516.5699999999999</v>
      </c>
      <c r="I115" s="202">
        <v>633.9</v>
      </c>
      <c r="J115" s="202">
        <f t="shared" si="11"/>
        <v>97.35981200755654</v>
      </c>
      <c r="K115" s="202">
        <f t="shared" si="12"/>
        <v>106.18090452261306</v>
      </c>
      <c r="L115" s="193">
        <f>L116+L117</f>
        <v>330</v>
      </c>
      <c r="M115" s="86"/>
    </row>
    <row r="116" spans="1:13" s="72" customFormat="1" ht="34.5" customHeight="1">
      <c r="A116" s="345"/>
      <c r="B116" s="363" t="s">
        <v>236</v>
      </c>
      <c r="C116" s="180" t="s">
        <v>87</v>
      </c>
      <c r="D116" s="184"/>
      <c r="E116" s="281">
        <v>391</v>
      </c>
      <c r="F116" s="331">
        <v>300</v>
      </c>
      <c r="G116" s="184">
        <v>407</v>
      </c>
      <c r="H116" s="331">
        <v>426.57</v>
      </c>
      <c r="I116" s="331">
        <v>543.9</v>
      </c>
      <c r="J116" s="202">
        <f t="shared" si="11"/>
        <v>139.10485933503836</v>
      </c>
      <c r="K116" s="202">
        <f t="shared" si="12"/>
        <v>133.63636363636363</v>
      </c>
      <c r="L116" s="184">
        <v>330</v>
      </c>
      <c r="M116" s="86"/>
    </row>
    <row r="117" spans="1:13" s="72" customFormat="1" ht="34.5" customHeight="1">
      <c r="A117" s="345"/>
      <c r="B117" s="363" t="s">
        <v>235</v>
      </c>
      <c r="C117" s="180" t="s">
        <v>87</v>
      </c>
      <c r="D117" s="184"/>
      <c r="E117" s="281">
        <v>260.09</v>
      </c>
      <c r="F117" s="331">
        <v>260</v>
      </c>
      <c r="G117" s="184">
        <v>190</v>
      </c>
      <c r="H117" s="184">
        <v>90</v>
      </c>
      <c r="I117" s="184">
        <v>90</v>
      </c>
      <c r="J117" s="202">
        <f t="shared" si="11"/>
        <v>34.603406513130075</v>
      </c>
      <c r="K117" s="202">
        <f t="shared" si="12"/>
        <v>47.368421052631575</v>
      </c>
      <c r="L117" s="184">
        <v>0</v>
      </c>
      <c r="M117" s="86"/>
    </row>
    <row r="118" spans="1:13" s="10" customFormat="1" ht="34.5" customHeight="1">
      <c r="A118" s="292" t="s">
        <v>9</v>
      </c>
      <c r="B118" s="288" t="s">
        <v>134</v>
      </c>
      <c r="C118" s="176" t="s">
        <v>8</v>
      </c>
      <c r="D118" s="192">
        <v>72.7</v>
      </c>
      <c r="E118" s="364">
        <v>71.41</v>
      </c>
      <c r="F118" s="365" t="s">
        <v>9</v>
      </c>
      <c r="G118" s="192">
        <v>72.14</v>
      </c>
      <c r="H118" s="364">
        <v>72.14</v>
      </c>
      <c r="I118" s="364">
        <v>72.14</v>
      </c>
      <c r="J118" s="202">
        <f t="shared" si="11"/>
        <v>101.02226578910518</v>
      </c>
      <c r="K118" s="202">
        <f t="shared" si="12"/>
        <v>100</v>
      </c>
      <c r="L118" s="192">
        <v>72.14</v>
      </c>
      <c r="M118" s="86" t="s">
        <v>313</v>
      </c>
    </row>
    <row r="119" spans="1:18" ht="34.5" customHeight="1">
      <c r="A119" s="323" t="s">
        <v>180</v>
      </c>
      <c r="B119" s="175" t="s">
        <v>49</v>
      </c>
      <c r="C119" s="323"/>
      <c r="D119" s="326"/>
      <c r="E119" s="326"/>
      <c r="F119" s="326"/>
      <c r="G119" s="312"/>
      <c r="H119" s="312"/>
      <c r="I119" s="312"/>
      <c r="J119" s="326"/>
      <c r="K119" s="326"/>
      <c r="L119" s="273"/>
      <c r="M119" s="87"/>
      <c r="N119" s="8"/>
      <c r="O119" s="8"/>
      <c r="P119" s="8"/>
      <c r="Q119" s="8"/>
      <c r="R119" s="8"/>
    </row>
    <row r="120" spans="1:18" ht="34.5" customHeight="1">
      <c r="A120" s="287">
        <v>1</v>
      </c>
      <c r="B120" s="327" t="s">
        <v>50</v>
      </c>
      <c r="C120" s="287"/>
      <c r="D120" s="202"/>
      <c r="E120" s="202"/>
      <c r="F120" s="202"/>
      <c r="G120" s="312"/>
      <c r="H120" s="312"/>
      <c r="I120" s="312"/>
      <c r="J120" s="202"/>
      <c r="K120" s="202"/>
      <c r="L120" s="273"/>
      <c r="M120" s="101"/>
      <c r="N120" s="8"/>
      <c r="O120" s="8"/>
      <c r="P120" s="8"/>
      <c r="Q120" s="8"/>
      <c r="R120" s="8"/>
    </row>
    <row r="121" spans="1:13" s="10" customFormat="1" ht="34.5" customHeight="1">
      <c r="A121" s="287"/>
      <c r="B121" s="327" t="s">
        <v>51</v>
      </c>
      <c r="C121" s="366" t="s">
        <v>124</v>
      </c>
      <c r="D121" s="367"/>
      <c r="E121" s="179">
        <v>129000</v>
      </c>
      <c r="F121" s="229" t="s">
        <v>9</v>
      </c>
      <c r="G121" s="179">
        <v>388360</v>
      </c>
      <c r="H121" s="179">
        <v>289763</v>
      </c>
      <c r="I121" s="226">
        <v>388360</v>
      </c>
      <c r="J121" s="202">
        <f t="shared" si="11"/>
        <v>301.05426356589146</v>
      </c>
      <c r="K121" s="202">
        <f t="shared" si="12"/>
        <v>100</v>
      </c>
      <c r="L121" s="179">
        <v>400000</v>
      </c>
      <c r="M121" s="101"/>
    </row>
    <row r="122" spans="1:18" ht="34.5" customHeight="1">
      <c r="A122" s="287">
        <v>2</v>
      </c>
      <c r="B122" s="327" t="s">
        <v>52</v>
      </c>
      <c r="C122" s="366"/>
      <c r="D122" s="367"/>
      <c r="E122" s="202"/>
      <c r="F122" s="202"/>
      <c r="G122" s="312"/>
      <c r="H122" s="312"/>
      <c r="I122" s="312"/>
      <c r="J122" s="202"/>
      <c r="K122" s="202"/>
      <c r="L122" s="273"/>
      <c r="M122" s="101"/>
      <c r="N122" s="8"/>
      <c r="O122" s="8"/>
      <c r="P122" s="8"/>
      <c r="Q122" s="8"/>
      <c r="R122" s="8"/>
    </row>
    <row r="123" spans="1:18" ht="34.5" customHeight="1">
      <c r="A123" s="287" t="s">
        <v>9</v>
      </c>
      <c r="B123" s="177" t="s">
        <v>53</v>
      </c>
      <c r="C123" s="366" t="s">
        <v>54</v>
      </c>
      <c r="D123" s="367"/>
      <c r="E123" s="193">
        <v>25.9</v>
      </c>
      <c r="F123" s="250" t="s">
        <v>9</v>
      </c>
      <c r="G123" s="211">
        <v>27.7451</v>
      </c>
      <c r="H123" s="211">
        <v>23.12091666666667</v>
      </c>
      <c r="I123" s="211">
        <v>28</v>
      </c>
      <c r="J123" s="202">
        <f t="shared" si="11"/>
        <v>108.10810810810811</v>
      </c>
      <c r="K123" s="202">
        <f t="shared" si="12"/>
        <v>100.91872078312927</v>
      </c>
      <c r="L123" s="268">
        <v>29.687257000000002</v>
      </c>
      <c r="M123" s="101"/>
      <c r="N123" s="8"/>
      <c r="O123" s="8"/>
      <c r="P123" s="8"/>
      <c r="Q123" s="8"/>
      <c r="R123" s="8"/>
    </row>
    <row r="124" spans="1:18" ht="34.5" customHeight="1">
      <c r="A124" s="287" t="s">
        <v>9</v>
      </c>
      <c r="B124" s="177" t="s">
        <v>55</v>
      </c>
      <c r="C124" s="366" t="s">
        <v>11</v>
      </c>
      <c r="D124" s="367"/>
      <c r="E124" s="193">
        <v>12059</v>
      </c>
      <c r="F124" s="250" t="s">
        <v>9</v>
      </c>
      <c r="G124" s="211">
        <v>12903.130000000001</v>
      </c>
      <c r="H124" s="211">
        <v>10752.608333333335</v>
      </c>
      <c r="I124" s="211">
        <v>12903</v>
      </c>
      <c r="J124" s="202">
        <f t="shared" si="11"/>
        <v>106.99892196699561</v>
      </c>
      <c r="K124" s="202">
        <f t="shared" si="12"/>
        <v>99.99899249251925</v>
      </c>
      <c r="L124" s="268">
        <v>13806.349100000001</v>
      </c>
      <c r="M124" s="101"/>
      <c r="N124" s="8"/>
      <c r="O124" s="8"/>
      <c r="P124" s="8"/>
      <c r="Q124" s="8"/>
      <c r="R124" s="8"/>
    </row>
    <row r="125" spans="1:18" ht="34.5" customHeight="1">
      <c r="A125" s="287" t="s">
        <v>9</v>
      </c>
      <c r="B125" s="177" t="s">
        <v>56</v>
      </c>
      <c r="C125" s="366" t="s">
        <v>11</v>
      </c>
      <c r="D125" s="367"/>
      <c r="E125" s="193">
        <v>39.9</v>
      </c>
      <c r="F125" s="250" t="s">
        <v>9</v>
      </c>
      <c r="G125" s="211">
        <v>42.714400000000005</v>
      </c>
      <c r="H125" s="211">
        <v>35.595333333333336</v>
      </c>
      <c r="I125" s="211">
        <v>43</v>
      </c>
      <c r="J125" s="202">
        <f t="shared" si="11"/>
        <v>107.76942355889724</v>
      </c>
      <c r="K125" s="202">
        <f t="shared" si="12"/>
        <v>100.66862697357331</v>
      </c>
      <c r="L125" s="268">
        <v>45.70440800000001</v>
      </c>
      <c r="M125" s="101"/>
      <c r="N125" s="8"/>
      <c r="O125" s="8"/>
      <c r="P125" s="8"/>
      <c r="Q125" s="8"/>
      <c r="R125" s="8"/>
    </row>
    <row r="126" spans="1:18" ht="34.5" customHeight="1">
      <c r="A126" s="287" t="s">
        <v>9</v>
      </c>
      <c r="B126" s="177" t="s">
        <v>57</v>
      </c>
      <c r="C126" s="366" t="s">
        <v>58</v>
      </c>
      <c r="D126" s="367"/>
      <c r="E126" s="193">
        <v>1000</v>
      </c>
      <c r="F126" s="250" t="s">
        <v>9</v>
      </c>
      <c r="G126" s="211">
        <v>1070</v>
      </c>
      <c r="H126" s="211">
        <v>891.6666666666667</v>
      </c>
      <c r="I126" s="211">
        <v>1070</v>
      </c>
      <c r="J126" s="202">
        <f t="shared" si="11"/>
        <v>107</v>
      </c>
      <c r="K126" s="202">
        <f t="shared" si="12"/>
        <v>100</v>
      </c>
      <c r="L126" s="268">
        <v>1144.9</v>
      </c>
      <c r="M126" s="101"/>
      <c r="N126" s="8"/>
      <c r="O126" s="8"/>
      <c r="P126" s="8"/>
      <c r="Q126" s="8"/>
      <c r="R126" s="8"/>
    </row>
    <row r="127" spans="1:18" ht="34.5" customHeight="1">
      <c r="A127" s="287" t="s">
        <v>9</v>
      </c>
      <c r="B127" s="177" t="s">
        <v>59</v>
      </c>
      <c r="C127" s="366" t="s">
        <v>60</v>
      </c>
      <c r="D127" s="367"/>
      <c r="E127" s="193">
        <v>20150</v>
      </c>
      <c r="F127" s="250" t="s">
        <v>9</v>
      </c>
      <c r="G127" s="211">
        <v>21560.5</v>
      </c>
      <c r="H127" s="211">
        <v>0</v>
      </c>
      <c r="I127" s="211">
        <v>21561</v>
      </c>
      <c r="J127" s="202">
        <f t="shared" si="11"/>
        <v>107.00248138957818</v>
      </c>
      <c r="K127" s="202">
        <f t="shared" si="12"/>
        <v>100.00231905568053</v>
      </c>
      <c r="L127" s="268">
        <v>23069.735</v>
      </c>
      <c r="M127" s="102"/>
      <c r="N127" s="8"/>
      <c r="O127" s="8"/>
      <c r="P127" s="8"/>
      <c r="Q127" s="8"/>
      <c r="R127" s="8"/>
    </row>
    <row r="128" spans="1:7" ht="18" customHeight="1" hidden="1">
      <c r="A128" s="16"/>
      <c r="B128" s="17"/>
      <c r="C128" s="18"/>
      <c r="D128" s="18"/>
      <c r="E128" s="19"/>
      <c r="F128" s="20"/>
      <c r="G128" s="20"/>
    </row>
    <row r="129" spans="1:7" ht="18" customHeight="1" hidden="1">
      <c r="A129" s="21" t="s">
        <v>61</v>
      </c>
      <c r="B129" s="22" t="s">
        <v>62</v>
      </c>
      <c r="C129" s="23"/>
      <c r="D129" s="23"/>
      <c r="E129" s="24"/>
      <c r="F129" s="24"/>
      <c r="G129" s="25"/>
    </row>
    <row r="130" spans="1:7" ht="18" customHeight="1" hidden="1">
      <c r="A130" s="27" t="s">
        <v>3</v>
      </c>
      <c r="B130" s="28" t="s">
        <v>63</v>
      </c>
      <c r="C130" s="29"/>
      <c r="D130" s="29"/>
      <c r="E130" s="26"/>
      <c r="F130" s="26"/>
      <c r="G130" s="30"/>
    </row>
    <row r="131" spans="1:7" ht="18" customHeight="1" hidden="1">
      <c r="A131" s="27">
        <v>1</v>
      </c>
      <c r="B131" s="28" t="s">
        <v>64</v>
      </c>
      <c r="C131" s="29"/>
      <c r="D131" s="29"/>
      <c r="E131" s="30"/>
      <c r="F131" s="30"/>
      <c r="G131" s="31"/>
    </row>
    <row r="132" spans="1:7" ht="18" customHeight="1" hidden="1">
      <c r="A132" s="12" t="s">
        <v>9</v>
      </c>
      <c r="B132" s="32" t="s">
        <v>65</v>
      </c>
      <c r="C132" s="33" t="s">
        <v>66</v>
      </c>
      <c r="D132" s="33"/>
      <c r="E132" s="30">
        <v>36</v>
      </c>
      <c r="F132" s="30"/>
      <c r="G132" s="30"/>
    </row>
    <row r="133" spans="1:7" ht="18" customHeight="1" hidden="1">
      <c r="A133" s="12" t="s">
        <v>9</v>
      </c>
      <c r="B133" s="32" t="s">
        <v>67</v>
      </c>
      <c r="C133" s="33" t="s">
        <v>68</v>
      </c>
      <c r="D133" s="33"/>
      <c r="E133" s="30">
        <v>1778</v>
      </c>
      <c r="F133" s="34"/>
      <c r="G133" s="34"/>
    </row>
    <row r="134" spans="1:7" ht="18" customHeight="1" hidden="1">
      <c r="A134" s="27">
        <v>2</v>
      </c>
      <c r="B134" s="28" t="s">
        <v>69</v>
      </c>
      <c r="C134" s="29"/>
      <c r="D134" s="29"/>
      <c r="E134" s="26"/>
      <c r="F134" s="26"/>
      <c r="G134" s="26"/>
    </row>
    <row r="135" spans="1:7" ht="18" customHeight="1" hidden="1">
      <c r="A135" s="12" t="s">
        <v>9</v>
      </c>
      <c r="B135" s="32" t="s">
        <v>65</v>
      </c>
      <c r="C135" s="33" t="s">
        <v>70</v>
      </c>
      <c r="D135" s="33"/>
      <c r="E135" s="30">
        <v>39</v>
      </c>
      <c r="F135" s="30"/>
      <c r="G135" s="30"/>
    </row>
    <row r="136" spans="1:7" ht="18" customHeight="1" hidden="1">
      <c r="A136" s="12" t="s">
        <v>9</v>
      </c>
      <c r="B136" s="32" t="s">
        <v>67</v>
      </c>
      <c r="C136" s="33" t="s">
        <v>71</v>
      </c>
      <c r="D136" s="33"/>
      <c r="E136" s="30">
        <v>4700</v>
      </c>
      <c r="F136" s="34"/>
      <c r="G136" s="34"/>
    </row>
    <row r="137" spans="1:7" ht="18" customHeight="1" hidden="1">
      <c r="A137" s="12"/>
      <c r="B137" s="35"/>
      <c r="C137" s="12"/>
      <c r="D137" s="12"/>
      <c r="E137" s="30"/>
      <c r="F137" s="34"/>
      <c r="G137" s="34"/>
    </row>
    <row r="138" spans="1:7" ht="47.25" customHeight="1" hidden="1" outlineLevel="1">
      <c r="A138" s="36"/>
      <c r="B138" s="110" t="s">
        <v>215</v>
      </c>
      <c r="C138" s="110"/>
      <c r="D138" s="110"/>
      <c r="E138" s="110"/>
      <c r="F138" s="110"/>
      <c r="G138" s="110"/>
    </row>
    <row r="139" spans="1:7" ht="18" customHeight="1" hidden="1" collapsed="1">
      <c r="A139" s="10"/>
      <c r="B139" s="10"/>
      <c r="C139" s="10"/>
      <c r="D139" s="10"/>
      <c r="E139" s="10"/>
      <c r="F139" s="10"/>
      <c r="G139" s="10"/>
    </row>
    <row r="140" spans="1:7" ht="18" customHeight="1" hidden="1">
      <c r="A140" s="37" t="s">
        <v>115</v>
      </c>
      <c r="B140" s="38"/>
      <c r="C140" s="37"/>
      <c r="D140" s="37"/>
      <c r="E140" s="37"/>
      <c r="F140" s="8"/>
      <c r="G140" s="8"/>
    </row>
    <row r="141" spans="1:7" ht="18" customHeight="1" hidden="1">
      <c r="A141" s="37" t="s">
        <v>123</v>
      </c>
      <c r="B141" s="38"/>
      <c r="C141" s="37"/>
      <c r="D141" s="37"/>
      <c r="E141" s="37"/>
      <c r="F141" s="8"/>
      <c r="G141" s="8"/>
    </row>
    <row r="142" ht="18" customHeight="1" hidden="1"/>
    <row r="143" ht="18.75">
      <c r="J143" s="62"/>
    </row>
  </sheetData>
  <sheetProtection/>
  <mergeCells count="16">
    <mergeCell ref="A3:L3"/>
    <mergeCell ref="A2:L2"/>
    <mergeCell ref="F5:I5"/>
    <mergeCell ref="B138:G138"/>
    <mergeCell ref="A5:A6"/>
    <mergeCell ref="B5:B6"/>
    <mergeCell ref="C5:C6"/>
    <mergeCell ref="E5:E6"/>
    <mergeCell ref="A1:L1"/>
    <mergeCell ref="M120:M127"/>
    <mergeCell ref="M104:M113"/>
    <mergeCell ref="D5:D6"/>
    <mergeCell ref="J5:K5"/>
    <mergeCell ref="L5:L6"/>
    <mergeCell ref="M5:M6"/>
    <mergeCell ref="M8:M103"/>
  </mergeCells>
  <printOptions/>
  <pageMargins left="0.4" right="0.3" top="0.5" bottom="0.393700787401575" header="0.31496062992126" footer="0.31496062992126"/>
  <pageSetup fitToHeight="0"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S83"/>
  <sheetViews>
    <sheetView zoomScale="68" zoomScaleNormal="68" zoomScalePageLayoutView="58" workbookViewId="0" topLeftCell="A70">
      <selection activeCell="D97" sqref="D97"/>
    </sheetView>
  </sheetViews>
  <sheetFormatPr defaultColWidth="8.796875" defaultRowHeight="18.75"/>
  <cols>
    <col min="1" max="1" width="3.8984375" style="0" bestFit="1" customWidth="1"/>
    <col min="2" max="2" width="35.69921875" style="0" customWidth="1"/>
    <col min="4" max="4" width="8.8984375" style="0" bestFit="1" customWidth="1"/>
    <col min="5" max="5" width="10.19921875" style="0" bestFit="1" customWidth="1"/>
    <col min="6" max="10" width="8.69921875" style="0" customWidth="1"/>
    <col min="11" max="11" width="8.8984375" style="0" customWidth="1"/>
    <col min="12" max="15" width="8.69921875" style="0" customWidth="1"/>
    <col min="16" max="16" width="10.296875" style="0" customWidth="1"/>
    <col min="17" max="17" width="8.69921875" style="0" customWidth="1"/>
    <col min="18" max="18" width="8.69921875" style="57" hidden="1" customWidth="1"/>
    <col min="19" max="34" width="0" style="0" hidden="1" customWidth="1"/>
  </cols>
  <sheetData>
    <row r="1" spans="1:17" ht="18.75">
      <c r="A1" s="368" t="s">
        <v>378</v>
      </c>
      <c r="B1" s="368"/>
      <c r="C1" s="368"/>
      <c r="D1" s="368"/>
      <c r="E1" s="368"/>
      <c r="F1" s="368"/>
      <c r="G1" s="368"/>
      <c r="H1" s="368"/>
      <c r="I1" s="368"/>
      <c r="J1" s="368"/>
      <c r="K1" s="368"/>
      <c r="L1" s="368"/>
      <c r="M1" s="368"/>
      <c r="N1" s="368"/>
      <c r="O1" s="368"/>
      <c r="P1" s="368"/>
      <c r="Q1" s="368"/>
    </row>
    <row r="2" spans="1:17" ht="18.75">
      <c r="A2" s="111" t="s">
        <v>296</v>
      </c>
      <c r="B2" s="111"/>
      <c r="C2" s="111"/>
      <c r="D2" s="111"/>
      <c r="E2" s="111"/>
      <c r="F2" s="111"/>
      <c r="G2" s="111"/>
      <c r="H2" s="111"/>
      <c r="I2" s="111"/>
      <c r="J2" s="111"/>
      <c r="K2" s="111"/>
      <c r="L2" s="111"/>
      <c r="M2" s="111"/>
      <c r="N2" s="111"/>
      <c r="O2" s="111"/>
      <c r="P2" s="111"/>
      <c r="Q2" s="111"/>
    </row>
    <row r="3" spans="1:17" ht="18.75">
      <c r="A3" s="98" t="str">
        <f>'BIỂU 1'!A3:F3</f>
        <v>(Kèm theo Báo cáo:            /BC-UBND ngày          /         /2024 của UBND huyện Đăk Glei)</v>
      </c>
      <c r="B3" s="98"/>
      <c r="C3" s="98"/>
      <c r="D3" s="98"/>
      <c r="E3" s="98"/>
      <c r="F3" s="98"/>
      <c r="G3" s="98"/>
      <c r="H3" s="98"/>
      <c r="I3" s="98"/>
      <c r="J3" s="98"/>
      <c r="K3" s="98"/>
      <c r="L3" s="98"/>
      <c r="M3" s="98"/>
      <c r="N3" s="98"/>
      <c r="O3" s="98"/>
      <c r="P3" s="98"/>
      <c r="Q3" s="98"/>
    </row>
    <row r="4" spans="1:17" ht="18.75">
      <c r="A4" s="44"/>
      <c r="B4" s="44"/>
      <c r="C4" s="44"/>
      <c r="D4" s="44"/>
      <c r="E4" s="44"/>
      <c r="F4" s="41"/>
      <c r="G4" s="41"/>
      <c r="H4" s="41"/>
      <c r="I4" s="41"/>
      <c r="J4" s="41"/>
      <c r="K4" s="41"/>
      <c r="L4" s="41"/>
      <c r="M4" s="41"/>
      <c r="N4" s="41"/>
      <c r="O4" s="41"/>
      <c r="P4" s="41"/>
      <c r="Q4" s="41"/>
    </row>
    <row r="5" spans="1:18" s="45" customFormat="1" ht="15.75">
      <c r="A5" s="369" t="s">
        <v>0</v>
      </c>
      <c r="B5" s="369" t="s">
        <v>1</v>
      </c>
      <c r="C5" s="369" t="s">
        <v>72</v>
      </c>
      <c r="D5" s="369" t="s">
        <v>288</v>
      </c>
      <c r="E5" s="369"/>
      <c r="F5" s="370" t="s">
        <v>248</v>
      </c>
      <c r="G5" s="370"/>
      <c r="H5" s="370"/>
      <c r="I5" s="370"/>
      <c r="J5" s="370"/>
      <c r="K5" s="370"/>
      <c r="L5" s="370"/>
      <c r="M5" s="370"/>
      <c r="N5" s="370"/>
      <c r="O5" s="370"/>
      <c r="P5" s="370"/>
      <c r="Q5" s="370"/>
      <c r="R5" s="112" t="s">
        <v>302</v>
      </c>
    </row>
    <row r="6" spans="1:18" s="45" customFormat="1" ht="15.75">
      <c r="A6" s="369"/>
      <c r="B6" s="369"/>
      <c r="C6" s="369"/>
      <c r="D6" s="369"/>
      <c r="E6" s="369"/>
      <c r="F6" s="371" t="s">
        <v>73</v>
      </c>
      <c r="G6" s="371" t="s">
        <v>74</v>
      </c>
      <c r="H6" s="371" t="s">
        <v>75</v>
      </c>
      <c r="I6" s="371" t="s">
        <v>76</v>
      </c>
      <c r="J6" s="371" t="s">
        <v>77</v>
      </c>
      <c r="K6" s="371" t="s">
        <v>78</v>
      </c>
      <c r="L6" s="371" t="s">
        <v>79</v>
      </c>
      <c r="M6" s="371" t="s">
        <v>221</v>
      </c>
      <c r="N6" s="371" t="s">
        <v>80</v>
      </c>
      <c r="O6" s="371" t="s">
        <v>81</v>
      </c>
      <c r="P6" s="371" t="s">
        <v>82</v>
      </c>
      <c r="Q6" s="371" t="s">
        <v>83</v>
      </c>
      <c r="R6" s="113"/>
    </row>
    <row r="7" spans="1:18" s="45" customFormat="1" ht="49.5" customHeight="1">
      <c r="A7" s="369"/>
      <c r="B7" s="369"/>
      <c r="C7" s="369"/>
      <c r="D7" s="372" t="s">
        <v>246</v>
      </c>
      <c r="E7" s="372" t="s">
        <v>425</v>
      </c>
      <c r="F7" s="371"/>
      <c r="G7" s="371"/>
      <c r="H7" s="371"/>
      <c r="I7" s="371"/>
      <c r="J7" s="371"/>
      <c r="K7" s="371"/>
      <c r="L7" s="371"/>
      <c r="M7" s="371"/>
      <c r="N7" s="371"/>
      <c r="O7" s="371"/>
      <c r="P7" s="371"/>
      <c r="Q7" s="373"/>
      <c r="R7" s="113"/>
    </row>
    <row r="8" spans="1:18" s="45" customFormat="1" ht="34.5" customHeight="1">
      <c r="A8" s="374" t="s">
        <v>25</v>
      </c>
      <c r="B8" s="375" t="s">
        <v>84</v>
      </c>
      <c r="C8" s="375"/>
      <c r="D8" s="372"/>
      <c r="E8" s="372"/>
      <c r="F8" s="376"/>
      <c r="G8" s="376"/>
      <c r="H8" s="376"/>
      <c r="I8" s="376"/>
      <c r="J8" s="376"/>
      <c r="K8" s="376"/>
      <c r="L8" s="376"/>
      <c r="M8" s="376"/>
      <c r="N8" s="376"/>
      <c r="O8" s="376"/>
      <c r="P8" s="376"/>
      <c r="Q8" s="377"/>
      <c r="R8" s="66"/>
    </row>
    <row r="9" spans="1:18" s="49" customFormat="1" ht="34.5" customHeight="1">
      <c r="A9" s="374"/>
      <c r="B9" s="378" t="s">
        <v>86</v>
      </c>
      <c r="C9" s="374" t="s">
        <v>87</v>
      </c>
      <c r="D9" s="379">
        <v>12904.5</v>
      </c>
      <c r="E9" s="380">
        <v>13268.77</v>
      </c>
      <c r="F9" s="380">
        <v>2160.7999999999997</v>
      </c>
      <c r="G9" s="380">
        <v>1844.8000000000002</v>
      </c>
      <c r="H9" s="380">
        <v>2567.1</v>
      </c>
      <c r="I9" s="380">
        <v>615.8</v>
      </c>
      <c r="J9" s="380">
        <v>791.1</v>
      </c>
      <c r="K9" s="380">
        <v>600.8000000000001</v>
      </c>
      <c r="L9" s="380">
        <v>552.1</v>
      </c>
      <c r="M9" s="380">
        <v>441.1</v>
      </c>
      <c r="N9" s="380">
        <v>1133.4</v>
      </c>
      <c r="O9" s="380">
        <v>570.6999999999999</v>
      </c>
      <c r="P9" s="380">
        <v>1058.7</v>
      </c>
      <c r="Q9" s="380">
        <v>756.2</v>
      </c>
      <c r="R9" s="66"/>
    </row>
    <row r="10" spans="1:18" s="49" customFormat="1" ht="34.5" customHeight="1">
      <c r="A10" s="374"/>
      <c r="B10" s="375" t="s">
        <v>10</v>
      </c>
      <c r="C10" s="374" t="s">
        <v>27</v>
      </c>
      <c r="D10" s="379">
        <v>12821</v>
      </c>
      <c r="E10" s="381">
        <v>13140</v>
      </c>
      <c r="F10" s="379">
        <v>1316.1</v>
      </c>
      <c r="G10" s="379">
        <v>999.7</v>
      </c>
      <c r="H10" s="379">
        <v>943.4</v>
      </c>
      <c r="I10" s="379">
        <v>575.6</v>
      </c>
      <c r="J10" s="379">
        <v>1478.8999999999999</v>
      </c>
      <c r="K10" s="379">
        <v>829.9</v>
      </c>
      <c r="L10" s="379">
        <v>454.8</v>
      </c>
      <c r="M10" s="379">
        <v>719</v>
      </c>
      <c r="N10" s="379">
        <v>1908.7</v>
      </c>
      <c r="O10" s="379">
        <v>1023.1</v>
      </c>
      <c r="P10" s="379">
        <v>1887.5</v>
      </c>
      <c r="Q10" s="379">
        <v>1003.3</v>
      </c>
      <c r="R10" s="66"/>
    </row>
    <row r="11" spans="1:18" s="45" customFormat="1" ht="34.5" customHeight="1">
      <c r="A11" s="382"/>
      <c r="B11" s="383" t="s">
        <v>28</v>
      </c>
      <c r="C11" s="382" t="s">
        <v>27</v>
      </c>
      <c r="D11" s="384">
        <v>12235</v>
      </c>
      <c r="E11" s="385">
        <v>12503.6</v>
      </c>
      <c r="F11" s="384">
        <v>1272</v>
      </c>
      <c r="G11" s="384">
        <v>966</v>
      </c>
      <c r="H11" s="384">
        <v>908</v>
      </c>
      <c r="I11" s="384">
        <v>507.2</v>
      </c>
      <c r="J11" s="384">
        <v>1318.3</v>
      </c>
      <c r="K11" s="384">
        <v>808.5</v>
      </c>
      <c r="L11" s="384">
        <v>448.2</v>
      </c>
      <c r="M11" s="384">
        <v>700</v>
      </c>
      <c r="N11" s="384">
        <v>1809.4</v>
      </c>
      <c r="O11" s="384">
        <v>892</v>
      </c>
      <c r="P11" s="384">
        <v>1879</v>
      </c>
      <c r="Q11" s="384">
        <v>995</v>
      </c>
      <c r="R11" s="66"/>
    </row>
    <row r="12" spans="1:18" s="58" customFormat="1" ht="34.5" customHeight="1">
      <c r="A12" s="386">
        <v>1</v>
      </c>
      <c r="B12" s="375" t="s">
        <v>29</v>
      </c>
      <c r="C12" s="374" t="s">
        <v>87</v>
      </c>
      <c r="D12" s="379">
        <v>3494.6</v>
      </c>
      <c r="E12" s="387">
        <v>3550.2000000000003</v>
      </c>
      <c r="F12" s="379">
        <v>383.6</v>
      </c>
      <c r="G12" s="379">
        <v>269.5</v>
      </c>
      <c r="H12" s="379">
        <v>337.3</v>
      </c>
      <c r="I12" s="379">
        <v>198</v>
      </c>
      <c r="J12" s="379">
        <v>412.9</v>
      </c>
      <c r="K12" s="379">
        <v>229.5</v>
      </c>
      <c r="L12" s="379">
        <v>110.5</v>
      </c>
      <c r="M12" s="379">
        <v>174.5</v>
      </c>
      <c r="N12" s="379">
        <v>479</v>
      </c>
      <c r="O12" s="379">
        <v>251.4</v>
      </c>
      <c r="P12" s="379">
        <v>460</v>
      </c>
      <c r="Q12" s="379">
        <v>244</v>
      </c>
      <c r="R12" s="66"/>
    </row>
    <row r="13" spans="1:18" s="58" customFormat="1" ht="34.5" customHeight="1">
      <c r="A13" s="374" t="s">
        <v>88</v>
      </c>
      <c r="B13" s="375" t="s">
        <v>31</v>
      </c>
      <c r="C13" s="374" t="s">
        <v>87</v>
      </c>
      <c r="D13" s="388">
        <v>3354.6</v>
      </c>
      <c r="E13" s="387">
        <v>3398.4</v>
      </c>
      <c r="F13" s="388">
        <v>373.1</v>
      </c>
      <c r="G13" s="388">
        <v>262</v>
      </c>
      <c r="H13" s="388">
        <v>328</v>
      </c>
      <c r="I13" s="388">
        <v>182</v>
      </c>
      <c r="J13" s="388">
        <v>373.9</v>
      </c>
      <c r="K13" s="388">
        <v>224.5</v>
      </c>
      <c r="L13" s="388">
        <v>109</v>
      </c>
      <c r="M13" s="388">
        <v>170</v>
      </c>
      <c r="N13" s="388">
        <v>455.5</v>
      </c>
      <c r="O13" s="388">
        <v>220.4</v>
      </c>
      <c r="P13" s="388">
        <v>458</v>
      </c>
      <c r="Q13" s="388">
        <v>242</v>
      </c>
      <c r="R13" s="66"/>
    </row>
    <row r="14" spans="1:18" s="46" customFormat="1" ht="34.5" customHeight="1">
      <c r="A14" s="382"/>
      <c r="B14" s="383" t="s">
        <v>32</v>
      </c>
      <c r="C14" s="382" t="s">
        <v>33</v>
      </c>
      <c r="D14" s="389">
        <v>36.5</v>
      </c>
      <c r="E14" s="390">
        <v>36.79260828625235</v>
      </c>
      <c r="F14" s="389">
        <v>34.09273653176092</v>
      </c>
      <c r="G14" s="389">
        <v>36.87022900763359</v>
      </c>
      <c r="H14" s="389">
        <v>27.68292682926829</v>
      </c>
      <c r="I14" s="389">
        <v>27.86813186813187</v>
      </c>
      <c r="J14" s="389">
        <v>35.258090398502276</v>
      </c>
      <c r="K14" s="389">
        <v>36.01336302895323</v>
      </c>
      <c r="L14" s="389">
        <v>41.11926605504587</v>
      </c>
      <c r="M14" s="389">
        <v>41.17647058823529</v>
      </c>
      <c r="N14" s="389">
        <v>39.723380900109774</v>
      </c>
      <c r="O14" s="389">
        <v>40.471869328493646</v>
      </c>
      <c r="P14" s="389">
        <v>41.02620087336245</v>
      </c>
      <c r="Q14" s="389">
        <v>41.11570247933884</v>
      </c>
      <c r="R14" s="66"/>
    </row>
    <row r="15" spans="1:18" s="46" customFormat="1" ht="34.5" customHeight="1">
      <c r="A15" s="382"/>
      <c r="B15" s="383" t="s">
        <v>34</v>
      </c>
      <c r="C15" s="382" t="s">
        <v>11</v>
      </c>
      <c r="D15" s="384">
        <v>12235</v>
      </c>
      <c r="E15" s="390">
        <v>12503.6</v>
      </c>
      <c r="F15" s="384">
        <v>1272</v>
      </c>
      <c r="G15" s="384">
        <v>966</v>
      </c>
      <c r="H15" s="384">
        <v>908</v>
      </c>
      <c r="I15" s="384">
        <v>507.2</v>
      </c>
      <c r="J15" s="384">
        <v>1318.3</v>
      </c>
      <c r="K15" s="384">
        <v>808.5</v>
      </c>
      <c r="L15" s="384">
        <v>448.2</v>
      </c>
      <c r="M15" s="384">
        <v>700</v>
      </c>
      <c r="N15" s="384">
        <v>1809.4</v>
      </c>
      <c r="O15" s="384">
        <v>892</v>
      </c>
      <c r="P15" s="384">
        <v>1879</v>
      </c>
      <c r="Q15" s="384">
        <v>995</v>
      </c>
      <c r="R15" s="66"/>
    </row>
    <row r="16" spans="1:18" s="46" customFormat="1" ht="34.5" customHeight="1">
      <c r="A16" s="391" t="s">
        <v>30</v>
      </c>
      <c r="B16" s="392" t="s">
        <v>130</v>
      </c>
      <c r="C16" s="393" t="s">
        <v>87</v>
      </c>
      <c r="D16" s="384">
        <v>830</v>
      </c>
      <c r="E16" s="390">
        <v>878.9</v>
      </c>
      <c r="F16" s="394">
        <v>92</v>
      </c>
      <c r="G16" s="394">
        <v>96</v>
      </c>
      <c r="H16" s="394">
        <v>65</v>
      </c>
      <c r="I16" s="394">
        <v>34</v>
      </c>
      <c r="J16" s="394">
        <v>139.9</v>
      </c>
      <c r="K16" s="394">
        <v>82.5</v>
      </c>
      <c r="L16" s="394">
        <v>42</v>
      </c>
      <c r="M16" s="395"/>
      <c r="N16" s="394">
        <v>175.5</v>
      </c>
      <c r="O16" s="394">
        <v>82</v>
      </c>
      <c r="P16" s="394">
        <v>70</v>
      </c>
      <c r="Q16" s="395"/>
      <c r="R16" s="66"/>
    </row>
    <row r="17" spans="1:18" s="45" customFormat="1" ht="34.5" customHeight="1">
      <c r="A17" s="382"/>
      <c r="B17" s="383" t="s">
        <v>32</v>
      </c>
      <c r="C17" s="382" t="s">
        <v>33</v>
      </c>
      <c r="D17" s="389">
        <v>39.2</v>
      </c>
      <c r="E17" s="385">
        <v>39.98862214131301</v>
      </c>
      <c r="F17" s="389">
        <v>40.434782608695656</v>
      </c>
      <c r="G17" s="389">
        <v>40.20833333333333</v>
      </c>
      <c r="H17" s="389">
        <v>40.76923076923077</v>
      </c>
      <c r="I17" s="389">
        <v>41.23529411764706</v>
      </c>
      <c r="J17" s="389">
        <v>40.05003573981415</v>
      </c>
      <c r="K17" s="389">
        <v>40.18181818181819</v>
      </c>
      <c r="L17" s="389">
        <v>40.04761904761905</v>
      </c>
      <c r="M17" s="389"/>
      <c r="N17" s="389">
        <v>38.88319088319088</v>
      </c>
      <c r="O17" s="389">
        <v>40.24390243902439</v>
      </c>
      <c r="P17" s="389">
        <v>39.85714285714286</v>
      </c>
      <c r="Q17" s="389"/>
      <c r="R17" s="66"/>
    </row>
    <row r="18" spans="1:18" s="45" customFormat="1" ht="34.5" customHeight="1">
      <c r="A18" s="382"/>
      <c r="B18" s="383" t="s">
        <v>34</v>
      </c>
      <c r="C18" s="382" t="s">
        <v>11</v>
      </c>
      <c r="D18" s="384">
        <v>3253.6000000000004</v>
      </c>
      <c r="E18" s="385">
        <v>3514.6</v>
      </c>
      <c r="F18" s="384">
        <v>372</v>
      </c>
      <c r="G18" s="384">
        <v>386</v>
      </c>
      <c r="H18" s="384">
        <v>265</v>
      </c>
      <c r="I18" s="384">
        <v>140.2</v>
      </c>
      <c r="J18" s="384">
        <v>560.3</v>
      </c>
      <c r="K18" s="384">
        <v>331.5</v>
      </c>
      <c r="L18" s="384">
        <v>168.2</v>
      </c>
      <c r="M18" s="384"/>
      <c r="N18" s="384">
        <v>682.4</v>
      </c>
      <c r="O18" s="384">
        <v>330</v>
      </c>
      <c r="P18" s="384">
        <v>279</v>
      </c>
      <c r="Q18" s="384"/>
      <c r="R18" s="66"/>
    </row>
    <row r="19" spans="1:18" s="45" customFormat="1" ht="34.5" customHeight="1">
      <c r="A19" s="382" t="s">
        <v>38</v>
      </c>
      <c r="B19" s="383" t="s">
        <v>35</v>
      </c>
      <c r="C19" s="382" t="s">
        <v>87</v>
      </c>
      <c r="D19" s="396">
        <v>2524.6</v>
      </c>
      <c r="E19" s="385">
        <v>2519.5</v>
      </c>
      <c r="F19" s="396">
        <v>281.1</v>
      </c>
      <c r="G19" s="396">
        <v>166</v>
      </c>
      <c r="H19" s="396">
        <v>263</v>
      </c>
      <c r="I19" s="396">
        <v>148</v>
      </c>
      <c r="J19" s="396">
        <v>234</v>
      </c>
      <c r="K19" s="396">
        <v>142</v>
      </c>
      <c r="L19" s="396">
        <v>67</v>
      </c>
      <c r="M19" s="396">
        <v>170</v>
      </c>
      <c r="N19" s="396">
        <v>280</v>
      </c>
      <c r="O19" s="396">
        <v>138.4</v>
      </c>
      <c r="P19" s="396">
        <v>388</v>
      </c>
      <c r="Q19" s="396">
        <v>242</v>
      </c>
      <c r="R19" s="66"/>
    </row>
    <row r="20" spans="1:18" s="45" customFormat="1" ht="34.5" customHeight="1">
      <c r="A20" s="382"/>
      <c r="B20" s="383" t="s">
        <v>32</v>
      </c>
      <c r="C20" s="382" t="s">
        <v>33</v>
      </c>
      <c r="D20" s="389">
        <v>35.6</v>
      </c>
      <c r="E20" s="385">
        <v>35.677713832109546</v>
      </c>
      <c r="F20" s="389">
        <v>32.017075773745994</v>
      </c>
      <c r="G20" s="389">
        <v>34.93975903614458</v>
      </c>
      <c r="H20" s="389">
        <v>24.44866920152091</v>
      </c>
      <c r="I20" s="389">
        <v>24.7972972972973</v>
      </c>
      <c r="J20" s="389">
        <v>32.39316239316239</v>
      </c>
      <c r="K20" s="389">
        <v>33.59154929577465</v>
      </c>
      <c r="L20" s="389">
        <v>41.7910447761194</v>
      </c>
      <c r="M20" s="389">
        <v>41.17647058823529</v>
      </c>
      <c r="N20" s="389">
        <v>40.25</v>
      </c>
      <c r="O20" s="389">
        <v>40.606936416184965</v>
      </c>
      <c r="P20" s="389">
        <v>41.23711340206185</v>
      </c>
      <c r="Q20" s="389">
        <v>41.11570247933884</v>
      </c>
      <c r="R20" s="66"/>
    </row>
    <row r="21" spans="1:18" s="47" customFormat="1" ht="34.5" customHeight="1">
      <c r="A21" s="382"/>
      <c r="B21" s="383" t="s">
        <v>34</v>
      </c>
      <c r="C21" s="382" t="s">
        <v>11</v>
      </c>
      <c r="D21" s="384">
        <v>8981</v>
      </c>
      <c r="E21" s="397">
        <v>8989</v>
      </c>
      <c r="F21" s="384">
        <v>900</v>
      </c>
      <c r="G21" s="384">
        <v>580</v>
      </c>
      <c r="H21" s="384">
        <v>643</v>
      </c>
      <c r="I21" s="384">
        <v>367</v>
      </c>
      <c r="J21" s="384">
        <v>758</v>
      </c>
      <c r="K21" s="384">
        <v>477</v>
      </c>
      <c r="L21" s="384">
        <v>280</v>
      </c>
      <c r="M21" s="384">
        <v>700</v>
      </c>
      <c r="N21" s="384">
        <v>1127</v>
      </c>
      <c r="O21" s="384">
        <v>562</v>
      </c>
      <c r="P21" s="384">
        <v>1600</v>
      </c>
      <c r="Q21" s="384">
        <v>995</v>
      </c>
      <c r="R21" s="66"/>
    </row>
    <row r="22" spans="1:18" s="46" customFormat="1" ht="34.5" customHeight="1">
      <c r="A22" s="382" t="s">
        <v>85</v>
      </c>
      <c r="B22" s="398" t="s">
        <v>233</v>
      </c>
      <c r="C22" s="393" t="s">
        <v>87</v>
      </c>
      <c r="D22" s="384">
        <v>1884.6</v>
      </c>
      <c r="E22" s="390">
        <v>1885.5</v>
      </c>
      <c r="F22" s="399">
        <v>165.5</v>
      </c>
      <c r="G22" s="400">
        <v>120</v>
      </c>
      <c r="H22" s="399">
        <v>65</v>
      </c>
      <c r="I22" s="401">
        <v>38</v>
      </c>
      <c r="J22" s="399">
        <v>141</v>
      </c>
      <c r="K22" s="399">
        <v>92</v>
      </c>
      <c r="L22" s="399">
        <v>67</v>
      </c>
      <c r="M22" s="399">
        <v>170</v>
      </c>
      <c r="N22" s="399">
        <v>265</v>
      </c>
      <c r="O22" s="399">
        <v>132</v>
      </c>
      <c r="P22" s="399">
        <v>388</v>
      </c>
      <c r="Q22" s="399">
        <v>242</v>
      </c>
      <c r="R22" s="66"/>
    </row>
    <row r="23" spans="1:18" s="46" customFormat="1" ht="34.5" customHeight="1">
      <c r="A23" s="382"/>
      <c r="B23" s="402" t="s">
        <v>32</v>
      </c>
      <c r="C23" s="393" t="s">
        <v>33</v>
      </c>
      <c r="D23" s="389">
        <v>41.20768332802717</v>
      </c>
      <c r="E23" s="390">
        <v>41.27287191726332</v>
      </c>
      <c r="F23" s="389">
        <v>41.08761329305136</v>
      </c>
      <c r="G23" s="389">
        <v>41.25</v>
      </c>
      <c r="H23" s="389">
        <v>41.230769230769226</v>
      </c>
      <c r="I23" s="389">
        <v>41.31578947368421</v>
      </c>
      <c r="J23" s="389">
        <v>40.99290780141844</v>
      </c>
      <c r="K23" s="389">
        <v>41.19565217391305</v>
      </c>
      <c r="L23" s="389">
        <v>41.7910447761194</v>
      </c>
      <c r="M23" s="389">
        <v>41.17647058823529</v>
      </c>
      <c r="N23" s="389">
        <v>41.509433962264154</v>
      </c>
      <c r="O23" s="389">
        <v>41.66666666666667</v>
      </c>
      <c r="P23" s="389">
        <v>41.23711340206185</v>
      </c>
      <c r="Q23" s="389">
        <v>41.11570247933884</v>
      </c>
      <c r="R23" s="66"/>
    </row>
    <row r="24" spans="1:18" s="46" customFormat="1" ht="34.5" customHeight="1">
      <c r="A24" s="403"/>
      <c r="B24" s="404" t="s">
        <v>34</v>
      </c>
      <c r="C24" s="403" t="s">
        <v>11</v>
      </c>
      <c r="D24" s="384">
        <v>7766</v>
      </c>
      <c r="E24" s="405">
        <v>7782</v>
      </c>
      <c r="F24" s="406">
        <v>680</v>
      </c>
      <c r="G24" s="406">
        <v>495</v>
      </c>
      <c r="H24" s="406">
        <v>268</v>
      </c>
      <c r="I24" s="406">
        <v>157</v>
      </c>
      <c r="J24" s="406">
        <v>578</v>
      </c>
      <c r="K24" s="406">
        <v>379</v>
      </c>
      <c r="L24" s="406">
        <v>280</v>
      </c>
      <c r="M24" s="406">
        <v>700</v>
      </c>
      <c r="N24" s="406">
        <v>1100</v>
      </c>
      <c r="O24" s="406">
        <v>550</v>
      </c>
      <c r="P24" s="406">
        <v>1600</v>
      </c>
      <c r="Q24" s="406">
        <v>995</v>
      </c>
      <c r="R24" s="66"/>
    </row>
    <row r="25" spans="1:18" s="46" customFormat="1" ht="34.5" customHeight="1">
      <c r="A25" s="393" t="s">
        <v>85</v>
      </c>
      <c r="B25" s="398" t="s">
        <v>234</v>
      </c>
      <c r="C25" s="393" t="s">
        <v>26</v>
      </c>
      <c r="D25" s="384">
        <v>640</v>
      </c>
      <c r="E25" s="405">
        <v>634</v>
      </c>
      <c r="F25" s="407">
        <v>115.6</v>
      </c>
      <c r="G25" s="407">
        <v>46</v>
      </c>
      <c r="H25" s="407">
        <v>198</v>
      </c>
      <c r="I25" s="408">
        <v>110</v>
      </c>
      <c r="J25" s="407">
        <v>93</v>
      </c>
      <c r="K25" s="408">
        <v>50</v>
      </c>
      <c r="L25" s="407"/>
      <c r="M25" s="407"/>
      <c r="N25" s="407">
        <v>15</v>
      </c>
      <c r="O25" s="407">
        <v>6.4</v>
      </c>
      <c r="P25" s="407"/>
      <c r="Q25" s="407"/>
      <c r="R25" s="66"/>
    </row>
    <row r="26" spans="1:18" s="46" customFormat="1" ht="34.5" customHeight="1">
      <c r="A26" s="393"/>
      <c r="B26" s="402" t="s">
        <v>32</v>
      </c>
      <c r="C26" s="393" t="s">
        <v>33</v>
      </c>
      <c r="D26" s="389">
        <v>19</v>
      </c>
      <c r="E26" s="390">
        <v>19.037854889589905</v>
      </c>
      <c r="F26" s="389">
        <v>19.031141868512112</v>
      </c>
      <c r="G26" s="389">
        <v>18.47826086956522</v>
      </c>
      <c r="H26" s="389">
        <v>18.93939393939394</v>
      </c>
      <c r="I26" s="389">
        <v>19.090909090909093</v>
      </c>
      <c r="J26" s="389">
        <v>19.35483870967742</v>
      </c>
      <c r="K26" s="389">
        <v>19.6</v>
      </c>
      <c r="L26" s="389"/>
      <c r="M26" s="389"/>
      <c r="N26" s="389">
        <v>18</v>
      </c>
      <c r="O26" s="389">
        <v>18.75</v>
      </c>
      <c r="P26" s="389"/>
      <c r="Q26" s="389"/>
      <c r="R26" s="66"/>
    </row>
    <row r="27" spans="1:18" s="46" customFormat="1" ht="34.5" customHeight="1">
      <c r="A27" s="393"/>
      <c r="B27" s="402" t="s">
        <v>34</v>
      </c>
      <c r="C27" s="393" t="s">
        <v>11</v>
      </c>
      <c r="D27" s="384">
        <v>1215</v>
      </c>
      <c r="E27" s="390">
        <v>1207</v>
      </c>
      <c r="F27" s="407">
        <v>220</v>
      </c>
      <c r="G27" s="407">
        <v>85</v>
      </c>
      <c r="H27" s="407">
        <v>375</v>
      </c>
      <c r="I27" s="407">
        <v>210</v>
      </c>
      <c r="J27" s="407">
        <v>180</v>
      </c>
      <c r="K27" s="407">
        <v>98</v>
      </c>
      <c r="L27" s="407"/>
      <c r="M27" s="407"/>
      <c r="N27" s="407">
        <v>27</v>
      </c>
      <c r="O27" s="407">
        <v>12</v>
      </c>
      <c r="P27" s="407"/>
      <c r="Q27" s="407"/>
      <c r="R27" s="66"/>
    </row>
    <row r="28" spans="1:18" s="58" customFormat="1" ht="34.5" customHeight="1">
      <c r="A28" s="374" t="s">
        <v>90</v>
      </c>
      <c r="B28" s="375" t="s">
        <v>39</v>
      </c>
      <c r="C28" s="374" t="s">
        <v>87</v>
      </c>
      <c r="D28" s="409">
        <v>140</v>
      </c>
      <c r="E28" s="387">
        <v>151.8</v>
      </c>
      <c r="F28" s="409">
        <v>10.5</v>
      </c>
      <c r="G28" s="409">
        <v>7.5</v>
      </c>
      <c r="H28" s="409">
        <v>9.3</v>
      </c>
      <c r="I28" s="409">
        <v>16</v>
      </c>
      <c r="J28" s="409">
        <v>39</v>
      </c>
      <c r="K28" s="409">
        <v>5</v>
      </c>
      <c r="L28" s="409">
        <v>1.5</v>
      </c>
      <c r="M28" s="409">
        <v>4.5</v>
      </c>
      <c r="N28" s="409">
        <v>23.5</v>
      </c>
      <c r="O28" s="409">
        <v>31</v>
      </c>
      <c r="P28" s="409">
        <v>2</v>
      </c>
      <c r="Q28" s="409">
        <v>2</v>
      </c>
      <c r="R28" s="66"/>
    </row>
    <row r="29" spans="1:18" s="46" customFormat="1" ht="34.5" customHeight="1">
      <c r="A29" s="393"/>
      <c r="B29" s="383" t="s">
        <v>32</v>
      </c>
      <c r="C29" s="382" t="s">
        <v>33</v>
      </c>
      <c r="D29" s="389">
        <v>41.9</v>
      </c>
      <c r="E29" s="390">
        <v>41.923583662714094</v>
      </c>
      <c r="F29" s="389">
        <v>42</v>
      </c>
      <c r="G29" s="389">
        <v>44.93333333333334</v>
      </c>
      <c r="H29" s="389">
        <v>38.064516129032256</v>
      </c>
      <c r="I29" s="389">
        <v>42.75</v>
      </c>
      <c r="J29" s="389">
        <v>41.179487179487175</v>
      </c>
      <c r="K29" s="389">
        <v>42.8</v>
      </c>
      <c r="L29" s="389">
        <v>43.99999999999999</v>
      </c>
      <c r="M29" s="389">
        <v>42.22222222222222</v>
      </c>
      <c r="N29" s="389">
        <v>42.25531914893617</v>
      </c>
      <c r="O29" s="389">
        <v>42.29032258064515</v>
      </c>
      <c r="P29" s="389">
        <v>42.5</v>
      </c>
      <c r="Q29" s="389">
        <v>41.5</v>
      </c>
      <c r="R29" s="66"/>
    </row>
    <row r="30" spans="1:18" s="46" customFormat="1" ht="34.5" customHeight="1">
      <c r="A30" s="374"/>
      <c r="B30" s="383" t="s">
        <v>34</v>
      </c>
      <c r="C30" s="382" t="s">
        <v>11</v>
      </c>
      <c r="D30" s="389">
        <v>586</v>
      </c>
      <c r="E30" s="405">
        <v>636.4</v>
      </c>
      <c r="F30" s="389">
        <v>44.1</v>
      </c>
      <c r="G30" s="389">
        <v>33.7</v>
      </c>
      <c r="H30" s="389">
        <v>35.4</v>
      </c>
      <c r="I30" s="389">
        <v>68.4</v>
      </c>
      <c r="J30" s="389">
        <v>160.6</v>
      </c>
      <c r="K30" s="389">
        <v>21.4</v>
      </c>
      <c r="L30" s="389">
        <v>6.6</v>
      </c>
      <c r="M30" s="389">
        <v>19</v>
      </c>
      <c r="N30" s="389">
        <v>99.3</v>
      </c>
      <c r="O30" s="389">
        <v>131.1</v>
      </c>
      <c r="P30" s="389">
        <v>8.5</v>
      </c>
      <c r="Q30" s="389">
        <v>8.3</v>
      </c>
      <c r="R30" s="66"/>
    </row>
    <row r="31" spans="1:18" s="59" customFormat="1" ht="34.5" customHeight="1">
      <c r="A31" s="410" t="s">
        <v>30</v>
      </c>
      <c r="B31" s="411" t="s">
        <v>40</v>
      </c>
      <c r="C31" s="410" t="s">
        <v>87</v>
      </c>
      <c r="D31" s="412">
        <v>10</v>
      </c>
      <c r="E31" s="413">
        <v>20.3</v>
      </c>
      <c r="F31" s="414">
        <v>0.5</v>
      </c>
      <c r="G31" s="414">
        <v>2.5</v>
      </c>
      <c r="H31" s="414">
        <v>3.3</v>
      </c>
      <c r="I31" s="414">
        <v>2</v>
      </c>
      <c r="J31" s="414">
        <v>3</v>
      </c>
      <c r="K31" s="414">
        <v>1</v>
      </c>
      <c r="L31" s="414">
        <v>0.5</v>
      </c>
      <c r="M31" s="414"/>
      <c r="N31" s="415">
        <v>6.5</v>
      </c>
      <c r="O31" s="415">
        <v>1</v>
      </c>
      <c r="P31" s="415"/>
      <c r="Q31" s="415"/>
      <c r="R31" s="66"/>
    </row>
    <row r="32" spans="1:18" s="46" customFormat="1" ht="34.5" customHeight="1">
      <c r="A32" s="382"/>
      <c r="B32" s="383" t="s">
        <v>32</v>
      </c>
      <c r="C32" s="382" t="s">
        <v>33</v>
      </c>
      <c r="D32" s="389">
        <v>40</v>
      </c>
      <c r="E32" s="390">
        <v>40.19704433497537</v>
      </c>
      <c r="F32" s="389">
        <v>42</v>
      </c>
      <c r="G32" s="389">
        <v>50.8</v>
      </c>
      <c r="H32" s="389">
        <v>31.51515151515152</v>
      </c>
      <c r="I32" s="389">
        <v>42</v>
      </c>
      <c r="J32" s="389">
        <v>35.33333333333333</v>
      </c>
      <c r="K32" s="389">
        <v>39</v>
      </c>
      <c r="L32" s="389">
        <v>42</v>
      </c>
      <c r="M32" s="389"/>
      <c r="N32" s="389">
        <v>42</v>
      </c>
      <c r="O32" s="389">
        <v>41</v>
      </c>
      <c r="P32" s="389"/>
      <c r="Q32" s="389"/>
      <c r="R32" s="66"/>
    </row>
    <row r="33" spans="1:18" s="46" customFormat="1" ht="34.5" customHeight="1">
      <c r="A33" s="416"/>
      <c r="B33" s="417" t="s">
        <v>34</v>
      </c>
      <c r="C33" s="416" t="s">
        <v>11</v>
      </c>
      <c r="D33" s="418">
        <v>40</v>
      </c>
      <c r="E33" s="405">
        <v>81.6</v>
      </c>
      <c r="F33" s="418">
        <v>2.1</v>
      </c>
      <c r="G33" s="418">
        <v>12.7</v>
      </c>
      <c r="H33" s="418">
        <v>10.4</v>
      </c>
      <c r="I33" s="418">
        <v>8.4</v>
      </c>
      <c r="J33" s="418">
        <v>10.6</v>
      </c>
      <c r="K33" s="418">
        <v>3.9</v>
      </c>
      <c r="L33" s="418">
        <v>2.1</v>
      </c>
      <c r="M33" s="418"/>
      <c r="N33" s="418">
        <v>27.3</v>
      </c>
      <c r="O33" s="418">
        <v>4.1</v>
      </c>
      <c r="P33" s="418"/>
      <c r="Q33" s="418"/>
      <c r="R33" s="66"/>
    </row>
    <row r="34" spans="1:18" s="59" customFormat="1" ht="34.5" customHeight="1">
      <c r="A34" s="410" t="s">
        <v>38</v>
      </c>
      <c r="B34" s="411" t="s">
        <v>41</v>
      </c>
      <c r="C34" s="410" t="s">
        <v>26</v>
      </c>
      <c r="D34" s="412">
        <v>130</v>
      </c>
      <c r="E34" s="413">
        <v>131.5</v>
      </c>
      <c r="F34" s="419">
        <v>10</v>
      </c>
      <c r="G34" s="419">
        <v>5</v>
      </c>
      <c r="H34" s="419">
        <v>6</v>
      </c>
      <c r="I34" s="419">
        <v>14</v>
      </c>
      <c r="J34" s="419">
        <v>36</v>
      </c>
      <c r="K34" s="419">
        <v>4</v>
      </c>
      <c r="L34" s="419">
        <v>1</v>
      </c>
      <c r="M34" s="419">
        <v>4.5</v>
      </c>
      <c r="N34" s="419">
        <v>17</v>
      </c>
      <c r="O34" s="419">
        <v>30</v>
      </c>
      <c r="P34" s="419">
        <v>2</v>
      </c>
      <c r="Q34" s="419">
        <v>2</v>
      </c>
      <c r="R34" s="66"/>
    </row>
    <row r="35" spans="1:18" s="46" customFormat="1" ht="34.5" customHeight="1">
      <c r="A35" s="382"/>
      <c r="B35" s="383" t="s">
        <v>32</v>
      </c>
      <c r="C35" s="382" t="s">
        <v>33</v>
      </c>
      <c r="D35" s="389">
        <v>42</v>
      </c>
      <c r="E35" s="390">
        <v>467.84897292250236</v>
      </c>
      <c r="F35" s="389"/>
      <c r="G35" s="389">
        <v>42</v>
      </c>
      <c r="H35" s="389">
        <v>41.66666666666667</v>
      </c>
      <c r="I35" s="389">
        <v>42.857142857142854</v>
      </c>
      <c r="J35" s="389">
        <v>41.66666666666667</v>
      </c>
      <c r="K35" s="389">
        <v>43.75</v>
      </c>
      <c r="L35" s="389">
        <v>45</v>
      </c>
      <c r="M35" s="389">
        <v>42.22222222222222</v>
      </c>
      <c r="N35" s="389">
        <v>42.35294117647059</v>
      </c>
      <c r="O35" s="389">
        <v>42.333333333333336</v>
      </c>
      <c r="P35" s="389">
        <v>42.5</v>
      </c>
      <c r="Q35" s="389">
        <v>41.5</v>
      </c>
      <c r="R35" s="66"/>
    </row>
    <row r="36" spans="1:18" s="46" customFormat="1" ht="34.5" customHeight="1">
      <c r="A36" s="382"/>
      <c r="B36" s="383" t="s">
        <v>34</v>
      </c>
      <c r="C36" s="382" t="s">
        <v>11</v>
      </c>
      <c r="D36" s="384">
        <v>546</v>
      </c>
      <c r="E36" s="405">
        <v>554.8</v>
      </c>
      <c r="F36" s="384">
        <v>42</v>
      </c>
      <c r="G36" s="384">
        <v>21</v>
      </c>
      <c r="H36" s="384">
        <v>25</v>
      </c>
      <c r="I36" s="384">
        <v>60</v>
      </c>
      <c r="J36" s="384">
        <v>150</v>
      </c>
      <c r="K36" s="384">
        <v>17.5</v>
      </c>
      <c r="L36" s="384">
        <v>4.5</v>
      </c>
      <c r="M36" s="384">
        <v>19</v>
      </c>
      <c r="N36" s="384">
        <v>72</v>
      </c>
      <c r="O36" s="384">
        <v>127</v>
      </c>
      <c r="P36" s="384">
        <v>8.5</v>
      </c>
      <c r="Q36" s="384">
        <v>8.3</v>
      </c>
      <c r="R36" s="66"/>
    </row>
    <row r="37" spans="1:18" s="49" customFormat="1" ht="34.5" customHeight="1">
      <c r="A37" s="386">
        <v>2</v>
      </c>
      <c r="B37" s="420" t="s">
        <v>162</v>
      </c>
      <c r="C37" s="374" t="s">
        <v>26</v>
      </c>
      <c r="D37" s="379">
        <v>3800</v>
      </c>
      <c r="E37" s="421">
        <v>3937</v>
      </c>
      <c r="F37" s="422">
        <v>800</v>
      </c>
      <c r="G37" s="422">
        <v>400</v>
      </c>
      <c r="H37" s="422">
        <v>1630</v>
      </c>
      <c r="I37" s="422">
        <v>260</v>
      </c>
      <c r="J37" s="422">
        <v>268</v>
      </c>
      <c r="K37" s="422">
        <v>237</v>
      </c>
      <c r="L37" s="422">
        <v>135</v>
      </c>
      <c r="M37" s="422">
        <v>103</v>
      </c>
      <c r="N37" s="422">
        <v>50</v>
      </c>
      <c r="O37" s="422">
        <v>42</v>
      </c>
      <c r="P37" s="422">
        <v>7</v>
      </c>
      <c r="Q37" s="422">
        <v>5</v>
      </c>
      <c r="R37" s="66"/>
    </row>
    <row r="38" spans="1:18" s="45" customFormat="1" ht="34.5" customHeight="1">
      <c r="A38" s="382"/>
      <c r="B38" s="383" t="s">
        <v>32</v>
      </c>
      <c r="C38" s="382" t="s">
        <v>33</v>
      </c>
      <c r="D38" s="389">
        <v>132.2</v>
      </c>
      <c r="E38" s="385">
        <v>132.23012446024893</v>
      </c>
      <c r="F38" s="389">
        <v>131.5</v>
      </c>
      <c r="G38" s="389">
        <v>132.5</v>
      </c>
      <c r="H38" s="389">
        <v>132.2085889570552</v>
      </c>
      <c r="I38" s="389">
        <v>132.6923076923077</v>
      </c>
      <c r="J38" s="389">
        <v>132.46268656716418</v>
      </c>
      <c r="K38" s="389">
        <v>132.91139240506328</v>
      </c>
      <c r="L38" s="389">
        <v>132.5925925925926</v>
      </c>
      <c r="M38" s="389">
        <v>133.0097087378641</v>
      </c>
      <c r="N38" s="389">
        <v>132</v>
      </c>
      <c r="O38" s="389">
        <v>133.33333333333334</v>
      </c>
      <c r="P38" s="389">
        <v>132.85714285714286</v>
      </c>
      <c r="Q38" s="389">
        <v>132</v>
      </c>
      <c r="R38" s="66"/>
    </row>
    <row r="39" spans="1:18" s="45" customFormat="1" ht="34.5" customHeight="1">
      <c r="A39" s="374"/>
      <c r="B39" s="383" t="s">
        <v>34</v>
      </c>
      <c r="C39" s="382" t="s">
        <v>11</v>
      </c>
      <c r="D39" s="384">
        <v>50236</v>
      </c>
      <c r="E39" s="423">
        <v>52059</v>
      </c>
      <c r="F39" s="406">
        <v>10520</v>
      </c>
      <c r="G39" s="406">
        <v>5300</v>
      </c>
      <c r="H39" s="406">
        <v>21550</v>
      </c>
      <c r="I39" s="406">
        <v>3450</v>
      </c>
      <c r="J39" s="406">
        <v>3550</v>
      </c>
      <c r="K39" s="406">
        <v>3150</v>
      </c>
      <c r="L39" s="406">
        <v>1790</v>
      </c>
      <c r="M39" s="406">
        <v>1370</v>
      </c>
      <c r="N39" s="406">
        <v>660</v>
      </c>
      <c r="O39" s="406">
        <v>560</v>
      </c>
      <c r="P39" s="406">
        <v>93</v>
      </c>
      <c r="Q39" s="406">
        <v>66</v>
      </c>
      <c r="R39" s="66"/>
    </row>
    <row r="40" spans="1:18" s="45" customFormat="1" ht="34.5" customHeight="1">
      <c r="A40" s="386">
        <v>3</v>
      </c>
      <c r="B40" s="375" t="s">
        <v>163</v>
      </c>
      <c r="C40" s="374" t="s">
        <v>26</v>
      </c>
      <c r="D40" s="424">
        <v>120</v>
      </c>
      <c r="E40" s="425">
        <v>123.79999999999998</v>
      </c>
      <c r="F40" s="424">
        <v>9.6</v>
      </c>
      <c r="G40" s="424">
        <v>11.7</v>
      </c>
      <c r="H40" s="424">
        <v>10.5</v>
      </c>
      <c r="I40" s="424">
        <v>13.6</v>
      </c>
      <c r="J40" s="424">
        <v>18.6</v>
      </c>
      <c r="K40" s="424">
        <v>6.6</v>
      </c>
      <c r="L40" s="424">
        <v>4.9</v>
      </c>
      <c r="M40" s="424">
        <v>9.6</v>
      </c>
      <c r="N40" s="424">
        <v>8</v>
      </c>
      <c r="O40" s="424">
        <v>12.8</v>
      </c>
      <c r="P40" s="424">
        <v>8.1</v>
      </c>
      <c r="Q40" s="424">
        <v>9.8</v>
      </c>
      <c r="R40" s="66"/>
    </row>
    <row r="41" spans="1:18" s="45" customFormat="1" ht="34.5" customHeight="1">
      <c r="A41" s="391" t="s">
        <v>9</v>
      </c>
      <c r="B41" s="383" t="s">
        <v>164</v>
      </c>
      <c r="C41" s="382" t="s">
        <v>26</v>
      </c>
      <c r="D41" s="384">
        <v>40.00000000000001</v>
      </c>
      <c r="E41" s="425">
        <v>1.6</v>
      </c>
      <c r="F41" s="407">
        <v>1.6</v>
      </c>
      <c r="G41" s="407">
        <v>4.2</v>
      </c>
      <c r="H41" s="407">
        <v>4.5</v>
      </c>
      <c r="I41" s="407">
        <v>7.1</v>
      </c>
      <c r="J41" s="407">
        <v>9.3</v>
      </c>
      <c r="K41" s="407">
        <v>3.1</v>
      </c>
      <c r="L41" s="407">
        <v>0.9</v>
      </c>
      <c r="M41" s="407">
        <v>2.1</v>
      </c>
      <c r="N41" s="407">
        <v>2</v>
      </c>
      <c r="O41" s="407">
        <v>5.1</v>
      </c>
      <c r="P41" s="407">
        <v>1.6</v>
      </c>
      <c r="Q41" s="407">
        <v>1.8</v>
      </c>
      <c r="R41" s="66"/>
    </row>
    <row r="42" spans="1:18" s="45" customFormat="1" ht="34.5" customHeight="1">
      <c r="A42" s="391" t="s">
        <v>9</v>
      </c>
      <c r="B42" s="383" t="s">
        <v>165</v>
      </c>
      <c r="C42" s="382" t="s">
        <v>26</v>
      </c>
      <c r="D42" s="384">
        <v>80</v>
      </c>
      <c r="E42" s="425">
        <v>80.5</v>
      </c>
      <c r="F42" s="395">
        <v>8</v>
      </c>
      <c r="G42" s="395">
        <v>7.5</v>
      </c>
      <c r="H42" s="395">
        <v>6</v>
      </c>
      <c r="I42" s="395">
        <v>6.5</v>
      </c>
      <c r="J42" s="395">
        <v>9.3</v>
      </c>
      <c r="K42" s="395">
        <v>3.5</v>
      </c>
      <c r="L42" s="395">
        <v>4</v>
      </c>
      <c r="M42" s="395">
        <v>7.5</v>
      </c>
      <c r="N42" s="395">
        <v>6</v>
      </c>
      <c r="O42" s="395">
        <v>7.7</v>
      </c>
      <c r="P42" s="395">
        <v>6.5</v>
      </c>
      <c r="Q42" s="395">
        <v>8</v>
      </c>
      <c r="R42" s="66"/>
    </row>
    <row r="43" spans="1:18" s="49" customFormat="1" ht="34.5" customHeight="1">
      <c r="A43" s="426">
        <v>4</v>
      </c>
      <c r="B43" s="427" t="s">
        <v>91</v>
      </c>
      <c r="C43" s="428" t="s">
        <v>26</v>
      </c>
      <c r="D43" s="429">
        <v>4557.5</v>
      </c>
      <c r="E43" s="381">
        <v>4631.7</v>
      </c>
      <c r="F43" s="381">
        <v>967.6</v>
      </c>
      <c r="G43" s="381">
        <v>1163.6000000000001</v>
      </c>
      <c r="H43" s="381">
        <v>589.3000000000001</v>
      </c>
      <c r="I43" s="381">
        <v>144.2</v>
      </c>
      <c r="J43" s="381">
        <v>91.6</v>
      </c>
      <c r="K43" s="381">
        <v>122.5</v>
      </c>
      <c r="L43" s="381">
        <v>296.8</v>
      </c>
      <c r="M43" s="381">
        <v>111</v>
      </c>
      <c r="N43" s="381">
        <v>595.2</v>
      </c>
      <c r="O43" s="381">
        <v>241.89999999999998</v>
      </c>
      <c r="P43" s="381">
        <v>175.6</v>
      </c>
      <c r="Q43" s="381">
        <v>132.4</v>
      </c>
      <c r="R43" s="66"/>
    </row>
    <row r="44" spans="1:18" s="58" customFormat="1" ht="34.5" customHeight="1">
      <c r="A44" s="430" t="s">
        <v>92</v>
      </c>
      <c r="B44" s="375" t="s">
        <v>106</v>
      </c>
      <c r="C44" s="374" t="s">
        <v>26</v>
      </c>
      <c r="D44" s="431">
        <v>1818.4</v>
      </c>
      <c r="E44" s="387">
        <v>1892.4</v>
      </c>
      <c r="F44" s="422">
        <v>432.8</v>
      </c>
      <c r="G44" s="422">
        <v>96.9</v>
      </c>
      <c r="H44" s="422">
        <v>61.5</v>
      </c>
      <c r="I44" s="422">
        <v>25.9</v>
      </c>
      <c r="J44" s="422">
        <v>16.2</v>
      </c>
      <c r="K44" s="422">
        <v>54.4</v>
      </c>
      <c r="L44" s="422">
        <v>264.1</v>
      </c>
      <c r="M44" s="422">
        <v>99.3</v>
      </c>
      <c r="N44" s="422">
        <v>414.8</v>
      </c>
      <c r="O44" s="422">
        <v>178.7</v>
      </c>
      <c r="P44" s="422">
        <v>134.5</v>
      </c>
      <c r="Q44" s="422">
        <v>113.3</v>
      </c>
      <c r="R44" s="66"/>
    </row>
    <row r="45" spans="1:18" s="46" customFormat="1" ht="34.5" customHeight="1">
      <c r="A45" s="430"/>
      <c r="B45" s="432" t="s">
        <v>42</v>
      </c>
      <c r="C45" s="382" t="s">
        <v>26</v>
      </c>
      <c r="D45" s="433">
        <v>10</v>
      </c>
      <c r="E45" s="405">
        <v>87.4</v>
      </c>
      <c r="F45" s="434">
        <v>21</v>
      </c>
      <c r="G45" s="434">
        <v>14.5</v>
      </c>
      <c r="H45" s="434">
        <v>8</v>
      </c>
      <c r="I45" s="434">
        <v>1.2</v>
      </c>
      <c r="J45" s="434">
        <v>2</v>
      </c>
      <c r="K45" s="434">
        <v>7.5</v>
      </c>
      <c r="L45" s="434">
        <v>1</v>
      </c>
      <c r="M45" s="434">
        <v>3.2</v>
      </c>
      <c r="N45" s="434">
        <v>20</v>
      </c>
      <c r="O45" s="434">
        <v>4</v>
      </c>
      <c r="P45" s="435"/>
      <c r="Q45" s="435">
        <v>5</v>
      </c>
      <c r="R45" s="66"/>
    </row>
    <row r="46" spans="1:18" s="46" customFormat="1" ht="34.5" customHeight="1">
      <c r="A46" s="430"/>
      <c r="B46" s="432" t="s">
        <v>264</v>
      </c>
      <c r="C46" s="382" t="s">
        <v>26</v>
      </c>
      <c r="D46" s="433">
        <v>27</v>
      </c>
      <c r="E46" s="405">
        <v>0</v>
      </c>
      <c r="F46" s="434"/>
      <c r="G46" s="434"/>
      <c r="H46" s="434"/>
      <c r="I46" s="434"/>
      <c r="J46" s="434"/>
      <c r="K46" s="434"/>
      <c r="L46" s="434"/>
      <c r="M46" s="434"/>
      <c r="N46" s="434"/>
      <c r="O46" s="434"/>
      <c r="P46" s="435"/>
      <c r="Q46" s="435"/>
      <c r="R46" s="66"/>
    </row>
    <row r="47" spans="1:18" s="46" customFormat="1" ht="34.5" customHeight="1">
      <c r="A47" s="374"/>
      <c r="B47" s="432" t="s">
        <v>265</v>
      </c>
      <c r="C47" s="382" t="s">
        <v>26</v>
      </c>
      <c r="D47" s="389">
        <v>1601</v>
      </c>
      <c r="E47" s="390">
        <v>1601.4</v>
      </c>
      <c r="F47" s="436">
        <v>380</v>
      </c>
      <c r="G47" s="436">
        <v>51</v>
      </c>
      <c r="H47" s="436">
        <v>23</v>
      </c>
      <c r="I47" s="436">
        <v>24.2</v>
      </c>
      <c r="J47" s="436">
        <v>14.2</v>
      </c>
      <c r="K47" s="436">
        <v>26</v>
      </c>
      <c r="L47" s="436">
        <v>258</v>
      </c>
      <c r="M47" s="436">
        <v>95</v>
      </c>
      <c r="N47" s="436">
        <v>370</v>
      </c>
      <c r="O47" s="436">
        <v>148</v>
      </c>
      <c r="P47" s="436">
        <v>115</v>
      </c>
      <c r="Q47" s="436">
        <v>97</v>
      </c>
      <c r="R47" s="66"/>
    </row>
    <row r="48" spans="1:18" s="46" customFormat="1" ht="34.5" customHeight="1">
      <c r="A48" s="382"/>
      <c r="B48" s="402" t="s">
        <v>32</v>
      </c>
      <c r="C48" s="393" t="s">
        <v>33</v>
      </c>
      <c r="D48" s="389">
        <v>12.2</v>
      </c>
      <c r="E48" s="390">
        <v>12.201823404521043</v>
      </c>
      <c r="F48" s="437">
        <v>12.631578947368421</v>
      </c>
      <c r="G48" s="437">
        <v>10.784313725490195</v>
      </c>
      <c r="H48" s="437">
        <v>13.043478260869566</v>
      </c>
      <c r="I48" s="437">
        <v>11.5702479338843</v>
      </c>
      <c r="J48" s="437">
        <v>11.267605633802818</v>
      </c>
      <c r="K48" s="437">
        <v>10.384615384615385</v>
      </c>
      <c r="L48" s="437">
        <v>12.4031007751938</v>
      </c>
      <c r="M48" s="437">
        <v>12.947368421052632</v>
      </c>
      <c r="N48" s="437">
        <v>12.702702702702702</v>
      </c>
      <c r="O48" s="437">
        <v>11.486486486486488</v>
      </c>
      <c r="P48" s="437">
        <v>10.869565217391305</v>
      </c>
      <c r="Q48" s="437">
        <v>11.340206185567009</v>
      </c>
      <c r="R48" s="66"/>
    </row>
    <row r="49" spans="1:18" s="46" customFormat="1" ht="34.5" customHeight="1">
      <c r="A49" s="382"/>
      <c r="B49" s="402" t="s">
        <v>34</v>
      </c>
      <c r="C49" s="393" t="s">
        <v>27</v>
      </c>
      <c r="D49" s="389">
        <v>1954</v>
      </c>
      <c r="E49" s="390">
        <v>1954</v>
      </c>
      <c r="F49" s="438">
        <v>480</v>
      </c>
      <c r="G49" s="438">
        <v>55</v>
      </c>
      <c r="H49" s="438">
        <v>30</v>
      </c>
      <c r="I49" s="438">
        <v>28</v>
      </c>
      <c r="J49" s="438">
        <v>16</v>
      </c>
      <c r="K49" s="438">
        <v>27</v>
      </c>
      <c r="L49" s="438">
        <v>320</v>
      </c>
      <c r="M49" s="438">
        <v>123</v>
      </c>
      <c r="N49" s="438">
        <v>470</v>
      </c>
      <c r="O49" s="438">
        <v>170</v>
      </c>
      <c r="P49" s="438">
        <v>125</v>
      </c>
      <c r="Q49" s="438">
        <v>110</v>
      </c>
      <c r="R49" s="66"/>
    </row>
    <row r="50" spans="1:18" s="58" customFormat="1" ht="34.5" customHeight="1">
      <c r="A50" s="428" t="s">
        <v>93</v>
      </c>
      <c r="B50" s="427" t="s">
        <v>105</v>
      </c>
      <c r="C50" s="428" t="s">
        <v>26</v>
      </c>
      <c r="D50" s="431">
        <v>1866</v>
      </c>
      <c r="E50" s="439">
        <v>1866</v>
      </c>
      <c r="F50" s="429">
        <v>360.9</v>
      </c>
      <c r="G50" s="429">
        <v>1008.1</v>
      </c>
      <c r="H50" s="429">
        <v>461</v>
      </c>
      <c r="I50" s="429">
        <v>36</v>
      </c>
      <c r="J50" s="429"/>
      <c r="K50" s="429"/>
      <c r="L50" s="429"/>
      <c r="M50" s="429"/>
      <c r="N50" s="429"/>
      <c r="O50" s="429"/>
      <c r="P50" s="429"/>
      <c r="Q50" s="429"/>
      <c r="R50" s="66"/>
    </row>
    <row r="51" spans="1:18" s="46" customFormat="1" ht="34.5" customHeight="1">
      <c r="A51" s="393"/>
      <c r="B51" s="440" t="s">
        <v>42</v>
      </c>
      <c r="C51" s="382" t="s">
        <v>26</v>
      </c>
      <c r="D51" s="389">
        <v>3</v>
      </c>
      <c r="E51" s="405">
        <v>3</v>
      </c>
      <c r="F51" s="434">
        <v>1</v>
      </c>
      <c r="G51" s="435">
        <v>2</v>
      </c>
      <c r="H51" s="435"/>
      <c r="I51" s="441"/>
      <c r="J51" s="441"/>
      <c r="K51" s="441"/>
      <c r="L51" s="441"/>
      <c r="M51" s="441"/>
      <c r="N51" s="441"/>
      <c r="O51" s="441"/>
      <c r="P51" s="441"/>
      <c r="Q51" s="441"/>
      <c r="R51" s="66"/>
    </row>
    <row r="52" spans="1:18" s="45" customFormat="1" ht="34.5" customHeight="1">
      <c r="A52" s="374"/>
      <c r="B52" s="440" t="s">
        <v>169</v>
      </c>
      <c r="C52" s="382" t="s">
        <v>26</v>
      </c>
      <c r="D52" s="384">
        <v>1130</v>
      </c>
      <c r="E52" s="425">
        <v>1130</v>
      </c>
      <c r="F52" s="442">
        <v>115</v>
      </c>
      <c r="G52" s="442">
        <v>730</v>
      </c>
      <c r="H52" s="442">
        <v>285</v>
      </c>
      <c r="I52" s="442"/>
      <c r="J52" s="442"/>
      <c r="K52" s="442"/>
      <c r="L52" s="442"/>
      <c r="M52" s="442"/>
      <c r="N52" s="442"/>
      <c r="O52" s="442"/>
      <c r="P52" s="442"/>
      <c r="Q52" s="442"/>
      <c r="R52" s="66"/>
    </row>
    <row r="53" spans="1:18" s="45" customFormat="1" ht="34.5" customHeight="1">
      <c r="A53" s="393"/>
      <c r="B53" s="402" t="s">
        <v>32</v>
      </c>
      <c r="C53" s="393" t="s">
        <v>43</v>
      </c>
      <c r="D53" s="389">
        <v>8.3</v>
      </c>
      <c r="E53" s="425">
        <v>8.300884955752213</v>
      </c>
      <c r="F53" s="443">
        <v>8.26086956521739</v>
      </c>
      <c r="G53" s="443">
        <v>8.26027397260274</v>
      </c>
      <c r="H53" s="443">
        <v>8.421052631578947</v>
      </c>
      <c r="I53" s="443"/>
      <c r="J53" s="443"/>
      <c r="K53" s="443"/>
      <c r="L53" s="443"/>
      <c r="M53" s="443"/>
      <c r="N53" s="443"/>
      <c r="O53" s="443"/>
      <c r="P53" s="443"/>
      <c r="Q53" s="443"/>
      <c r="R53" s="66"/>
    </row>
    <row r="54" spans="1:18" s="45" customFormat="1" ht="34.5" customHeight="1">
      <c r="A54" s="393"/>
      <c r="B54" s="402" t="s">
        <v>34</v>
      </c>
      <c r="C54" s="393" t="s">
        <v>27</v>
      </c>
      <c r="D54" s="384">
        <v>937.9</v>
      </c>
      <c r="E54" s="425">
        <v>938</v>
      </c>
      <c r="F54" s="444">
        <v>95</v>
      </c>
      <c r="G54" s="444">
        <v>603</v>
      </c>
      <c r="H54" s="444">
        <v>240</v>
      </c>
      <c r="I54" s="444"/>
      <c r="J54" s="444"/>
      <c r="K54" s="444"/>
      <c r="L54" s="444"/>
      <c r="M54" s="444"/>
      <c r="N54" s="444"/>
      <c r="O54" s="444"/>
      <c r="P54" s="444"/>
      <c r="Q54" s="444"/>
      <c r="R54" s="66"/>
    </row>
    <row r="55" spans="1:18" s="49" customFormat="1" ht="34.5" customHeight="1">
      <c r="A55" s="374" t="s">
        <v>94</v>
      </c>
      <c r="B55" s="375" t="s">
        <v>128</v>
      </c>
      <c r="C55" s="374" t="s">
        <v>26</v>
      </c>
      <c r="D55" s="431">
        <v>428.1</v>
      </c>
      <c r="E55" s="421">
        <v>428.3</v>
      </c>
      <c r="F55" s="424">
        <v>85</v>
      </c>
      <c r="G55" s="424">
        <v>40.4</v>
      </c>
      <c r="H55" s="424">
        <v>55.2</v>
      </c>
      <c r="I55" s="424">
        <v>49.7</v>
      </c>
      <c r="J55" s="424">
        <v>52.3</v>
      </c>
      <c r="K55" s="424">
        <v>28.9</v>
      </c>
      <c r="L55" s="424">
        <v>14.7</v>
      </c>
      <c r="M55" s="424">
        <v>3.7</v>
      </c>
      <c r="N55" s="424">
        <v>46.7</v>
      </c>
      <c r="O55" s="424">
        <v>20</v>
      </c>
      <c r="P55" s="424">
        <v>12.6</v>
      </c>
      <c r="Q55" s="424">
        <v>19.1</v>
      </c>
      <c r="R55" s="66"/>
    </row>
    <row r="56" spans="1:18" s="65" customFormat="1" ht="34.5" customHeight="1">
      <c r="A56" s="445"/>
      <c r="B56" s="446" t="s">
        <v>166</v>
      </c>
      <c r="C56" s="445" t="s">
        <v>26</v>
      </c>
      <c r="D56" s="447">
        <v>25.5</v>
      </c>
      <c r="E56" s="448">
        <v>25.5</v>
      </c>
      <c r="F56" s="449">
        <v>3.5</v>
      </c>
      <c r="G56" s="449">
        <v>3</v>
      </c>
      <c r="H56" s="449">
        <v>3</v>
      </c>
      <c r="I56" s="449">
        <v>3.5</v>
      </c>
      <c r="J56" s="449">
        <v>2.5</v>
      </c>
      <c r="K56" s="449">
        <v>1</v>
      </c>
      <c r="L56" s="450">
        <v>1</v>
      </c>
      <c r="M56" s="450">
        <v>1</v>
      </c>
      <c r="N56" s="449">
        <v>2</v>
      </c>
      <c r="O56" s="449">
        <v>2.5</v>
      </c>
      <c r="P56" s="450">
        <v>1.5</v>
      </c>
      <c r="Q56" s="451">
        <v>1</v>
      </c>
      <c r="R56" s="67"/>
    </row>
    <row r="57" spans="1:19" s="58" customFormat="1" ht="34.5" customHeight="1">
      <c r="A57" s="374" t="s">
        <v>95</v>
      </c>
      <c r="B57" s="375" t="s">
        <v>129</v>
      </c>
      <c r="C57" s="374" t="s">
        <v>26</v>
      </c>
      <c r="D57" s="431">
        <v>445</v>
      </c>
      <c r="E57" s="439">
        <v>445</v>
      </c>
      <c r="F57" s="452">
        <v>88.9</v>
      </c>
      <c r="G57" s="452">
        <v>18.2</v>
      </c>
      <c r="H57" s="453">
        <v>11.6</v>
      </c>
      <c r="I57" s="452">
        <v>32.6</v>
      </c>
      <c r="J57" s="452">
        <v>23.1</v>
      </c>
      <c r="K57" s="452">
        <v>39.2</v>
      </c>
      <c r="L57" s="452">
        <v>18</v>
      </c>
      <c r="M57" s="452">
        <v>8</v>
      </c>
      <c r="N57" s="452">
        <v>133.7</v>
      </c>
      <c r="O57" s="452">
        <v>43.2</v>
      </c>
      <c r="P57" s="452">
        <v>28.5</v>
      </c>
      <c r="Q57" s="452"/>
      <c r="R57" s="66"/>
      <c r="S57" s="60">
        <f>R57-D57</f>
        <v>-445</v>
      </c>
    </row>
    <row r="58" spans="1:18" s="46" customFormat="1" ht="34.5" customHeight="1">
      <c r="A58" s="393"/>
      <c r="B58" s="402" t="s">
        <v>166</v>
      </c>
      <c r="C58" s="393" t="s">
        <v>26</v>
      </c>
      <c r="D58" s="389">
        <v>81</v>
      </c>
      <c r="E58" s="454">
        <v>81</v>
      </c>
      <c r="F58" s="455">
        <v>12</v>
      </c>
      <c r="G58" s="456">
        <v>2</v>
      </c>
      <c r="H58" s="457"/>
      <c r="I58" s="456">
        <v>5</v>
      </c>
      <c r="J58" s="456">
        <v>5</v>
      </c>
      <c r="K58" s="456">
        <v>5</v>
      </c>
      <c r="L58" s="456">
        <v>2</v>
      </c>
      <c r="M58" s="456">
        <v>8</v>
      </c>
      <c r="N58" s="456">
        <v>30</v>
      </c>
      <c r="O58" s="456">
        <v>10</v>
      </c>
      <c r="P58" s="456">
        <v>2</v>
      </c>
      <c r="Q58" s="456"/>
      <c r="R58" s="66"/>
    </row>
    <row r="59" spans="1:18" s="49" customFormat="1" ht="34.5" customHeight="1">
      <c r="A59" s="386">
        <v>5</v>
      </c>
      <c r="B59" s="375" t="s">
        <v>122</v>
      </c>
      <c r="C59" s="374" t="s">
        <v>26</v>
      </c>
      <c r="D59" s="424">
        <v>932.4</v>
      </c>
      <c r="E59" s="421">
        <v>1026.07</v>
      </c>
      <c r="F59" s="424"/>
      <c r="G59" s="424"/>
      <c r="H59" s="424"/>
      <c r="I59" s="424"/>
      <c r="J59" s="424"/>
      <c r="K59" s="424">
        <v>5.2</v>
      </c>
      <c r="L59" s="424">
        <v>4.9</v>
      </c>
      <c r="M59" s="424">
        <v>43</v>
      </c>
      <c r="N59" s="424">
        <v>1.2</v>
      </c>
      <c r="O59" s="424">
        <v>22.6</v>
      </c>
      <c r="P59" s="424">
        <v>408</v>
      </c>
      <c r="Q59" s="424">
        <v>365</v>
      </c>
      <c r="R59" s="66"/>
    </row>
    <row r="60" spans="1:18" s="45" customFormat="1" ht="34.5" customHeight="1">
      <c r="A60" s="410" t="s">
        <v>170</v>
      </c>
      <c r="B60" s="458" t="s">
        <v>167</v>
      </c>
      <c r="C60" s="410" t="s">
        <v>26</v>
      </c>
      <c r="D60" s="459">
        <v>38.4</v>
      </c>
      <c r="E60" s="425">
        <v>41.17</v>
      </c>
      <c r="F60" s="415"/>
      <c r="G60" s="460"/>
      <c r="H60" s="415"/>
      <c r="I60" s="415"/>
      <c r="J60" s="415"/>
      <c r="K60" s="461">
        <v>0.17</v>
      </c>
      <c r="L60" s="415">
        <v>1.5</v>
      </c>
      <c r="M60" s="461">
        <v>1</v>
      </c>
      <c r="N60" s="461">
        <v>2.7</v>
      </c>
      <c r="O60" s="414">
        <v>5.8</v>
      </c>
      <c r="P60" s="415">
        <v>7.9</v>
      </c>
      <c r="Q60" s="415">
        <v>22.1</v>
      </c>
      <c r="R60" s="66"/>
    </row>
    <row r="61" spans="1:18" s="45" customFormat="1" ht="34.5" customHeight="1">
      <c r="A61" s="374"/>
      <c r="B61" s="462" t="s">
        <v>273</v>
      </c>
      <c r="C61" s="393" t="s">
        <v>26</v>
      </c>
      <c r="D61" s="389">
        <v>5</v>
      </c>
      <c r="E61" s="425">
        <v>7.769</v>
      </c>
      <c r="F61" s="463"/>
      <c r="G61" s="463"/>
      <c r="H61" s="463"/>
      <c r="I61" s="463"/>
      <c r="J61" s="463"/>
      <c r="K61" s="463">
        <v>0.17</v>
      </c>
      <c r="L61" s="463">
        <v>1.42</v>
      </c>
      <c r="M61" s="464">
        <v>0.934</v>
      </c>
      <c r="N61" s="463">
        <v>0.085</v>
      </c>
      <c r="O61" s="464">
        <v>2</v>
      </c>
      <c r="P61" s="464">
        <v>1.66</v>
      </c>
      <c r="Q61" s="463">
        <v>1.5</v>
      </c>
      <c r="R61" s="66"/>
    </row>
    <row r="62" spans="1:18" s="45" customFormat="1" ht="34.5" customHeight="1">
      <c r="A62" s="374"/>
      <c r="B62" s="465" t="s">
        <v>272</v>
      </c>
      <c r="C62" s="393" t="s">
        <v>26</v>
      </c>
      <c r="D62" s="389">
        <v>5</v>
      </c>
      <c r="E62" s="425">
        <v>7.769</v>
      </c>
      <c r="F62" s="463"/>
      <c r="G62" s="463"/>
      <c r="H62" s="463"/>
      <c r="I62" s="463"/>
      <c r="J62" s="463"/>
      <c r="K62" s="463">
        <v>0.17</v>
      </c>
      <c r="L62" s="463">
        <v>1.42</v>
      </c>
      <c r="M62" s="464">
        <v>0.934</v>
      </c>
      <c r="N62" s="463">
        <v>0.085</v>
      </c>
      <c r="O62" s="464">
        <v>2</v>
      </c>
      <c r="P62" s="464">
        <v>1.66</v>
      </c>
      <c r="Q62" s="463">
        <v>1.5</v>
      </c>
      <c r="R62" s="66"/>
    </row>
    <row r="63" spans="1:19" s="65" customFormat="1" ht="34.5" customHeight="1">
      <c r="A63" s="466" t="s">
        <v>171</v>
      </c>
      <c r="B63" s="467" t="s">
        <v>266</v>
      </c>
      <c r="C63" s="468" t="s">
        <v>26</v>
      </c>
      <c r="D63" s="469">
        <v>894</v>
      </c>
      <c r="E63" s="470">
        <v>984.9</v>
      </c>
      <c r="F63" s="471">
        <v>2</v>
      </c>
      <c r="G63" s="471"/>
      <c r="H63" s="471">
        <v>0.9</v>
      </c>
      <c r="I63" s="471">
        <v>4.4</v>
      </c>
      <c r="J63" s="471"/>
      <c r="K63" s="471">
        <v>5.2</v>
      </c>
      <c r="L63" s="471">
        <v>7.6</v>
      </c>
      <c r="M63" s="471">
        <v>43</v>
      </c>
      <c r="N63" s="471">
        <v>6.7</v>
      </c>
      <c r="O63" s="471">
        <v>22.6</v>
      </c>
      <c r="P63" s="471">
        <v>483.9</v>
      </c>
      <c r="Q63" s="471">
        <v>408.6</v>
      </c>
      <c r="R63" s="67"/>
      <c r="S63" s="64">
        <f>R63-D63</f>
        <v>-894</v>
      </c>
    </row>
    <row r="64" spans="1:18" s="45" customFormat="1" ht="34.5" customHeight="1">
      <c r="A64" s="430" t="s">
        <v>48</v>
      </c>
      <c r="B64" s="375" t="s">
        <v>96</v>
      </c>
      <c r="C64" s="472"/>
      <c r="D64" s="384"/>
      <c r="E64" s="473"/>
      <c r="F64" s="474"/>
      <c r="G64" s="474"/>
      <c r="H64" s="474"/>
      <c r="I64" s="474"/>
      <c r="J64" s="377"/>
      <c r="K64" s="377"/>
      <c r="L64" s="377"/>
      <c r="M64" s="377"/>
      <c r="N64" s="377"/>
      <c r="O64" s="377"/>
      <c r="P64" s="377"/>
      <c r="Q64" s="377"/>
      <c r="R64" s="66"/>
    </row>
    <row r="65" spans="1:18" s="58" customFormat="1" ht="34.5" customHeight="1">
      <c r="A65" s="475"/>
      <c r="B65" s="375" t="s">
        <v>172</v>
      </c>
      <c r="C65" s="374" t="s">
        <v>44</v>
      </c>
      <c r="D65" s="379">
        <v>31491</v>
      </c>
      <c r="E65" s="476">
        <v>31506</v>
      </c>
      <c r="F65" s="379">
        <v>2235</v>
      </c>
      <c r="G65" s="379">
        <v>3301</v>
      </c>
      <c r="H65" s="379">
        <v>2597</v>
      </c>
      <c r="I65" s="379">
        <v>4657</v>
      </c>
      <c r="J65" s="379">
        <v>4430</v>
      </c>
      <c r="K65" s="379">
        <v>2550</v>
      </c>
      <c r="L65" s="379">
        <v>933</v>
      </c>
      <c r="M65" s="379">
        <v>1984</v>
      </c>
      <c r="N65" s="379">
        <v>3835</v>
      </c>
      <c r="O65" s="379">
        <v>2297</v>
      </c>
      <c r="P65" s="379">
        <v>1589</v>
      </c>
      <c r="Q65" s="379">
        <v>1098</v>
      </c>
      <c r="R65" s="66"/>
    </row>
    <row r="66" spans="1:19" s="46" customFormat="1" ht="34.5" customHeight="1">
      <c r="A66" s="477"/>
      <c r="B66" s="383" t="s">
        <v>173</v>
      </c>
      <c r="C66" s="382" t="s">
        <v>44</v>
      </c>
      <c r="D66" s="384">
        <v>3976</v>
      </c>
      <c r="E66" s="478">
        <v>3976</v>
      </c>
      <c r="F66" s="400">
        <v>53</v>
      </c>
      <c r="G66" s="400">
        <v>18</v>
      </c>
      <c r="H66" s="400">
        <v>76</v>
      </c>
      <c r="I66" s="400">
        <v>26</v>
      </c>
      <c r="J66" s="400">
        <v>170</v>
      </c>
      <c r="K66" s="400">
        <v>1093</v>
      </c>
      <c r="L66" s="400">
        <v>140</v>
      </c>
      <c r="M66" s="400">
        <v>875</v>
      </c>
      <c r="N66" s="400">
        <v>606</v>
      </c>
      <c r="O66" s="400">
        <v>394</v>
      </c>
      <c r="P66" s="400">
        <v>155</v>
      </c>
      <c r="Q66" s="400">
        <v>370</v>
      </c>
      <c r="R66" s="66"/>
      <c r="S66" s="48">
        <f>D66-R66</f>
        <v>3976</v>
      </c>
    </row>
    <row r="67" spans="1:18" s="46" customFormat="1" ht="34.5" customHeight="1">
      <c r="A67" s="374"/>
      <c r="B67" s="383" t="s">
        <v>174</v>
      </c>
      <c r="C67" s="382" t="s">
        <v>44</v>
      </c>
      <c r="D67" s="384">
        <v>12515</v>
      </c>
      <c r="E67" s="478">
        <v>12515</v>
      </c>
      <c r="F67" s="400">
        <v>1167</v>
      </c>
      <c r="G67" s="400">
        <v>1238</v>
      </c>
      <c r="H67" s="400">
        <v>871</v>
      </c>
      <c r="I67" s="400">
        <v>1251</v>
      </c>
      <c r="J67" s="400">
        <v>2335</v>
      </c>
      <c r="K67" s="400">
        <v>1095</v>
      </c>
      <c r="L67" s="400">
        <v>472</v>
      </c>
      <c r="M67" s="400">
        <v>502</v>
      </c>
      <c r="N67" s="400">
        <v>1764</v>
      </c>
      <c r="O67" s="400">
        <v>833</v>
      </c>
      <c r="P67" s="400">
        <v>614</v>
      </c>
      <c r="Q67" s="400">
        <v>373</v>
      </c>
      <c r="R67" s="66"/>
    </row>
    <row r="68" spans="1:19" s="46" customFormat="1" ht="34.5" customHeight="1">
      <c r="A68" s="410"/>
      <c r="B68" s="383" t="s">
        <v>175</v>
      </c>
      <c r="C68" s="382" t="s">
        <v>44</v>
      </c>
      <c r="D68" s="384">
        <v>15000</v>
      </c>
      <c r="E68" s="478">
        <v>15015</v>
      </c>
      <c r="F68" s="400">
        <v>1015</v>
      </c>
      <c r="G68" s="400">
        <v>2045</v>
      </c>
      <c r="H68" s="400">
        <v>1650</v>
      </c>
      <c r="I68" s="400">
        <v>3380</v>
      </c>
      <c r="J68" s="400">
        <v>1925</v>
      </c>
      <c r="K68" s="400">
        <v>362</v>
      </c>
      <c r="L68" s="400">
        <v>321</v>
      </c>
      <c r="M68" s="400">
        <v>607</v>
      </c>
      <c r="N68" s="400">
        <v>1465</v>
      </c>
      <c r="O68" s="400">
        <v>1070</v>
      </c>
      <c r="P68" s="400">
        <v>820</v>
      </c>
      <c r="Q68" s="400">
        <v>355</v>
      </c>
      <c r="R68" s="66"/>
      <c r="S68" s="48">
        <f>R68-D68</f>
        <v>-15000</v>
      </c>
    </row>
    <row r="69" spans="1:18" s="46" customFormat="1" ht="34.5" customHeight="1">
      <c r="A69" s="374" t="s">
        <v>61</v>
      </c>
      <c r="B69" s="375" t="s">
        <v>97</v>
      </c>
      <c r="C69" s="374"/>
      <c r="D69" s="384"/>
      <c r="E69" s="479"/>
      <c r="F69" s="480"/>
      <c r="G69" s="480"/>
      <c r="H69" s="480"/>
      <c r="I69" s="480"/>
      <c r="J69" s="480"/>
      <c r="K69" s="480"/>
      <c r="L69" s="480"/>
      <c r="M69" s="480"/>
      <c r="N69" s="480"/>
      <c r="O69" s="480"/>
      <c r="P69" s="480"/>
      <c r="Q69" s="480"/>
      <c r="R69" s="66"/>
    </row>
    <row r="70" spans="1:18" s="47" customFormat="1" ht="34.5" customHeight="1">
      <c r="A70" s="382"/>
      <c r="B70" s="383" t="s">
        <v>98</v>
      </c>
      <c r="C70" s="382" t="s">
        <v>27</v>
      </c>
      <c r="D70" s="435">
        <v>60</v>
      </c>
      <c r="E70" s="394">
        <f>E72+E79</f>
        <v>60</v>
      </c>
      <c r="F70" s="394">
        <f aca="true" t="shared" si="0" ref="F70:Q70">F72+F79</f>
        <v>5.6</v>
      </c>
      <c r="G70" s="394">
        <f t="shared" si="0"/>
        <v>7.2</v>
      </c>
      <c r="H70" s="394">
        <f t="shared" si="0"/>
        <v>6.6</v>
      </c>
      <c r="I70" s="394">
        <f t="shared" si="0"/>
        <v>3</v>
      </c>
      <c r="J70" s="394">
        <f t="shared" si="0"/>
        <v>4.4</v>
      </c>
      <c r="K70" s="394">
        <f t="shared" si="0"/>
        <v>4.7</v>
      </c>
      <c r="L70" s="394">
        <f t="shared" si="0"/>
        <v>1.4</v>
      </c>
      <c r="M70" s="394">
        <f t="shared" si="0"/>
        <v>11.4</v>
      </c>
      <c r="N70" s="394">
        <f t="shared" si="0"/>
        <v>5</v>
      </c>
      <c r="O70" s="394">
        <f t="shared" si="0"/>
        <v>3.2</v>
      </c>
      <c r="P70" s="394">
        <f t="shared" si="0"/>
        <v>4.1</v>
      </c>
      <c r="Q70" s="394">
        <f t="shared" si="0"/>
        <v>3.4</v>
      </c>
      <c r="R70" s="103" t="s">
        <v>403</v>
      </c>
    </row>
    <row r="71" spans="1:18" s="88" customFormat="1" ht="34.5" customHeight="1">
      <c r="A71" s="386">
        <v>1</v>
      </c>
      <c r="B71" s="375" t="s">
        <v>99</v>
      </c>
      <c r="C71" s="374" t="s">
        <v>87</v>
      </c>
      <c r="D71" s="481">
        <v>40</v>
      </c>
      <c r="E71" s="482">
        <f>E73+E76</f>
        <v>40</v>
      </c>
      <c r="F71" s="482">
        <f aca="true" t="shared" si="1" ref="F71:Q71">F73+F76</f>
        <v>5.4</v>
      </c>
      <c r="G71" s="482">
        <f t="shared" si="1"/>
        <v>6.1</v>
      </c>
      <c r="H71" s="482">
        <f t="shared" si="1"/>
        <v>5.9</v>
      </c>
      <c r="I71" s="482">
        <f t="shared" si="1"/>
        <v>1.7</v>
      </c>
      <c r="J71" s="482">
        <f t="shared" si="1"/>
        <v>2.5</v>
      </c>
      <c r="K71" s="482">
        <f t="shared" si="1"/>
        <v>2.6</v>
      </c>
      <c r="L71" s="482">
        <f t="shared" si="1"/>
        <v>0.9</v>
      </c>
      <c r="M71" s="482">
        <f t="shared" si="1"/>
        <v>8.4</v>
      </c>
      <c r="N71" s="482">
        <f t="shared" si="1"/>
        <v>2.5</v>
      </c>
      <c r="O71" s="482">
        <f t="shared" si="1"/>
        <v>1.7</v>
      </c>
      <c r="P71" s="482">
        <f t="shared" si="1"/>
        <v>1.2</v>
      </c>
      <c r="Q71" s="482">
        <f t="shared" si="1"/>
        <v>1.1</v>
      </c>
      <c r="R71" s="104"/>
    </row>
    <row r="72" spans="1:18" s="47" customFormat="1" ht="34.5" customHeight="1">
      <c r="A72" s="374"/>
      <c r="B72" s="383" t="s">
        <v>100</v>
      </c>
      <c r="C72" s="382" t="s">
        <v>27</v>
      </c>
      <c r="D72" s="483">
        <v>40</v>
      </c>
      <c r="E72" s="394">
        <v>40</v>
      </c>
      <c r="F72" s="483">
        <v>3.8</v>
      </c>
      <c r="G72" s="483">
        <v>5.9</v>
      </c>
      <c r="H72" s="483">
        <v>5.5</v>
      </c>
      <c r="I72" s="483">
        <v>1.9</v>
      </c>
      <c r="J72" s="483">
        <v>2.9</v>
      </c>
      <c r="K72" s="483">
        <v>2.9</v>
      </c>
      <c r="L72" s="483">
        <v>0.5</v>
      </c>
      <c r="M72" s="483">
        <v>10.4</v>
      </c>
      <c r="N72" s="483">
        <v>2.3</v>
      </c>
      <c r="O72" s="483">
        <v>1.2</v>
      </c>
      <c r="P72" s="483">
        <v>1.6</v>
      </c>
      <c r="Q72" s="483">
        <v>1.1</v>
      </c>
      <c r="R72" s="105"/>
    </row>
    <row r="73" spans="1:18" s="45" customFormat="1" ht="34.5" customHeight="1">
      <c r="A73" s="382" t="s">
        <v>88</v>
      </c>
      <c r="B73" s="383" t="s">
        <v>45</v>
      </c>
      <c r="C73" s="382" t="s">
        <v>87</v>
      </c>
      <c r="D73" s="384">
        <v>31.8</v>
      </c>
      <c r="E73" s="484">
        <f>SUM(F73:Q73)</f>
        <v>31.999999999999996</v>
      </c>
      <c r="F73" s="407">
        <v>3.1</v>
      </c>
      <c r="G73" s="407">
        <v>4.8</v>
      </c>
      <c r="H73" s="407">
        <v>4.5</v>
      </c>
      <c r="I73" s="407">
        <v>1.5</v>
      </c>
      <c r="J73" s="407">
        <v>2.3</v>
      </c>
      <c r="K73" s="407">
        <v>2.3</v>
      </c>
      <c r="L73" s="407">
        <v>0.7</v>
      </c>
      <c r="M73" s="407">
        <v>8</v>
      </c>
      <c r="N73" s="407">
        <v>1.8</v>
      </c>
      <c r="O73" s="407">
        <v>1.2</v>
      </c>
      <c r="P73" s="407">
        <v>0.9</v>
      </c>
      <c r="Q73" s="407">
        <v>0.9</v>
      </c>
      <c r="R73" s="66"/>
    </row>
    <row r="74" spans="1:18" s="45" customFormat="1" ht="34.5" customHeight="1">
      <c r="A74" s="382"/>
      <c r="B74" s="383" t="s">
        <v>32</v>
      </c>
      <c r="C74" s="382" t="s">
        <v>33</v>
      </c>
      <c r="D74" s="389"/>
      <c r="E74" s="425"/>
      <c r="F74" s="407"/>
      <c r="G74" s="407"/>
      <c r="H74" s="407"/>
      <c r="I74" s="407"/>
      <c r="J74" s="407"/>
      <c r="K74" s="407"/>
      <c r="L74" s="407"/>
      <c r="M74" s="407"/>
      <c r="N74" s="407"/>
      <c r="O74" s="407"/>
      <c r="P74" s="407"/>
      <c r="Q74" s="407"/>
      <c r="R74" s="66"/>
    </row>
    <row r="75" spans="1:18" s="45" customFormat="1" ht="34.5" customHeight="1">
      <c r="A75" s="382"/>
      <c r="B75" s="383" t="s">
        <v>34</v>
      </c>
      <c r="C75" s="382" t="s">
        <v>11</v>
      </c>
      <c r="D75" s="384">
        <v>30</v>
      </c>
      <c r="E75" s="425">
        <v>30</v>
      </c>
      <c r="F75" s="407">
        <v>2.8</v>
      </c>
      <c r="G75" s="407">
        <v>4.3</v>
      </c>
      <c r="H75" s="407">
        <v>4.1</v>
      </c>
      <c r="I75" s="407">
        <v>1.4</v>
      </c>
      <c r="J75" s="407">
        <v>2.1</v>
      </c>
      <c r="K75" s="407">
        <v>2.1</v>
      </c>
      <c r="L75" s="407">
        <v>0.4</v>
      </c>
      <c r="M75" s="407">
        <v>7.8</v>
      </c>
      <c r="N75" s="407">
        <v>1.8</v>
      </c>
      <c r="O75" s="407">
        <v>1</v>
      </c>
      <c r="P75" s="407">
        <v>1.2</v>
      </c>
      <c r="Q75" s="407">
        <v>1</v>
      </c>
      <c r="R75" s="66"/>
    </row>
    <row r="76" spans="1:18" s="45" customFormat="1" ht="34.5" customHeight="1">
      <c r="A76" s="485" t="s">
        <v>90</v>
      </c>
      <c r="B76" s="486" t="s">
        <v>114</v>
      </c>
      <c r="C76" s="485" t="s">
        <v>87</v>
      </c>
      <c r="D76" s="384">
        <v>8.1</v>
      </c>
      <c r="E76" s="484">
        <f>SUM(F76:Q76)</f>
        <v>8.000000000000002</v>
      </c>
      <c r="F76" s="407">
        <v>2.3</v>
      </c>
      <c r="G76" s="407">
        <v>1.3</v>
      </c>
      <c r="H76" s="407">
        <v>1.4</v>
      </c>
      <c r="I76" s="407">
        <v>0.19999999999999996</v>
      </c>
      <c r="J76" s="407">
        <v>0.20000000000000018</v>
      </c>
      <c r="K76" s="407">
        <v>0.30000000000000027</v>
      </c>
      <c r="L76" s="407">
        <v>0.20000000000000007</v>
      </c>
      <c r="M76" s="407">
        <v>0.40000000000000036</v>
      </c>
      <c r="N76" s="407">
        <v>0.7</v>
      </c>
      <c r="O76" s="407">
        <v>0.5</v>
      </c>
      <c r="P76" s="407">
        <v>0.29999999999999993</v>
      </c>
      <c r="Q76" s="407">
        <v>0.20000000000000007</v>
      </c>
      <c r="R76" s="66"/>
    </row>
    <row r="77" spans="1:18" s="45" customFormat="1" ht="34.5" customHeight="1">
      <c r="A77" s="487"/>
      <c r="B77" s="488" t="s">
        <v>32</v>
      </c>
      <c r="C77" s="485" t="s">
        <v>89</v>
      </c>
      <c r="D77" s="389"/>
      <c r="E77" s="473">
        <v>0</v>
      </c>
      <c r="F77" s="395"/>
      <c r="G77" s="395"/>
      <c r="H77" s="395"/>
      <c r="I77" s="395"/>
      <c r="J77" s="395"/>
      <c r="K77" s="395"/>
      <c r="L77" s="395"/>
      <c r="M77" s="395"/>
      <c r="N77" s="395"/>
      <c r="O77" s="395"/>
      <c r="P77" s="395"/>
      <c r="Q77" s="395"/>
      <c r="R77" s="66"/>
    </row>
    <row r="78" spans="1:18" s="45" customFormat="1" ht="34.5" customHeight="1">
      <c r="A78" s="487"/>
      <c r="B78" s="488" t="s">
        <v>34</v>
      </c>
      <c r="C78" s="485" t="s">
        <v>27</v>
      </c>
      <c r="D78" s="389">
        <v>10</v>
      </c>
      <c r="E78" s="425">
        <v>10</v>
      </c>
      <c r="F78" s="395">
        <v>1</v>
      </c>
      <c r="G78" s="395">
        <v>1.6000000000000005</v>
      </c>
      <c r="H78" s="395">
        <v>1.4000000000000004</v>
      </c>
      <c r="I78" s="395">
        <v>0.5</v>
      </c>
      <c r="J78" s="395">
        <v>0.7999999999999998</v>
      </c>
      <c r="K78" s="395">
        <v>0.7999999999999998</v>
      </c>
      <c r="L78" s="395">
        <v>0.09999999999999998</v>
      </c>
      <c r="M78" s="395">
        <v>2.6000000000000005</v>
      </c>
      <c r="N78" s="395">
        <v>0.4999999999999998</v>
      </c>
      <c r="O78" s="395">
        <v>0.19999999999999996</v>
      </c>
      <c r="P78" s="395">
        <v>0.40000000000000013</v>
      </c>
      <c r="Q78" s="395">
        <v>0.10000000000000009</v>
      </c>
      <c r="R78" s="66"/>
    </row>
    <row r="79" spans="1:18" s="45" customFormat="1" ht="34.5" customHeight="1">
      <c r="A79" s="386">
        <v>2</v>
      </c>
      <c r="B79" s="375" t="s">
        <v>101</v>
      </c>
      <c r="C79" s="374" t="s">
        <v>27</v>
      </c>
      <c r="D79" s="379">
        <v>20</v>
      </c>
      <c r="E79" s="484">
        <v>20.000000000000004</v>
      </c>
      <c r="F79" s="424">
        <v>1.8</v>
      </c>
      <c r="G79" s="424">
        <v>1.3</v>
      </c>
      <c r="H79" s="424">
        <v>1.1</v>
      </c>
      <c r="I79" s="424">
        <v>1.1</v>
      </c>
      <c r="J79" s="424">
        <v>1.5</v>
      </c>
      <c r="K79" s="424">
        <v>1.8</v>
      </c>
      <c r="L79" s="424">
        <v>0.9</v>
      </c>
      <c r="M79" s="424">
        <v>1</v>
      </c>
      <c r="N79" s="424">
        <v>2.7</v>
      </c>
      <c r="O79" s="424">
        <v>2</v>
      </c>
      <c r="P79" s="424">
        <v>2.5</v>
      </c>
      <c r="Q79" s="424">
        <v>2.3</v>
      </c>
      <c r="R79" s="66"/>
    </row>
    <row r="80" spans="1:18" s="45" customFormat="1" ht="34.5" customHeight="1">
      <c r="A80" s="374" t="s">
        <v>132</v>
      </c>
      <c r="B80" s="378" t="s">
        <v>131</v>
      </c>
      <c r="C80" s="374"/>
      <c r="D80" s="384">
        <v>0</v>
      </c>
      <c r="E80" s="473"/>
      <c r="F80" s="489"/>
      <c r="G80" s="489"/>
      <c r="H80" s="489"/>
      <c r="I80" s="489"/>
      <c r="J80" s="489"/>
      <c r="K80" s="489"/>
      <c r="L80" s="489"/>
      <c r="M80" s="489"/>
      <c r="N80" s="489"/>
      <c r="O80" s="489"/>
      <c r="P80" s="489"/>
      <c r="Q80" s="489"/>
      <c r="R80" s="114"/>
    </row>
    <row r="81" spans="1:18" s="45" customFormat="1" ht="34.5" customHeight="1">
      <c r="A81" s="391"/>
      <c r="B81" s="490" t="s">
        <v>179</v>
      </c>
      <c r="C81" s="491" t="s">
        <v>87</v>
      </c>
      <c r="D81" s="492">
        <v>597</v>
      </c>
      <c r="E81" s="425">
        <v>633.9</v>
      </c>
      <c r="F81" s="493">
        <v>136.53</v>
      </c>
      <c r="G81" s="493">
        <v>18.75</v>
      </c>
      <c r="H81" s="493">
        <v>12.98</v>
      </c>
      <c r="I81" s="493">
        <v>115.9</v>
      </c>
      <c r="J81" s="493">
        <v>56.2</v>
      </c>
      <c r="K81" s="493">
        <v>5.13</v>
      </c>
      <c r="L81" s="493">
        <v>7.72</v>
      </c>
      <c r="M81" s="493">
        <v>0</v>
      </c>
      <c r="N81" s="493">
        <v>149.88</v>
      </c>
      <c r="O81" s="493">
        <v>34.43</v>
      </c>
      <c r="P81" s="493">
        <v>0</v>
      </c>
      <c r="Q81" s="493">
        <v>6.38</v>
      </c>
      <c r="R81" s="114"/>
    </row>
    <row r="82" spans="1:18" s="45" customFormat="1" ht="34.5" customHeight="1">
      <c r="A82" s="494" t="s">
        <v>9</v>
      </c>
      <c r="B82" s="495" t="s">
        <v>236</v>
      </c>
      <c r="C82" s="491" t="s">
        <v>87</v>
      </c>
      <c r="D82" s="384">
        <v>407</v>
      </c>
      <c r="E82" s="425">
        <v>543.9</v>
      </c>
      <c r="F82" s="496">
        <v>136.53</v>
      </c>
      <c r="G82" s="496">
        <v>18.75</v>
      </c>
      <c r="H82" s="496">
        <v>12.98</v>
      </c>
      <c r="I82" s="496">
        <v>115.9</v>
      </c>
      <c r="J82" s="496">
        <v>56.2</v>
      </c>
      <c r="K82" s="496">
        <v>5.13</v>
      </c>
      <c r="L82" s="496">
        <v>7.72</v>
      </c>
      <c r="M82" s="496">
        <v>0</v>
      </c>
      <c r="N82" s="496">
        <v>149.88</v>
      </c>
      <c r="O82" s="496">
        <v>34.43</v>
      </c>
      <c r="P82" s="496">
        <v>0</v>
      </c>
      <c r="Q82" s="496">
        <v>6.38</v>
      </c>
      <c r="R82" s="114"/>
    </row>
    <row r="83" spans="1:18" s="45" customFormat="1" ht="34.5" customHeight="1">
      <c r="A83" s="497" t="s">
        <v>9</v>
      </c>
      <c r="B83" s="495" t="s">
        <v>235</v>
      </c>
      <c r="C83" s="491" t="s">
        <v>87</v>
      </c>
      <c r="D83" s="384">
        <v>190</v>
      </c>
      <c r="E83" s="425">
        <v>90</v>
      </c>
      <c r="F83" s="496"/>
      <c r="G83" s="496"/>
      <c r="H83" s="496"/>
      <c r="I83" s="496"/>
      <c r="J83" s="496"/>
      <c r="K83" s="496">
        <v>50</v>
      </c>
      <c r="L83" s="496"/>
      <c r="M83" s="496"/>
      <c r="N83" s="496"/>
      <c r="O83" s="496"/>
      <c r="P83" s="496">
        <v>20</v>
      </c>
      <c r="Q83" s="496">
        <v>20</v>
      </c>
      <c r="R83" s="115"/>
    </row>
  </sheetData>
  <sheetProtection/>
  <mergeCells count="23">
    <mergeCell ref="H6:H7"/>
    <mergeCell ref="I6:I7"/>
    <mergeCell ref="J6:J7"/>
    <mergeCell ref="R5:R7"/>
    <mergeCell ref="R80:R83"/>
    <mergeCell ref="R70:R72"/>
    <mergeCell ref="K6:K7"/>
    <mergeCell ref="L6:L7"/>
    <mergeCell ref="M6:M7"/>
    <mergeCell ref="F5:Q5"/>
    <mergeCell ref="O6:O7"/>
    <mergeCell ref="P6:P7"/>
    <mergeCell ref="Q6:Q7"/>
    <mergeCell ref="A1:Q1"/>
    <mergeCell ref="A2:Q2"/>
    <mergeCell ref="A3:Q3"/>
    <mergeCell ref="A5:A7"/>
    <mergeCell ref="B5:B7"/>
    <mergeCell ref="C5:C7"/>
    <mergeCell ref="D5:E6"/>
    <mergeCell ref="F6:F7"/>
    <mergeCell ref="G6:G7"/>
    <mergeCell ref="N6:N7"/>
  </mergeCells>
  <conditionalFormatting sqref="K16">
    <cfRule type="duplicateValues" priority="1" dxfId="1">
      <formula>AND(COUNTIF($K$16:$K$16,K16)&gt;1,NOT(ISBLANK(K16)))</formula>
    </cfRule>
  </conditionalFormatting>
  <printOptions/>
  <pageMargins left="0.4" right="0.38" top="0.5" bottom="0.35" header="0.3" footer="0.3"/>
  <pageSetup fitToHeight="0"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S30"/>
  <sheetViews>
    <sheetView tabSelected="1" zoomScale="77" zoomScaleNormal="77" zoomScalePageLayoutView="37" workbookViewId="0" topLeftCell="A1">
      <selection activeCell="F6" sqref="F6"/>
    </sheetView>
  </sheetViews>
  <sheetFormatPr defaultColWidth="8.796875" defaultRowHeight="18.75"/>
  <cols>
    <col min="1" max="1" width="4.59765625" style="0" bestFit="1" customWidth="1"/>
    <col min="2" max="2" width="22" style="0" customWidth="1"/>
    <col min="3" max="4" width="10.296875" style="0" customWidth="1"/>
    <col min="17" max="33" width="0" style="0" hidden="1" customWidth="1"/>
  </cols>
  <sheetData>
    <row r="1" spans="1:16" ht="18.75">
      <c r="A1" s="40"/>
      <c r="B1" s="121" t="s">
        <v>379</v>
      </c>
      <c r="C1" s="121"/>
      <c r="D1" s="121"/>
      <c r="E1" s="121"/>
      <c r="F1" s="121"/>
      <c r="G1" s="121"/>
      <c r="H1" s="121"/>
      <c r="I1" s="121"/>
      <c r="J1" s="121"/>
      <c r="K1" s="121"/>
      <c r="L1" s="121"/>
      <c r="M1" s="121"/>
      <c r="N1" s="121"/>
      <c r="O1" s="121"/>
      <c r="P1" s="121"/>
    </row>
    <row r="2" spans="1:16" ht="18.75">
      <c r="A2" s="40"/>
      <c r="B2" s="121" t="s">
        <v>297</v>
      </c>
      <c r="C2" s="121"/>
      <c r="D2" s="121"/>
      <c r="E2" s="121"/>
      <c r="F2" s="121"/>
      <c r="G2" s="121"/>
      <c r="H2" s="121"/>
      <c r="I2" s="121"/>
      <c r="J2" s="121"/>
      <c r="K2" s="121"/>
      <c r="L2" s="121"/>
      <c r="M2" s="121"/>
      <c r="N2" s="121"/>
      <c r="O2" s="121"/>
      <c r="P2" s="121"/>
    </row>
    <row r="3" spans="1:16" ht="18.75">
      <c r="A3" s="116" t="str">
        <f>'BIỂU 1'!A3:F3</f>
        <v>(Kèm theo Báo cáo:            /BC-UBND ngày          /         /2024 của UBND huyện Đăk Glei)</v>
      </c>
      <c r="B3" s="116"/>
      <c r="C3" s="116"/>
      <c r="D3" s="116"/>
      <c r="E3" s="116"/>
      <c r="F3" s="116"/>
      <c r="G3" s="116"/>
      <c r="H3" s="116"/>
      <c r="I3" s="116"/>
      <c r="J3" s="116"/>
      <c r="K3" s="116"/>
      <c r="L3" s="116"/>
      <c r="M3" s="116"/>
      <c r="N3" s="116"/>
      <c r="O3" s="116"/>
      <c r="P3" s="116"/>
    </row>
    <row r="4" spans="2:16" ht="18.75">
      <c r="B4" s="50"/>
      <c r="C4" s="50"/>
      <c r="D4" s="50"/>
      <c r="E4" s="50"/>
      <c r="F4" s="50"/>
      <c r="G4" s="50"/>
      <c r="H4" s="50"/>
      <c r="I4" s="50"/>
      <c r="J4" s="50"/>
      <c r="K4" s="50"/>
      <c r="L4" s="50"/>
      <c r="M4" s="50"/>
      <c r="N4" s="122" t="s">
        <v>275</v>
      </c>
      <c r="O4" s="122"/>
      <c r="P4" s="122"/>
    </row>
    <row r="5" spans="1:17" ht="18.75">
      <c r="A5" s="498" t="s">
        <v>284</v>
      </c>
      <c r="B5" s="499" t="s">
        <v>1</v>
      </c>
      <c r="C5" s="499" t="s">
        <v>288</v>
      </c>
      <c r="D5" s="499"/>
      <c r="E5" s="499" t="s">
        <v>276</v>
      </c>
      <c r="F5" s="499"/>
      <c r="G5" s="499"/>
      <c r="H5" s="499"/>
      <c r="I5" s="499"/>
      <c r="J5" s="499"/>
      <c r="K5" s="499"/>
      <c r="L5" s="499"/>
      <c r="M5" s="499"/>
      <c r="N5" s="499"/>
      <c r="O5" s="499"/>
      <c r="P5" s="499"/>
      <c r="Q5" s="117" t="s">
        <v>302</v>
      </c>
    </row>
    <row r="6" spans="1:17" ht="45" customHeight="1">
      <c r="A6" s="498"/>
      <c r="B6" s="499"/>
      <c r="C6" s="500" t="s">
        <v>24</v>
      </c>
      <c r="D6" s="500" t="s">
        <v>426</v>
      </c>
      <c r="E6" s="501" t="s">
        <v>73</v>
      </c>
      <c r="F6" s="501" t="s">
        <v>74</v>
      </c>
      <c r="G6" s="501" t="s">
        <v>75</v>
      </c>
      <c r="H6" s="501" t="s">
        <v>76</v>
      </c>
      <c r="I6" s="501" t="s">
        <v>77</v>
      </c>
      <c r="J6" s="501" t="s">
        <v>78</v>
      </c>
      <c r="K6" s="501" t="s">
        <v>79</v>
      </c>
      <c r="L6" s="501" t="s">
        <v>277</v>
      </c>
      <c r="M6" s="501" t="s">
        <v>80</v>
      </c>
      <c r="N6" s="501" t="s">
        <v>81</v>
      </c>
      <c r="O6" s="501" t="s">
        <v>82</v>
      </c>
      <c r="P6" s="501" t="s">
        <v>83</v>
      </c>
      <c r="Q6" s="118"/>
    </row>
    <row r="7" spans="1:17" ht="45" customHeight="1">
      <c r="A7" s="502">
        <v>1</v>
      </c>
      <c r="B7" s="308" t="s">
        <v>278</v>
      </c>
      <c r="C7" s="503">
        <v>51815</v>
      </c>
      <c r="D7" s="503">
        <v>51684</v>
      </c>
      <c r="E7" s="503">
        <v>6398</v>
      </c>
      <c r="F7" s="503">
        <v>6772</v>
      </c>
      <c r="G7" s="503">
        <v>4704</v>
      </c>
      <c r="H7" s="503">
        <v>7318</v>
      </c>
      <c r="I7" s="503">
        <v>9246</v>
      </c>
      <c r="J7" s="503">
        <v>2392</v>
      </c>
      <c r="K7" s="503">
        <v>1366</v>
      </c>
      <c r="L7" s="503">
        <v>1499</v>
      </c>
      <c r="M7" s="503">
        <v>3891</v>
      </c>
      <c r="N7" s="503">
        <v>1956</v>
      </c>
      <c r="O7" s="503">
        <v>3332</v>
      </c>
      <c r="P7" s="503">
        <v>2810</v>
      </c>
      <c r="Q7" s="119" t="s">
        <v>314</v>
      </c>
    </row>
    <row r="8" spans="1:17" ht="45" customHeight="1">
      <c r="A8" s="504">
        <v>2</v>
      </c>
      <c r="B8" s="308" t="s">
        <v>279</v>
      </c>
      <c r="C8" s="503"/>
      <c r="D8" s="503">
        <v>1194</v>
      </c>
      <c r="E8" s="503">
        <v>60</v>
      </c>
      <c r="F8" s="503">
        <v>64</v>
      </c>
      <c r="G8" s="503">
        <v>149</v>
      </c>
      <c r="H8" s="503">
        <v>41</v>
      </c>
      <c r="I8" s="503">
        <v>340</v>
      </c>
      <c r="J8" s="503">
        <v>50</v>
      </c>
      <c r="K8" s="503">
        <v>52</v>
      </c>
      <c r="L8" s="503">
        <v>74</v>
      </c>
      <c r="M8" s="503">
        <v>107</v>
      </c>
      <c r="N8" s="503">
        <v>8</v>
      </c>
      <c r="O8" s="503">
        <v>65</v>
      </c>
      <c r="P8" s="503">
        <v>184</v>
      </c>
      <c r="Q8" s="119"/>
    </row>
    <row r="9" spans="1:17" ht="45" customHeight="1">
      <c r="A9" s="505"/>
      <c r="B9" s="506" t="s">
        <v>280</v>
      </c>
      <c r="C9" s="503"/>
      <c r="D9" s="503">
        <v>0</v>
      </c>
      <c r="E9" s="503"/>
      <c r="F9" s="503"/>
      <c r="G9" s="503"/>
      <c r="H9" s="503"/>
      <c r="I9" s="503"/>
      <c r="J9" s="503"/>
      <c r="K9" s="503"/>
      <c r="L9" s="503"/>
      <c r="M9" s="503"/>
      <c r="N9" s="503"/>
      <c r="O9" s="503"/>
      <c r="P9" s="503"/>
      <c r="Q9" s="119"/>
    </row>
    <row r="10" spans="1:17" ht="45" customHeight="1">
      <c r="A10" s="505"/>
      <c r="B10" s="506" t="s">
        <v>281</v>
      </c>
      <c r="C10" s="503"/>
      <c r="D10" s="503"/>
      <c r="E10" s="503"/>
      <c r="F10" s="503"/>
      <c r="G10" s="503"/>
      <c r="H10" s="503"/>
      <c r="I10" s="503"/>
      <c r="J10" s="503"/>
      <c r="K10" s="503"/>
      <c r="L10" s="503"/>
      <c r="M10" s="503"/>
      <c r="N10" s="503"/>
      <c r="O10" s="503"/>
      <c r="P10" s="503"/>
      <c r="Q10" s="119"/>
    </row>
    <row r="11" spans="1:17" ht="45" customHeight="1">
      <c r="A11" s="502">
        <v>3</v>
      </c>
      <c r="B11" s="308" t="s">
        <v>282</v>
      </c>
      <c r="C11" s="503">
        <v>52925</v>
      </c>
      <c r="D11" s="503">
        <v>52878</v>
      </c>
      <c r="E11" s="503">
        <v>6458</v>
      </c>
      <c r="F11" s="503">
        <v>6836</v>
      </c>
      <c r="G11" s="503">
        <v>4853</v>
      </c>
      <c r="H11" s="503">
        <v>7359</v>
      </c>
      <c r="I11" s="503">
        <v>9586</v>
      </c>
      <c r="J11" s="503">
        <v>2442</v>
      </c>
      <c r="K11" s="503">
        <v>1418</v>
      </c>
      <c r="L11" s="503">
        <v>1573</v>
      </c>
      <c r="M11" s="503">
        <v>3998</v>
      </c>
      <c r="N11" s="503">
        <v>1964</v>
      </c>
      <c r="O11" s="503">
        <v>3397</v>
      </c>
      <c r="P11" s="503">
        <v>2994</v>
      </c>
      <c r="Q11" s="119"/>
    </row>
    <row r="12" spans="1:17" ht="45" customHeight="1">
      <c r="A12" s="502">
        <v>4</v>
      </c>
      <c r="B12" s="308" t="s">
        <v>283</v>
      </c>
      <c r="C12" s="503">
        <v>52370</v>
      </c>
      <c r="D12" s="503">
        <f>SUM(E12:P12)</f>
        <v>52381</v>
      </c>
      <c r="E12" s="503">
        <f>6428+17</f>
        <v>6445</v>
      </c>
      <c r="F12" s="503">
        <f>6804+25</f>
        <v>6829</v>
      </c>
      <c r="G12" s="503">
        <v>4778.5</v>
      </c>
      <c r="H12" s="503">
        <f>7338.5+25</f>
        <v>7363.5</v>
      </c>
      <c r="I12" s="503">
        <f>9416+33</f>
        <v>9449</v>
      </c>
      <c r="J12" s="503">
        <v>2417</v>
      </c>
      <c r="K12" s="503">
        <v>1392</v>
      </c>
      <c r="L12" s="503">
        <v>1536</v>
      </c>
      <c r="M12" s="503">
        <f>3944.5</f>
        <v>3944.5</v>
      </c>
      <c r="N12" s="503">
        <v>1960</v>
      </c>
      <c r="O12" s="503">
        <v>3364.5</v>
      </c>
      <c r="P12" s="503">
        <v>2902</v>
      </c>
      <c r="Q12" s="119"/>
    </row>
    <row r="13" spans="1:19" ht="45" customHeight="1">
      <c r="A13" s="504">
        <v>5</v>
      </c>
      <c r="B13" s="308" t="s">
        <v>285</v>
      </c>
      <c r="C13" s="507"/>
      <c r="D13" s="507"/>
      <c r="E13" s="507"/>
      <c r="F13" s="507"/>
      <c r="G13" s="507"/>
      <c r="H13" s="507"/>
      <c r="I13" s="507"/>
      <c r="J13" s="507"/>
      <c r="K13" s="507"/>
      <c r="L13" s="507"/>
      <c r="M13" s="507"/>
      <c r="N13" s="507"/>
      <c r="O13" s="507"/>
      <c r="P13" s="507"/>
      <c r="Q13" s="120"/>
      <c r="S13">
        <f>(52925-52520)/52925</f>
        <v>0.007652338214454417</v>
      </c>
    </row>
    <row r="14" ht="142.5" customHeight="1" hidden="1">
      <c r="Q14" s="51">
        <f aca="true" t="shared" si="0" ref="Q14:Q25">SUM(E14:P14)</f>
        <v>0</v>
      </c>
    </row>
    <row r="15" spans="5:17" ht="18.75" hidden="1">
      <c r="E15" s="51">
        <f>(E16*E11)+E11</f>
        <v>6507.418800188947</v>
      </c>
      <c r="F15" s="51">
        <f aca="true" t="shared" si="1" ref="F15:P15">(F16*F11)+F11</f>
        <v>6888.31138403401</v>
      </c>
      <c r="G15" s="51">
        <f t="shared" si="1"/>
        <v>4890.136797354748</v>
      </c>
      <c r="H15" s="51">
        <f t="shared" si="1"/>
        <v>7415.31355692017</v>
      </c>
      <c r="I15" s="51">
        <f t="shared" si="1"/>
        <v>9659.35531412376</v>
      </c>
      <c r="J15" s="51">
        <f t="shared" si="1"/>
        <v>2460.6870099196976</v>
      </c>
      <c r="K15" s="51">
        <f t="shared" si="1"/>
        <v>1428.8510155880963</v>
      </c>
      <c r="L15" s="51">
        <f t="shared" si="1"/>
        <v>1585.0371280113368</v>
      </c>
      <c r="M15" s="51">
        <f t="shared" si="1"/>
        <v>4028.5940481813886</v>
      </c>
      <c r="N15" s="51">
        <f t="shared" si="1"/>
        <v>1979.0291922531885</v>
      </c>
      <c r="O15" s="51">
        <f t="shared" si="1"/>
        <v>3422.994992914502</v>
      </c>
      <c r="P15" s="51">
        <f t="shared" si="1"/>
        <v>3016.9111006140765</v>
      </c>
      <c r="Q15" s="51">
        <f t="shared" si="0"/>
        <v>53282.64034010391</v>
      </c>
    </row>
    <row r="16" spans="5:17" ht="18.75" hidden="1">
      <c r="E16">
        <v>0.00765233821445442</v>
      </c>
      <c r="F16">
        <v>0.007652338214454417</v>
      </c>
      <c r="G16">
        <v>0.007652338214454417</v>
      </c>
      <c r="H16">
        <v>0.007652338214454417</v>
      </c>
      <c r="I16">
        <v>0.007652338214454417</v>
      </c>
      <c r="J16">
        <v>0.007652338214454417</v>
      </c>
      <c r="K16">
        <v>0.007652338214454417</v>
      </c>
      <c r="L16">
        <v>0.007652338214454417</v>
      </c>
      <c r="M16">
        <v>0.007652338214454417</v>
      </c>
      <c r="N16">
        <v>0.007652338214454417</v>
      </c>
      <c r="O16">
        <v>0.007652338214454417</v>
      </c>
      <c r="P16">
        <v>0.007652338214454417</v>
      </c>
      <c r="Q16" s="51">
        <f t="shared" si="0"/>
        <v>0.09182805857345301</v>
      </c>
    </row>
    <row r="17" ht="18.75" hidden="1">
      <c r="Q17" s="51">
        <f t="shared" si="0"/>
        <v>0</v>
      </c>
    </row>
    <row r="18" spans="15:17" ht="18.75" hidden="1">
      <c r="O18">
        <v>1.016</v>
      </c>
      <c r="Q18" s="51">
        <f t="shared" si="0"/>
        <v>1.016</v>
      </c>
    </row>
    <row r="19" spans="15:17" ht="18.75" hidden="1">
      <c r="O19" s="51">
        <f>C11-Q11</f>
        <v>52925</v>
      </c>
      <c r="Q19" s="51">
        <f t="shared" si="0"/>
        <v>52925</v>
      </c>
    </row>
    <row r="20" ht="18.75" hidden="1">
      <c r="Q20" s="51">
        <f t="shared" si="0"/>
        <v>0</v>
      </c>
    </row>
    <row r="21" spans="15:17" ht="18.75" hidden="1">
      <c r="O21">
        <f>(O20*E11)+E11</f>
        <v>6458</v>
      </c>
      <c r="Q21" s="51">
        <f t="shared" si="0"/>
        <v>6458</v>
      </c>
    </row>
    <row r="22" ht="18.75" hidden="1">
      <c r="Q22" s="51"/>
    </row>
    <row r="23" ht="18.75" hidden="1">
      <c r="Q23" s="51">
        <f t="shared" si="0"/>
        <v>0</v>
      </c>
    </row>
    <row r="24" ht="18.75" hidden="1">
      <c r="Q24" s="51">
        <f t="shared" si="0"/>
        <v>0</v>
      </c>
    </row>
    <row r="25" ht="18.75" hidden="1">
      <c r="Q25" s="51">
        <f t="shared" si="0"/>
        <v>0</v>
      </c>
    </row>
    <row r="26" spans="5:16" ht="18.75" hidden="1">
      <c r="E26" s="51">
        <f>(E7*E27)+E7</f>
        <v>6414.175586220206</v>
      </c>
      <c r="F26" s="51">
        <f aca="true" t="shared" si="2" ref="F26:P26">(F7*F27)+F7</f>
        <v>6789.121142526295</v>
      </c>
      <c r="G26" s="51">
        <f t="shared" si="2"/>
        <v>4715.892772363215</v>
      </c>
      <c r="H26" s="51">
        <f t="shared" si="2"/>
        <v>7336.501553604168</v>
      </c>
      <c r="I26" s="51">
        <f t="shared" si="2"/>
        <v>9269.37597220882</v>
      </c>
      <c r="J26" s="51">
        <f t="shared" si="2"/>
        <v>2398.0475151983014</v>
      </c>
      <c r="K26" s="51">
        <f t="shared" si="2"/>
        <v>1369.4535559201004</v>
      </c>
      <c r="L26" s="51">
        <f t="shared" si="2"/>
        <v>1502.789809900608</v>
      </c>
      <c r="M26" s="51">
        <f t="shared" si="2"/>
        <v>3900.83732509891</v>
      </c>
      <c r="N26" s="51">
        <f t="shared" si="2"/>
        <v>1960.945208916337</v>
      </c>
      <c r="O26" s="51">
        <f t="shared" si="2"/>
        <v>3340.4240470906107</v>
      </c>
      <c r="P26" s="51">
        <f t="shared" si="2"/>
        <v>2817.104313422754</v>
      </c>
    </row>
    <row r="27" spans="5:16" ht="18.75" hidden="1">
      <c r="E27">
        <f>(51815-51684)/51815</f>
        <v>0.002528225417350188</v>
      </c>
      <c r="F27">
        <v>0.002528225417350188</v>
      </c>
      <c r="G27">
        <v>0.002528225417350188</v>
      </c>
      <c r="H27">
        <v>0.002528225417350188</v>
      </c>
      <c r="I27">
        <v>0.002528225417350188</v>
      </c>
      <c r="J27">
        <v>0.002528225417350188</v>
      </c>
      <c r="K27">
        <v>0.002528225417350188</v>
      </c>
      <c r="L27">
        <v>0.002528225417350188</v>
      </c>
      <c r="M27">
        <v>0.002528225417350188</v>
      </c>
      <c r="N27">
        <v>0.002528225417350188</v>
      </c>
      <c r="O27">
        <v>0.002528225417350188</v>
      </c>
      <c r="P27">
        <v>0.002528225417350188</v>
      </c>
    </row>
    <row r="28" ht="18.75" hidden="1"/>
    <row r="29" spans="5:16" ht="18.75" hidden="1">
      <c r="E29" s="51">
        <f>(E12*E30)+E12</f>
        <v>6477.981859843422</v>
      </c>
      <c r="F29" s="51">
        <f>(F12*F30)+F12</f>
        <v>6863.946954363185</v>
      </c>
      <c r="G29" s="51">
        <f aca="true" t="shared" si="3" ref="G29:P29">(G12*G30)+G12</f>
        <v>4802.953656673668</v>
      </c>
      <c r="H29" s="51">
        <f t="shared" si="3"/>
        <v>7401.182222646554</v>
      </c>
      <c r="I29" s="51">
        <f t="shared" si="3"/>
        <v>9497.354630513653</v>
      </c>
      <c r="J29" s="51">
        <f t="shared" si="3"/>
        <v>2429.368837120489</v>
      </c>
      <c r="K29" s="51">
        <f t="shared" si="3"/>
        <v>1399.1234676341417</v>
      </c>
      <c r="L29" s="51">
        <f t="shared" si="3"/>
        <v>1543.860378079053</v>
      </c>
      <c r="M29" s="51">
        <f t="shared" si="3"/>
        <v>3964.685717013557</v>
      </c>
      <c r="N29" s="51">
        <f t="shared" si="3"/>
        <v>1970.0301699446247</v>
      </c>
      <c r="O29" s="51">
        <f t="shared" si="3"/>
        <v>3381.7176054993315</v>
      </c>
      <c r="P29" s="51">
        <f t="shared" si="3"/>
        <v>2916.850792438419</v>
      </c>
    </row>
    <row r="30" spans="5:16" ht="18.75" hidden="1">
      <c r="E30">
        <f>(52370-52102)/52370</f>
        <v>0.0051174336452167275</v>
      </c>
      <c r="F30">
        <v>0.0051174336452167275</v>
      </c>
      <c r="G30">
        <v>0.0051174336452167275</v>
      </c>
      <c r="H30">
        <v>0.0051174336452167275</v>
      </c>
      <c r="I30">
        <v>0.0051174336452167275</v>
      </c>
      <c r="J30">
        <v>0.0051174336452167275</v>
      </c>
      <c r="K30">
        <v>0.0051174336452167275</v>
      </c>
      <c r="L30">
        <v>0.0051174336452167275</v>
      </c>
      <c r="M30">
        <v>0.0051174336452167275</v>
      </c>
      <c r="N30">
        <v>0.0051174336452167275</v>
      </c>
      <c r="O30">
        <v>0.0051174336452167275</v>
      </c>
      <c r="P30">
        <v>0.0051174336452167275</v>
      </c>
    </row>
  </sheetData>
  <sheetProtection/>
  <mergeCells count="10">
    <mergeCell ref="A3:P3"/>
    <mergeCell ref="Q5:Q6"/>
    <mergeCell ref="Q7:Q13"/>
    <mergeCell ref="A5:A6"/>
    <mergeCell ref="B1:P1"/>
    <mergeCell ref="B2:P2"/>
    <mergeCell ref="N4:P4"/>
    <mergeCell ref="B5:B6"/>
    <mergeCell ref="E5:P5"/>
    <mergeCell ref="C5:D5"/>
  </mergeCells>
  <printOptions/>
  <pageMargins left="0.4" right="0.25" top="0.5" bottom="0.498031496" header="0.31496062992126" footer="0.31496062992126"/>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2024-01-07T03:34:03Z</cp:lastPrinted>
  <dcterms:created xsi:type="dcterms:W3CDTF">2017-11-08T07:32:19Z</dcterms:created>
  <dcterms:modified xsi:type="dcterms:W3CDTF">2024-01-07T03:34:06Z</dcterms:modified>
  <cp:category/>
  <cp:version/>
  <cp:contentType/>
  <cp:contentStatus/>
</cp:coreProperties>
</file>