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backup\Desktop\"/>
    </mc:Choice>
  </mc:AlternateContent>
  <bookViews>
    <workbookView xWindow="-120" yWindow="-120" windowWidth="24240" windowHeight="13140" tabRatio="682" activeTab="13"/>
  </bookViews>
  <sheets>
    <sheet name="15" sheetId="24" r:id="rId1"/>
    <sheet name="17" sheetId="48" r:id="rId2"/>
    <sheet name="30" sheetId="31" r:id="rId3"/>
    <sheet name="33" sheetId="35" r:id="rId4"/>
    <sheet name="34" sheetId="36" r:id="rId5"/>
    <sheet name="35" sheetId="37" r:id="rId6"/>
    <sheet name="37" sheetId="39" r:id="rId7"/>
    <sheet name="39" sheetId="41" r:id="rId8"/>
    <sheet name="41" sheetId="42" r:id="rId9"/>
    <sheet name="42" sheetId="43" r:id="rId10"/>
    <sheet name="PL1_Chi tiết NS huyện" sheetId="56" r:id="rId11"/>
    <sheet name="PL2_Vốn SN" sheetId="57" r:id="rId12"/>
    <sheet name="PL3_ NS xã" sheetId="58" r:id="rId13"/>
    <sheet name="PL4_SN giao dục" sheetId="5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__B1" localSheetId="0" hidden="1">{"'Sheet1'!$L$16"}</definedName>
    <definedName name="_________B1" localSheetId="1" hidden="1">{"'Sheet1'!$L$16"}</definedName>
    <definedName name="_________B1" localSheetId="2" hidden="1">{"'Sheet1'!$L$16"}</definedName>
    <definedName name="_________B1" localSheetId="3" hidden="1">{"'Sheet1'!$L$16"}</definedName>
    <definedName name="_________B1" localSheetId="4" hidden="1">{"'Sheet1'!$L$16"}</definedName>
    <definedName name="_________B1" localSheetId="6" hidden="1">{"'Sheet1'!$L$16"}</definedName>
    <definedName name="_________B1" localSheetId="7" hidden="1">{"'Sheet1'!$L$16"}</definedName>
    <definedName name="_________B1" localSheetId="9" hidden="1">{"'Sheet1'!$L$16"}</definedName>
    <definedName name="_________B1" localSheetId="10" hidden="1">{"'Sheet1'!$L$16"}</definedName>
    <definedName name="_________B1" localSheetId="11" hidden="1">{"'Sheet1'!$L$16"}</definedName>
    <definedName name="_________B1" localSheetId="12" hidden="1">{"'Sheet1'!$L$16"}</definedName>
    <definedName name="_________B1" localSheetId="13" hidden="1">{"'Sheet1'!$L$16"}</definedName>
    <definedName name="_________B1" hidden="1">{"'Sheet1'!$L$16"}</definedName>
    <definedName name="_________Pl2" localSheetId="0" hidden="1">{"'Sheet1'!$L$16"}</definedName>
    <definedName name="_________Pl2" localSheetId="1" hidden="1">{"'Sheet1'!$L$16"}</definedName>
    <definedName name="_________Pl2" localSheetId="2" hidden="1">{"'Sheet1'!$L$16"}</definedName>
    <definedName name="_________Pl2" localSheetId="3" hidden="1">{"'Sheet1'!$L$16"}</definedName>
    <definedName name="_________Pl2" localSheetId="4" hidden="1">{"'Sheet1'!$L$16"}</definedName>
    <definedName name="_________Pl2" localSheetId="6" hidden="1">{"'Sheet1'!$L$16"}</definedName>
    <definedName name="_________Pl2" localSheetId="7" hidden="1">{"'Sheet1'!$L$16"}</definedName>
    <definedName name="_________Pl2" localSheetId="9" hidden="1">{"'Sheet1'!$L$16"}</definedName>
    <definedName name="_________Pl2" localSheetId="10" hidden="1">{"'Sheet1'!$L$16"}</definedName>
    <definedName name="_________Pl2" localSheetId="11" hidden="1">{"'Sheet1'!$L$16"}</definedName>
    <definedName name="_________Pl2" localSheetId="12" hidden="1">{"'Sheet1'!$L$16"}</definedName>
    <definedName name="_________Pl2" localSheetId="13" hidden="1">{"'Sheet1'!$L$16"}</definedName>
    <definedName name="_________Pl2" hidden="1">{"'Sheet1'!$L$16"}</definedName>
    <definedName name="________NSO2" localSheetId="0" hidden="1">{"'Sheet1'!$L$16"}</definedName>
    <definedName name="________NSO2" localSheetId="1" hidden="1">{"'Sheet1'!$L$16"}</definedName>
    <definedName name="________NSO2" localSheetId="2" hidden="1">{"'Sheet1'!$L$16"}</definedName>
    <definedName name="________NSO2" localSheetId="3" hidden="1">{"'Sheet1'!$L$16"}</definedName>
    <definedName name="________NSO2" localSheetId="4" hidden="1">{"'Sheet1'!$L$16"}</definedName>
    <definedName name="________NSO2" localSheetId="6" hidden="1">{"'Sheet1'!$L$16"}</definedName>
    <definedName name="________NSO2" localSheetId="7" hidden="1">{"'Sheet1'!$L$16"}</definedName>
    <definedName name="________NSO2" localSheetId="9" hidden="1">{"'Sheet1'!$L$16"}</definedName>
    <definedName name="________NSO2" localSheetId="10" hidden="1">{"'Sheet1'!$L$16"}</definedName>
    <definedName name="________NSO2" localSheetId="11" hidden="1">{"'Sheet1'!$L$16"}</definedName>
    <definedName name="________NSO2" localSheetId="12" hidden="1">{"'Sheet1'!$L$16"}</definedName>
    <definedName name="________NSO2" localSheetId="13" hidden="1">{"'Sheet1'!$L$16"}</definedName>
    <definedName name="________NSO2" hidden="1">{"'Sheet1'!$L$16"}</definedName>
    <definedName name="_______B1" localSheetId="0" hidden="1">{"'Sheet1'!$L$16"}</definedName>
    <definedName name="_______B1" localSheetId="1" hidden="1">{"'Sheet1'!$L$16"}</definedName>
    <definedName name="_______B1" localSheetId="2" hidden="1">{"'Sheet1'!$L$16"}</definedName>
    <definedName name="_______B1" localSheetId="3" hidden="1">{"'Sheet1'!$L$16"}</definedName>
    <definedName name="_______B1" localSheetId="4" hidden="1">{"'Sheet1'!$L$16"}</definedName>
    <definedName name="_______B1" localSheetId="6" hidden="1">{"'Sheet1'!$L$16"}</definedName>
    <definedName name="_______B1" localSheetId="7" hidden="1">{"'Sheet1'!$L$16"}</definedName>
    <definedName name="_______B1" localSheetId="9" hidden="1">{"'Sheet1'!$L$16"}</definedName>
    <definedName name="_______B1" localSheetId="10" hidden="1">{"'Sheet1'!$L$16"}</definedName>
    <definedName name="_______B1" localSheetId="11" hidden="1">{"'Sheet1'!$L$16"}</definedName>
    <definedName name="_______B1" localSheetId="12" hidden="1">{"'Sheet1'!$L$16"}</definedName>
    <definedName name="_______B1" localSheetId="13" hidden="1">{"'Sheet1'!$L$16"}</definedName>
    <definedName name="_______B1" hidden="1">{"'Sheet1'!$L$16"}</definedName>
    <definedName name="_______NSO2" localSheetId="10" hidden="1">{"'Sheet1'!$L$16"}</definedName>
    <definedName name="_______NSO2" localSheetId="11" hidden="1">{"'Sheet1'!$L$16"}</definedName>
    <definedName name="_______NSO2" localSheetId="12" hidden="1">{"'Sheet1'!$L$16"}</definedName>
    <definedName name="_______NSO2" localSheetId="13" hidden="1">{"'Sheet1'!$L$16"}</definedName>
    <definedName name="_______NSO2" hidden="1">{"'Sheet1'!$L$16"}</definedName>
    <definedName name="_______Pl2" localSheetId="0" hidden="1">{"'Sheet1'!$L$16"}</definedName>
    <definedName name="_______Pl2" localSheetId="1" hidden="1">{"'Sheet1'!$L$16"}</definedName>
    <definedName name="_______Pl2" localSheetId="2" hidden="1">{"'Sheet1'!$L$16"}</definedName>
    <definedName name="_______Pl2" localSheetId="3" hidden="1">{"'Sheet1'!$L$16"}</definedName>
    <definedName name="_______Pl2" localSheetId="4" hidden="1">{"'Sheet1'!$L$16"}</definedName>
    <definedName name="_______Pl2" localSheetId="6" hidden="1">{"'Sheet1'!$L$16"}</definedName>
    <definedName name="_______Pl2" localSheetId="7" hidden="1">{"'Sheet1'!$L$16"}</definedName>
    <definedName name="_______Pl2" localSheetId="9" hidden="1">{"'Sheet1'!$L$16"}</definedName>
    <definedName name="_______Pl2" localSheetId="10" hidden="1">{"'Sheet1'!$L$16"}</definedName>
    <definedName name="_______Pl2" localSheetId="11" hidden="1">{"'Sheet1'!$L$16"}</definedName>
    <definedName name="_______Pl2" localSheetId="12" hidden="1">{"'Sheet1'!$L$16"}</definedName>
    <definedName name="_______Pl2" localSheetId="13" hidden="1">{"'Sheet1'!$L$16"}</definedName>
    <definedName name="_______Pl2" hidden="1">{"'Sheet1'!$L$16"}</definedName>
    <definedName name="_______Q3" localSheetId="0" hidden="1">{"'Sheet1'!$L$16"}</definedName>
    <definedName name="_______Q3" localSheetId="1" hidden="1">{"'Sheet1'!$L$16"}</definedName>
    <definedName name="_______Q3" localSheetId="2" hidden="1">{"'Sheet1'!$L$16"}</definedName>
    <definedName name="_______Q3" localSheetId="3" hidden="1">{"'Sheet1'!$L$16"}</definedName>
    <definedName name="_______Q3" localSheetId="4" hidden="1">{"'Sheet1'!$L$16"}</definedName>
    <definedName name="_______Q3" localSheetId="6" hidden="1">{"'Sheet1'!$L$16"}</definedName>
    <definedName name="_______Q3" localSheetId="7" hidden="1">{"'Sheet1'!$L$16"}</definedName>
    <definedName name="_______Q3" localSheetId="9" hidden="1">{"'Sheet1'!$L$16"}</definedName>
    <definedName name="_______Q3" localSheetId="10" hidden="1">{"'Sheet1'!$L$16"}</definedName>
    <definedName name="_______Q3" localSheetId="11" hidden="1">{"'Sheet1'!$L$16"}</definedName>
    <definedName name="_______Q3" localSheetId="12" hidden="1">{"'Sheet1'!$L$16"}</definedName>
    <definedName name="_______Q3" localSheetId="13" hidden="1">{"'Sheet1'!$L$16"}</definedName>
    <definedName name="_______Q3" hidden="1">{"'Sheet1'!$L$16"}</definedName>
    <definedName name="______B1" localSheetId="0" hidden="1">{"'Sheet1'!$L$16"}</definedName>
    <definedName name="______B1" localSheetId="1" hidden="1">{"'Sheet1'!$L$16"}</definedName>
    <definedName name="______B1" localSheetId="2" hidden="1">{"'Sheet1'!$L$16"}</definedName>
    <definedName name="______B1" localSheetId="3" hidden="1">{"'Sheet1'!$L$16"}</definedName>
    <definedName name="______B1" localSheetId="4" hidden="1">{"'Sheet1'!$L$16"}</definedName>
    <definedName name="______B1" localSheetId="6" hidden="1">{"'Sheet1'!$L$16"}</definedName>
    <definedName name="______B1" localSheetId="7" hidden="1">{"'Sheet1'!$L$16"}</definedName>
    <definedName name="______B1" localSheetId="9" hidden="1">{"'Sheet1'!$L$16"}</definedName>
    <definedName name="______B1" localSheetId="10" hidden="1">{"'Sheet1'!$L$16"}</definedName>
    <definedName name="______B1" localSheetId="11" hidden="1">{"'Sheet1'!$L$16"}</definedName>
    <definedName name="______B1" localSheetId="12" hidden="1">{"'Sheet1'!$L$16"}</definedName>
    <definedName name="______B1" localSheetId="13" hidden="1">{"'Sheet1'!$L$16"}</definedName>
    <definedName name="______B1" hidden="1">{"'Sheet1'!$L$16"}</definedName>
    <definedName name="______NSO2" localSheetId="0" hidden="1">{"'Sheet1'!$L$16"}</definedName>
    <definedName name="______NSO2" localSheetId="1" hidden="1">{"'Sheet1'!$L$16"}</definedName>
    <definedName name="______NSO2" localSheetId="2" hidden="1">{"'Sheet1'!$L$16"}</definedName>
    <definedName name="______NSO2" localSheetId="3" hidden="1">{"'Sheet1'!$L$16"}</definedName>
    <definedName name="______NSO2" localSheetId="4" hidden="1">{"'Sheet1'!$L$16"}</definedName>
    <definedName name="______NSO2" localSheetId="6" hidden="1">{"'Sheet1'!$L$16"}</definedName>
    <definedName name="______NSO2" localSheetId="7" hidden="1">{"'Sheet1'!$L$16"}</definedName>
    <definedName name="______NSO2" localSheetId="9" hidden="1">{"'Sheet1'!$L$16"}</definedName>
    <definedName name="______NSO2" localSheetId="10" hidden="1">{"'Sheet1'!$L$16"}</definedName>
    <definedName name="______NSO2" localSheetId="11" hidden="1">{"'Sheet1'!$L$16"}</definedName>
    <definedName name="______NSO2" localSheetId="12" hidden="1">{"'Sheet1'!$L$16"}</definedName>
    <definedName name="______NSO2" localSheetId="13" hidden="1">{"'Sheet1'!$L$16"}</definedName>
    <definedName name="______NSO2" hidden="1">{"'Sheet1'!$L$16"}</definedName>
    <definedName name="______Pl2" localSheetId="0" hidden="1">{"'Sheet1'!$L$16"}</definedName>
    <definedName name="______Pl2" localSheetId="1" hidden="1">{"'Sheet1'!$L$16"}</definedName>
    <definedName name="______Pl2" localSheetId="2" hidden="1">{"'Sheet1'!$L$16"}</definedName>
    <definedName name="______Pl2" localSheetId="3" hidden="1">{"'Sheet1'!$L$16"}</definedName>
    <definedName name="______Pl2" localSheetId="4" hidden="1">{"'Sheet1'!$L$16"}</definedName>
    <definedName name="______Pl2" localSheetId="6" hidden="1">{"'Sheet1'!$L$16"}</definedName>
    <definedName name="______Pl2" localSheetId="7" hidden="1">{"'Sheet1'!$L$16"}</definedName>
    <definedName name="______Pl2" localSheetId="9" hidden="1">{"'Sheet1'!$L$16"}</definedName>
    <definedName name="______Pl2" localSheetId="10" hidden="1">{"'Sheet1'!$L$16"}</definedName>
    <definedName name="______Pl2" localSheetId="11" hidden="1">{"'Sheet1'!$L$16"}</definedName>
    <definedName name="______Pl2" localSheetId="12" hidden="1">{"'Sheet1'!$L$16"}</definedName>
    <definedName name="______Pl2" localSheetId="13" hidden="1">{"'Sheet1'!$L$16"}</definedName>
    <definedName name="______Pl2" hidden="1">{"'Sheet1'!$L$16"}</definedName>
    <definedName name="_____a1" localSheetId="10" hidden="1">{"'Sheet1'!$L$16"}</definedName>
    <definedName name="_____a1" localSheetId="11" hidden="1">{"'Sheet1'!$L$16"}</definedName>
    <definedName name="_____a1" localSheetId="12" hidden="1">{"'Sheet1'!$L$16"}</definedName>
    <definedName name="_____a1" localSheetId="13" hidden="1">{"'Sheet1'!$L$16"}</definedName>
    <definedName name="_____a1" hidden="1">{"'Sheet1'!$L$16"}</definedName>
    <definedName name="_____a129" localSheetId="10" hidden="1">{"Offgrid",#N/A,FALSE,"OFFGRID";"Region",#N/A,FALSE,"REGION";"Offgrid -2",#N/A,FALSE,"OFFGRID";"WTP",#N/A,FALSE,"WTP";"WTP -2",#N/A,FALSE,"WTP";"Project",#N/A,FALSE,"PROJECT";"Summary -2",#N/A,FALSE,"SUMMARY"}</definedName>
    <definedName name="_____a129" localSheetId="11" hidden="1">{"Offgrid",#N/A,FALSE,"OFFGRID";"Region",#N/A,FALSE,"REGION";"Offgrid -2",#N/A,FALSE,"OFFGRID";"WTP",#N/A,FALSE,"WTP";"WTP -2",#N/A,FALSE,"WTP";"Project",#N/A,FALSE,"PROJECT";"Summary -2",#N/A,FALSE,"SUMMARY"}</definedName>
    <definedName name="_____a129" localSheetId="12" hidden="1">{"Offgrid",#N/A,FALSE,"OFFGRID";"Region",#N/A,FALSE,"REGION";"Offgrid -2",#N/A,FALSE,"OFFGRID";"WTP",#N/A,FALSE,"WTP";"WTP -2",#N/A,FALSE,"WTP";"Project",#N/A,FALSE,"PROJECT";"Summary -2",#N/A,FALSE,"SUMMARY"}</definedName>
    <definedName name="_____a129" localSheetId="13"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10" hidden="1">{"Offgrid",#N/A,FALSE,"OFFGRID";"Region",#N/A,FALSE,"REGION";"Offgrid -2",#N/A,FALSE,"OFFGRID";"WTP",#N/A,FALSE,"WTP";"WTP -2",#N/A,FALSE,"WTP";"Project",#N/A,FALSE,"PROJECT";"Summary -2",#N/A,FALSE,"SUMMARY"}</definedName>
    <definedName name="_____a130" localSheetId="11" hidden="1">{"Offgrid",#N/A,FALSE,"OFFGRID";"Region",#N/A,FALSE,"REGION";"Offgrid -2",#N/A,FALSE,"OFFGRID";"WTP",#N/A,FALSE,"WTP";"WTP -2",#N/A,FALSE,"WTP";"Project",#N/A,FALSE,"PROJECT";"Summary -2",#N/A,FALSE,"SUMMARY"}</definedName>
    <definedName name="_____a130" localSheetId="12" hidden="1">{"Offgrid",#N/A,FALSE,"OFFGRID";"Region",#N/A,FALSE,"REGION";"Offgrid -2",#N/A,FALSE,"OFFGRID";"WTP",#N/A,FALSE,"WTP";"WTP -2",#N/A,FALSE,"WTP";"Project",#N/A,FALSE,"PROJECT";"Summary -2",#N/A,FALSE,"SUMMARY"}</definedName>
    <definedName name="_____a130" localSheetId="13"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1" localSheetId="0" hidden="1">{"'Sheet1'!$L$16"}</definedName>
    <definedName name="_____B1" localSheetId="1" hidden="1">{"'Sheet1'!$L$16"}</definedName>
    <definedName name="_____B1" localSheetId="2" hidden="1">{"'Sheet1'!$L$16"}</definedName>
    <definedName name="_____B1" localSheetId="3" hidden="1">{"'Sheet1'!$L$16"}</definedName>
    <definedName name="_____B1" localSheetId="4" hidden="1">{"'Sheet1'!$L$16"}</definedName>
    <definedName name="_____B1" localSheetId="6" hidden="1">{"'Sheet1'!$L$16"}</definedName>
    <definedName name="_____B1" localSheetId="7" hidden="1">{"'Sheet1'!$L$16"}</definedName>
    <definedName name="_____B1" localSheetId="9" hidden="1">{"'Sheet1'!$L$16"}</definedName>
    <definedName name="_____B1" localSheetId="10" hidden="1">{"'Sheet1'!$L$16"}</definedName>
    <definedName name="_____B1" localSheetId="11" hidden="1">{"'Sheet1'!$L$16"}</definedName>
    <definedName name="_____B1" localSheetId="12" hidden="1">{"'Sheet1'!$L$16"}</definedName>
    <definedName name="_____B1" localSheetId="13" hidden="1">{"'Sheet1'!$L$16"}</definedName>
    <definedName name="_____B1" hidden="1">{"'Sheet1'!$L$16"}</definedName>
    <definedName name="_____cep1" localSheetId="10" hidden="1">{"'Sheet1'!$L$16"}</definedName>
    <definedName name="_____cep1" localSheetId="11" hidden="1">{"'Sheet1'!$L$16"}</definedName>
    <definedName name="_____cep1" localSheetId="12" hidden="1">{"'Sheet1'!$L$16"}</definedName>
    <definedName name="_____cep1" localSheetId="13" hidden="1">{"'Sheet1'!$L$16"}</definedName>
    <definedName name="_____cep1" hidden="1">{"'Sheet1'!$L$16"}</definedName>
    <definedName name="_____Coc39" localSheetId="10" hidden="1">{"'Sheet1'!$L$16"}</definedName>
    <definedName name="_____Coc39" localSheetId="11" hidden="1">{"'Sheet1'!$L$16"}</definedName>
    <definedName name="_____Coc39" localSheetId="12" hidden="1">{"'Sheet1'!$L$16"}</definedName>
    <definedName name="_____Coc39" localSheetId="13" hidden="1">{"'Sheet1'!$L$16"}</definedName>
    <definedName name="_____Coc39" hidden="1">{"'Sheet1'!$L$16"}</definedName>
    <definedName name="_____Goi8" localSheetId="10" hidden="1">{"'Sheet1'!$L$16"}</definedName>
    <definedName name="_____Goi8" localSheetId="11" hidden="1">{"'Sheet1'!$L$16"}</definedName>
    <definedName name="_____Goi8" localSheetId="12" hidden="1">{"'Sheet1'!$L$16"}</definedName>
    <definedName name="_____Goi8" localSheetId="13" hidden="1">{"'Sheet1'!$L$16"}</definedName>
    <definedName name="_____Goi8" hidden="1">{"'Sheet1'!$L$16"}</definedName>
    <definedName name="_____h1" localSheetId="10" hidden="1">{"'Sheet1'!$L$16"}</definedName>
    <definedName name="_____h1" localSheetId="11" hidden="1">{"'Sheet1'!$L$16"}</definedName>
    <definedName name="_____h1" localSheetId="12" hidden="1">{"'Sheet1'!$L$16"}</definedName>
    <definedName name="_____h1" localSheetId="13" hidden="1">{"'Sheet1'!$L$16"}</definedName>
    <definedName name="_____h1" hidden="1">{"'Sheet1'!$L$16"}</definedName>
    <definedName name="_____hu1" localSheetId="10" hidden="1">{"'Sheet1'!$L$16"}</definedName>
    <definedName name="_____hu1" localSheetId="11" hidden="1">{"'Sheet1'!$L$16"}</definedName>
    <definedName name="_____hu1" localSheetId="12" hidden="1">{"'Sheet1'!$L$16"}</definedName>
    <definedName name="_____hu1" localSheetId="13" hidden="1">{"'Sheet1'!$L$16"}</definedName>
    <definedName name="_____hu1" hidden="1">{"'Sheet1'!$L$16"}</definedName>
    <definedName name="_____hu2" localSheetId="10" hidden="1">{"'Sheet1'!$L$16"}</definedName>
    <definedName name="_____hu2" localSheetId="11" hidden="1">{"'Sheet1'!$L$16"}</definedName>
    <definedName name="_____hu2" localSheetId="12" hidden="1">{"'Sheet1'!$L$16"}</definedName>
    <definedName name="_____hu2" localSheetId="13" hidden="1">{"'Sheet1'!$L$16"}</definedName>
    <definedName name="_____hu2" hidden="1">{"'Sheet1'!$L$16"}</definedName>
    <definedName name="_____hu5" localSheetId="10" hidden="1">{"'Sheet1'!$L$16"}</definedName>
    <definedName name="_____hu5" localSheetId="11" hidden="1">{"'Sheet1'!$L$16"}</definedName>
    <definedName name="_____hu5" localSheetId="12" hidden="1">{"'Sheet1'!$L$16"}</definedName>
    <definedName name="_____hu5" localSheetId="13" hidden="1">{"'Sheet1'!$L$16"}</definedName>
    <definedName name="_____hu5" hidden="1">{"'Sheet1'!$L$16"}</definedName>
    <definedName name="_____hu6" localSheetId="10" hidden="1">{"'Sheet1'!$L$16"}</definedName>
    <definedName name="_____hu6" localSheetId="11" hidden="1">{"'Sheet1'!$L$16"}</definedName>
    <definedName name="_____hu6" localSheetId="12" hidden="1">{"'Sheet1'!$L$16"}</definedName>
    <definedName name="_____hu6" localSheetId="13" hidden="1">{"'Sheet1'!$L$16"}</definedName>
    <definedName name="_____hu6" hidden="1">{"'Sheet1'!$L$16"}</definedName>
    <definedName name="_____Lan1" localSheetId="10" hidden="1">{"'Sheet1'!$L$16"}</definedName>
    <definedName name="_____Lan1" localSheetId="11" hidden="1">{"'Sheet1'!$L$16"}</definedName>
    <definedName name="_____Lan1" localSheetId="12" hidden="1">{"'Sheet1'!$L$16"}</definedName>
    <definedName name="_____Lan1" localSheetId="13" hidden="1">{"'Sheet1'!$L$16"}</definedName>
    <definedName name="_____Lan1" hidden="1">{"'Sheet1'!$L$16"}</definedName>
    <definedName name="_____LAN3" localSheetId="10" hidden="1">{"'Sheet1'!$L$16"}</definedName>
    <definedName name="_____LAN3" localSheetId="11" hidden="1">{"'Sheet1'!$L$16"}</definedName>
    <definedName name="_____LAN3" localSheetId="12" hidden="1">{"'Sheet1'!$L$16"}</definedName>
    <definedName name="_____LAN3" localSheetId="13" hidden="1">{"'Sheet1'!$L$16"}</definedName>
    <definedName name="_____LAN3" hidden="1">{"'Sheet1'!$L$16"}</definedName>
    <definedName name="_____lk2" localSheetId="10" hidden="1">{"'Sheet1'!$L$16"}</definedName>
    <definedName name="_____lk2" localSheetId="11" hidden="1">{"'Sheet1'!$L$16"}</definedName>
    <definedName name="_____lk2" localSheetId="12" hidden="1">{"'Sheet1'!$L$16"}</definedName>
    <definedName name="_____lk2" localSheetId="13" hidden="1">{"'Sheet1'!$L$16"}</definedName>
    <definedName name="_____lk2" hidden="1">{"'Sheet1'!$L$16"}</definedName>
    <definedName name="_____NSO2" localSheetId="0" hidden="1">{"'Sheet1'!$L$16"}</definedName>
    <definedName name="_____NSO2" localSheetId="1" hidden="1">{"'Sheet1'!$L$16"}</definedName>
    <definedName name="_____NSO2" localSheetId="2" hidden="1">{"'Sheet1'!$L$16"}</definedName>
    <definedName name="_____NSO2" localSheetId="3" hidden="1">{"'Sheet1'!$L$16"}</definedName>
    <definedName name="_____NSO2" localSheetId="4" hidden="1">{"'Sheet1'!$L$16"}</definedName>
    <definedName name="_____NSO2" localSheetId="6" hidden="1">{"'Sheet1'!$L$16"}</definedName>
    <definedName name="_____NSO2" localSheetId="7" hidden="1">{"'Sheet1'!$L$16"}</definedName>
    <definedName name="_____NSO2" localSheetId="9" hidden="1">{"'Sheet1'!$L$16"}</definedName>
    <definedName name="_____NSO2" localSheetId="10" hidden="1">{"'Sheet1'!$L$16"}</definedName>
    <definedName name="_____NSO2" localSheetId="11" hidden="1">{"'Sheet1'!$L$16"}</definedName>
    <definedName name="_____NSO2" localSheetId="12" hidden="1">{"'Sheet1'!$L$16"}</definedName>
    <definedName name="_____NSO2" localSheetId="13" hidden="1">{"'Sheet1'!$L$16"}</definedName>
    <definedName name="_____NSO2" hidden="1">{"'Sheet1'!$L$16"}</definedName>
    <definedName name="_____Pl2" localSheetId="0" hidden="1">{"'Sheet1'!$L$16"}</definedName>
    <definedName name="_____Pl2" localSheetId="1" hidden="1">{"'Sheet1'!$L$16"}</definedName>
    <definedName name="_____Pl2" localSheetId="2" hidden="1">{"'Sheet1'!$L$16"}</definedName>
    <definedName name="_____Pl2" localSheetId="3" hidden="1">{"'Sheet1'!$L$16"}</definedName>
    <definedName name="_____Pl2" localSheetId="4" hidden="1">{"'Sheet1'!$L$16"}</definedName>
    <definedName name="_____Pl2" localSheetId="6" hidden="1">{"'Sheet1'!$L$16"}</definedName>
    <definedName name="_____Pl2" localSheetId="7" hidden="1">{"'Sheet1'!$L$16"}</definedName>
    <definedName name="_____Pl2" localSheetId="9" hidden="1">{"'Sheet1'!$L$16"}</definedName>
    <definedName name="_____Pl2" localSheetId="10" hidden="1">{"'Sheet1'!$L$16"}</definedName>
    <definedName name="_____Pl2" localSheetId="11" hidden="1">{"'Sheet1'!$L$16"}</definedName>
    <definedName name="_____Pl2" localSheetId="12" hidden="1">{"'Sheet1'!$L$16"}</definedName>
    <definedName name="_____Pl2" localSheetId="13" hidden="1">{"'Sheet1'!$L$16"}</definedName>
    <definedName name="_____Pl2" hidden="1">{"'Sheet1'!$L$16"}</definedName>
    <definedName name="_____Q3" localSheetId="0" hidden="1">{"'Sheet1'!$L$16"}</definedName>
    <definedName name="_____Q3" localSheetId="1" hidden="1">{"'Sheet1'!$L$16"}</definedName>
    <definedName name="_____Q3" localSheetId="2" hidden="1">{"'Sheet1'!$L$16"}</definedName>
    <definedName name="_____Q3" localSheetId="3" hidden="1">{"'Sheet1'!$L$16"}</definedName>
    <definedName name="_____Q3" localSheetId="4" hidden="1">{"'Sheet1'!$L$16"}</definedName>
    <definedName name="_____Q3" localSheetId="6" hidden="1">{"'Sheet1'!$L$16"}</definedName>
    <definedName name="_____Q3" localSheetId="7" hidden="1">{"'Sheet1'!$L$16"}</definedName>
    <definedName name="_____Q3" localSheetId="9" hidden="1">{"'Sheet1'!$L$16"}</definedName>
    <definedName name="_____Q3" localSheetId="10" hidden="1">{"'Sheet1'!$L$16"}</definedName>
    <definedName name="_____Q3" localSheetId="11" hidden="1">{"'Sheet1'!$L$16"}</definedName>
    <definedName name="_____Q3" localSheetId="12" hidden="1">{"'Sheet1'!$L$16"}</definedName>
    <definedName name="_____Q3" localSheetId="13" hidden="1">{"'Sheet1'!$L$16"}</definedName>
    <definedName name="_____Q3" hidden="1">{"'Sheet1'!$L$16"}</definedName>
    <definedName name="_____tt3" localSheetId="10" hidden="1">{"'Sheet1'!$L$16"}</definedName>
    <definedName name="_____tt3" localSheetId="11" hidden="1">{"'Sheet1'!$L$16"}</definedName>
    <definedName name="_____tt3" localSheetId="12" hidden="1">{"'Sheet1'!$L$16"}</definedName>
    <definedName name="_____tt3" localSheetId="13" hidden="1">{"'Sheet1'!$L$16"}</definedName>
    <definedName name="_____tt3" hidden="1">{"'Sheet1'!$L$16"}</definedName>
    <definedName name="_____TT31" localSheetId="10" hidden="1">{"'Sheet1'!$L$16"}</definedName>
    <definedName name="_____TT31" localSheetId="11" hidden="1">{"'Sheet1'!$L$16"}</definedName>
    <definedName name="_____TT31" localSheetId="12" hidden="1">{"'Sheet1'!$L$16"}</definedName>
    <definedName name="_____TT31" localSheetId="13" hidden="1">{"'Sheet1'!$L$16"}</definedName>
    <definedName name="_____TT31" hidden="1">{"'Sheet1'!$L$16"}</definedName>
    <definedName name="____a1" localSheetId="0" hidden="1">{"'Sheet1'!$L$16"}</definedName>
    <definedName name="____a1" localSheetId="1" hidden="1">{"'Sheet1'!$L$16"}</definedName>
    <definedName name="____a1" localSheetId="2" hidden="1">{"'Sheet1'!$L$16"}</definedName>
    <definedName name="____a1" localSheetId="3" hidden="1">{"'Sheet1'!$L$16"}</definedName>
    <definedName name="____a1" localSheetId="4" hidden="1">{"'Sheet1'!$L$16"}</definedName>
    <definedName name="____a1" localSheetId="6" hidden="1">{"'Sheet1'!$L$16"}</definedName>
    <definedName name="____a1" localSheetId="7" hidden="1">{"'Sheet1'!$L$16"}</definedName>
    <definedName name="____a1" localSheetId="9" hidden="1">{"'Sheet1'!$L$16"}</definedName>
    <definedName name="____a1" localSheetId="10" hidden="1">{"'Sheet1'!$L$16"}</definedName>
    <definedName name="____a1" localSheetId="11" hidden="1">{"'Sheet1'!$L$16"}</definedName>
    <definedName name="____a1" localSheetId="12" hidden="1">{"'Sheet1'!$L$16"}</definedName>
    <definedName name="____a1" localSheetId="13" hidden="1">{"'Sheet1'!$L$16"}</definedName>
    <definedName name="____a1" hidden="1">{"'Sheet1'!$L$16"}</definedName>
    <definedName name="____B1" localSheetId="0" hidden="1">{"'Sheet1'!$L$16"}</definedName>
    <definedName name="____B1" localSheetId="1" hidden="1">{"'Sheet1'!$L$16"}</definedName>
    <definedName name="____B1" localSheetId="2" hidden="1">{"'Sheet1'!$L$16"}</definedName>
    <definedName name="____B1" localSheetId="3" hidden="1">{"'Sheet1'!$L$16"}</definedName>
    <definedName name="____B1" localSheetId="4" hidden="1">{"'Sheet1'!$L$16"}</definedName>
    <definedName name="____B1" localSheetId="6" hidden="1">{"'Sheet1'!$L$16"}</definedName>
    <definedName name="____B1" localSheetId="7" hidden="1">{"'Sheet1'!$L$16"}</definedName>
    <definedName name="____B1" localSheetId="9" hidden="1">{"'Sheet1'!$L$16"}</definedName>
    <definedName name="____B1" localSheetId="10" hidden="1">{"'Sheet1'!$L$16"}</definedName>
    <definedName name="____B1" localSheetId="11" hidden="1">{"'Sheet1'!$L$16"}</definedName>
    <definedName name="____B1" localSheetId="12" hidden="1">{"'Sheet1'!$L$16"}</definedName>
    <definedName name="____B1" localSheetId="13" hidden="1">{"'Sheet1'!$L$16"}</definedName>
    <definedName name="____B1" hidden="1">{"'Sheet1'!$L$16"}</definedName>
    <definedName name="____ban2" localSheetId="0" hidden="1">{"'Sheet1'!$L$16"}</definedName>
    <definedName name="____ban2" localSheetId="1" hidden="1">{"'Sheet1'!$L$16"}</definedName>
    <definedName name="____ban2" localSheetId="2" hidden="1">{"'Sheet1'!$L$16"}</definedName>
    <definedName name="____ban2" localSheetId="3" hidden="1">{"'Sheet1'!$L$16"}</definedName>
    <definedName name="____ban2" localSheetId="4" hidden="1">{"'Sheet1'!$L$16"}</definedName>
    <definedName name="____ban2" localSheetId="6" hidden="1">{"'Sheet1'!$L$16"}</definedName>
    <definedName name="____ban2" localSheetId="7" hidden="1">{"'Sheet1'!$L$16"}</definedName>
    <definedName name="____ban2" localSheetId="9" hidden="1">{"'Sheet1'!$L$16"}</definedName>
    <definedName name="____ban2" localSheetId="10" hidden="1">{"'Sheet1'!$L$16"}</definedName>
    <definedName name="____ban2" localSheetId="11" hidden="1">{"'Sheet1'!$L$16"}</definedName>
    <definedName name="____ban2" localSheetId="12" hidden="1">{"'Sheet1'!$L$16"}</definedName>
    <definedName name="____ban2" localSheetId="13" hidden="1">{"'Sheet1'!$L$16"}</definedName>
    <definedName name="____ban2" hidden="1">{"'Sheet1'!$L$16"}</definedName>
    <definedName name="____h1" localSheetId="0" hidden="1">{"'Sheet1'!$L$16"}</definedName>
    <definedName name="____h1" localSheetId="1" hidden="1">{"'Sheet1'!$L$16"}</definedName>
    <definedName name="____h1" localSheetId="2" hidden="1">{"'Sheet1'!$L$16"}</definedName>
    <definedName name="____h1" localSheetId="3" hidden="1">{"'Sheet1'!$L$16"}</definedName>
    <definedName name="____h1" localSheetId="4" hidden="1">{"'Sheet1'!$L$16"}</definedName>
    <definedName name="____h1" localSheetId="6" hidden="1">{"'Sheet1'!$L$16"}</definedName>
    <definedName name="____h1" localSheetId="7" hidden="1">{"'Sheet1'!$L$16"}</definedName>
    <definedName name="____h1" localSheetId="9" hidden="1">{"'Sheet1'!$L$16"}</definedName>
    <definedName name="____h1" localSheetId="10" hidden="1">{"'Sheet1'!$L$16"}</definedName>
    <definedName name="____h1" localSheetId="11" hidden="1">{"'Sheet1'!$L$16"}</definedName>
    <definedName name="____h1" localSheetId="12" hidden="1">{"'Sheet1'!$L$16"}</definedName>
    <definedName name="____h1" localSheetId="13" hidden="1">{"'Sheet1'!$L$16"}</definedName>
    <definedName name="____h1" hidden="1">{"'Sheet1'!$L$16"}</definedName>
    <definedName name="____hu1" localSheetId="0" hidden="1">{"'Sheet1'!$L$16"}</definedName>
    <definedName name="____hu1" localSheetId="1" hidden="1">{"'Sheet1'!$L$16"}</definedName>
    <definedName name="____hu1" localSheetId="2" hidden="1">{"'Sheet1'!$L$16"}</definedName>
    <definedName name="____hu1" localSheetId="3" hidden="1">{"'Sheet1'!$L$16"}</definedName>
    <definedName name="____hu1" localSheetId="4" hidden="1">{"'Sheet1'!$L$16"}</definedName>
    <definedName name="____hu1" localSheetId="6" hidden="1">{"'Sheet1'!$L$16"}</definedName>
    <definedName name="____hu1" localSheetId="7" hidden="1">{"'Sheet1'!$L$16"}</definedName>
    <definedName name="____hu1" localSheetId="9" hidden="1">{"'Sheet1'!$L$16"}</definedName>
    <definedName name="____hu1" localSheetId="10" hidden="1">{"'Sheet1'!$L$16"}</definedName>
    <definedName name="____hu1" localSheetId="11" hidden="1">{"'Sheet1'!$L$16"}</definedName>
    <definedName name="____hu1" localSheetId="12" hidden="1">{"'Sheet1'!$L$16"}</definedName>
    <definedName name="____hu1" localSheetId="13" hidden="1">{"'Sheet1'!$L$16"}</definedName>
    <definedName name="____hu1" hidden="1">{"'Sheet1'!$L$16"}</definedName>
    <definedName name="____hu2" localSheetId="0" hidden="1">{"'Sheet1'!$L$16"}</definedName>
    <definedName name="____hu2" localSheetId="1" hidden="1">{"'Sheet1'!$L$16"}</definedName>
    <definedName name="____hu2" localSheetId="2" hidden="1">{"'Sheet1'!$L$16"}</definedName>
    <definedName name="____hu2" localSheetId="3" hidden="1">{"'Sheet1'!$L$16"}</definedName>
    <definedName name="____hu2" localSheetId="4" hidden="1">{"'Sheet1'!$L$16"}</definedName>
    <definedName name="____hu2" localSheetId="6" hidden="1">{"'Sheet1'!$L$16"}</definedName>
    <definedName name="____hu2" localSheetId="7" hidden="1">{"'Sheet1'!$L$16"}</definedName>
    <definedName name="____hu2" localSheetId="9" hidden="1">{"'Sheet1'!$L$16"}</definedName>
    <definedName name="____hu2" localSheetId="10" hidden="1">{"'Sheet1'!$L$16"}</definedName>
    <definedName name="____hu2" localSheetId="11" hidden="1">{"'Sheet1'!$L$16"}</definedName>
    <definedName name="____hu2" localSheetId="12" hidden="1">{"'Sheet1'!$L$16"}</definedName>
    <definedName name="____hu2" localSheetId="13" hidden="1">{"'Sheet1'!$L$16"}</definedName>
    <definedName name="____hu2" hidden="1">{"'Sheet1'!$L$16"}</definedName>
    <definedName name="____hu5" localSheetId="0" hidden="1">{"'Sheet1'!$L$16"}</definedName>
    <definedName name="____hu5" localSheetId="1" hidden="1">{"'Sheet1'!$L$16"}</definedName>
    <definedName name="____hu5" localSheetId="2" hidden="1">{"'Sheet1'!$L$16"}</definedName>
    <definedName name="____hu5" localSheetId="3" hidden="1">{"'Sheet1'!$L$16"}</definedName>
    <definedName name="____hu5" localSheetId="4" hidden="1">{"'Sheet1'!$L$16"}</definedName>
    <definedName name="____hu5" localSheetId="6" hidden="1">{"'Sheet1'!$L$16"}</definedName>
    <definedName name="____hu5" localSheetId="7" hidden="1">{"'Sheet1'!$L$16"}</definedName>
    <definedName name="____hu5" localSheetId="9" hidden="1">{"'Sheet1'!$L$16"}</definedName>
    <definedName name="____hu5" localSheetId="10" hidden="1">{"'Sheet1'!$L$16"}</definedName>
    <definedName name="____hu5" localSheetId="11" hidden="1">{"'Sheet1'!$L$16"}</definedName>
    <definedName name="____hu5" localSheetId="12" hidden="1">{"'Sheet1'!$L$16"}</definedName>
    <definedName name="____hu5" localSheetId="13" hidden="1">{"'Sheet1'!$L$16"}</definedName>
    <definedName name="____hu5" hidden="1">{"'Sheet1'!$L$16"}</definedName>
    <definedName name="____hu6" localSheetId="0" hidden="1">{"'Sheet1'!$L$16"}</definedName>
    <definedName name="____hu6" localSheetId="1" hidden="1">{"'Sheet1'!$L$16"}</definedName>
    <definedName name="____hu6" localSheetId="2" hidden="1">{"'Sheet1'!$L$16"}</definedName>
    <definedName name="____hu6" localSheetId="3" hidden="1">{"'Sheet1'!$L$16"}</definedName>
    <definedName name="____hu6" localSheetId="4" hidden="1">{"'Sheet1'!$L$16"}</definedName>
    <definedName name="____hu6" localSheetId="6" hidden="1">{"'Sheet1'!$L$16"}</definedName>
    <definedName name="____hu6" localSheetId="7" hidden="1">{"'Sheet1'!$L$16"}</definedName>
    <definedName name="____hu6" localSheetId="9" hidden="1">{"'Sheet1'!$L$16"}</definedName>
    <definedName name="____hu6" localSheetId="10" hidden="1">{"'Sheet1'!$L$16"}</definedName>
    <definedName name="____hu6" localSheetId="11" hidden="1">{"'Sheet1'!$L$16"}</definedName>
    <definedName name="____hu6" localSheetId="12" hidden="1">{"'Sheet1'!$L$16"}</definedName>
    <definedName name="____hu6" localSheetId="13" hidden="1">{"'Sheet1'!$L$16"}</definedName>
    <definedName name="____hu6" hidden="1">{"'Sheet1'!$L$16"}</definedName>
    <definedName name="____M36" localSheetId="0" hidden="1">{"'Sheet1'!$L$16"}</definedName>
    <definedName name="____M36" localSheetId="1" hidden="1">{"'Sheet1'!$L$16"}</definedName>
    <definedName name="____M36" localSheetId="2" hidden="1">{"'Sheet1'!$L$16"}</definedName>
    <definedName name="____M36" localSheetId="3" hidden="1">{"'Sheet1'!$L$16"}</definedName>
    <definedName name="____M36" localSheetId="4" hidden="1">{"'Sheet1'!$L$16"}</definedName>
    <definedName name="____M36" localSheetId="6" hidden="1">{"'Sheet1'!$L$16"}</definedName>
    <definedName name="____M36" localSheetId="7" hidden="1">{"'Sheet1'!$L$16"}</definedName>
    <definedName name="____M36" localSheetId="9" hidden="1">{"'Sheet1'!$L$16"}</definedName>
    <definedName name="____M36" localSheetId="10" hidden="1">{"'Sheet1'!$L$16"}</definedName>
    <definedName name="____M36" localSheetId="11" hidden="1">{"'Sheet1'!$L$16"}</definedName>
    <definedName name="____M36" localSheetId="12" hidden="1">{"'Sheet1'!$L$16"}</definedName>
    <definedName name="____M36" localSheetId="13" hidden="1">{"'Sheet1'!$L$16"}</definedName>
    <definedName name="____M36" hidden="1">{"'Sheet1'!$L$16"}</definedName>
    <definedName name="____NSO2" localSheetId="0" hidden="1">{"'Sheet1'!$L$16"}</definedName>
    <definedName name="____NSO2" localSheetId="1" hidden="1">{"'Sheet1'!$L$16"}</definedName>
    <definedName name="____NSO2" localSheetId="2" hidden="1">{"'Sheet1'!$L$16"}</definedName>
    <definedName name="____NSO2" localSheetId="3" hidden="1">{"'Sheet1'!$L$16"}</definedName>
    <definedName name="____NSO2" localSheetId="4" hidden="1">{"'Sheet1'!$L$16"}</definedName>
    <definedName name="____NSO2" localSheetId="6" hidden="1">{"'Sheet1'!$L$16"}</definedName>
    <definedName name="____NSO2" localSheetId="7" hidden="1">{"'Sheet1'!$L$16"}</definedName>
    <definedName name="____NSO2" localSheetId="9" hidden="1">{"'Sheet1'!$L$16"}</definedName>
    <definedName name="____NSO2" localSheetId="10" hidden="1">{"'Sheet1'!$L$16"}</definedName>
    <definedName name="____NSO2" localSheetId="11" hidden="1">{"'Sheet1'!$L$16"}</definedName>
    <definedName name="____NSO2" localSheetId="12" hidden="1">{"'Sheet1'!$L$16"}</definedName>
    <definedName name="____NSO2" localSheetId="13" hidden="1">{"'Sheet1'!$L$16"}</definedName>
    <definedName name="____NSO2" hidden="1">{"'Sheet1'!$L$16"}</definedName>
    <definedName name="____PA3" localSheetId="0" hidden="1">{"'Sheet1'!$L$16"}</definedName>
    <definedName name="____PA3" localSheetId="1" hidden="1">{"'Sheet1'!$L$16"}</definedName>
    <definedName name="____PA3" localSheetId="2" hidden="1">{"'Sheet1'!$L$16"}</definedName>
    <definedName name="____PA3" localSheetId="3" hidden="1">{"'Sheet1'!$L$16"}</definedName>
    <definedName name="____PA3" localSheetId="4" hidden="1">{"'Sheet1'!$L$16"}</definedName>
    <definedName name="____PA3" localSheetId="6" hidden="1">{"'Sheet1'!$L$16"}</definedName>
    <definedName name="____PA3" localSheetId="7" hidden="1">{"'Sheet1'!$L$16"}</definedName>
    <definedName name="____PA3" localSheetId="9" hidden="1">{"'Sheet1'!$L$16"}</definedName>
    <definedName name="____PA3" localSheetId="10" hidden="1">{"'Sheet1'!$L$16"}</definedName>
    <definedName name="____PA3" localSheetId="11" hidden="1">{"'Sheet1'!$L$16"}</definedName>
    <definedName name="____PA3" localSheetId="12" hidden="1">{"'Sheet1'!$L$16"}</definedName>
    <definedName name="____PA3" localSheetId="13" hidden="1">{"'Sheet1'!$L$16"}</definedName>
    <definedName name="____PA3" hidden="1">{"'Sheet1'!$L$16"}</definedName>
    <definedName name="____Pl2" localSheetId="0" hidden="1">{"'Sheet1'!$L$16"}</definedName>
    <definedName name="____Pl2" localSheetId="1" hidden="1">{"'Sheet1'!$L$16"}</definedName>
    <definedName name="____Pl2" localSheetId="2" hidden="1">{"'Sheet1'!$L$16"}</definedName>
    <definedName name="____Pl2" localSheetId="3" hidden="1">{"'Sheet1'!$L$16"}</definedName>
    <definedName name="____Pl2" localSheetId="4" hidden="1">{"'Sheet1'!$L$16"}</definedName>
    <definedName name="____Pl2" localSheetId="6" hidden="1">{"'Sheet1'!$L$16"}</definedName>
    <definedName name="____Pl2" localSheetId="7" hidden="1">{"'Sheet1'!$L$16"}</definedName>
    <definedName name="____Pl2" localSheetId="9" hidden="1">{"'Sheet1'!$L$16"}</definedName>
    <definedName name="____Pl2" localSheetId="10" hidden="1">{"'Sheet1'!$L$16"}</definedName>
    <definedName name="____Pl2" localSheetId="11" hidden="1">{"'Sheet1'!$L$16"}</definedName>
    <definedName name="____Pl2" localSheetId="12" hidden="1">{"'Sheet1'!$L$16"}</definedName>
    <definedName name="____Pl2" localSheetId="13" hidden="1">{"'Sheet1'!$L$16"}</definedName>
    <definedName name="____Pl2" hidden="1">{"'Sheet1'!$L$16"}</definedName>
    <definedName name="____Q3" localSheetId="0" hidden="1">{"'Sheet1'!$L$16"}</definedName>
    <definedName name="____Q3" localSheetId="1" hidden="1">{"'Sheet1'!$L$16"}</definedName>
    <definedName name="____Q3" localSheetId="2" hidden="1">{"'Sheet1'!$L$16"}</definedName>
    <definedName name="____Q3" localSheetId="3" hidden="1">{"'Sheet1'!$L$16"}</definedName>
    <definedName name="____Q3" localSheetId="4" hidden="1">{"'Sheet1'!$L$16"}</definedName>
    <definedName name="____Q3" localSheetId="6" hidden="1">{"'Sheet1'!$L$16"}</definedName>
    <definedName name="____Q3" localSheetId="7" hidden="1">{"'Sheet1'!$L$16"}</definedName>
    <definedName name="____Q3" localSheetId="9" hidden="1">{"'Sheet1'!$L$16"}</definedName>
    <definedName name="____Q3" localSheetId="10" hidden="1">{"'Sheet1'!$L$16"}</definedName>
    <definedName name="____Q3" localSheetId="11" hidden="1">{"'Sheet1'!$L$16"}</definedName>
    <definedName name="____Q3" localSheetId="12" hidden="1">{"'Sheet1'!$L$16"}</definedName>
    <definedName name="____Q3" localSheetId="13" hidden="1">{"'Sheet1'!$L$16"}</definedName>
    <definedName name="____Q3" hidden="1">{"'Sheet1'!$L$16"}</definedName>
    <definedName name="____Tru21" localSheetId="0" hidden="1">{"'Sheet1'!$L$16"}</definedName>
    <definedName name="____Tru21" localSheetId="1" hidden="1">{"'Sheet1'!$L$16"}</definedName>
    <definedName name="____Tru21" localSheetId="2" hidden="1">{"'Sheet1'!$L$16"}</definedName>
    <definedName name="____Tru21" localSheetId="3" hidden="1">{"'Sheet1'!$L$16"}</definedName>
    <definedName name="____Tru21" localSheetId="4" hidden="1">{"'Sheet1'!$L$16"}</definedName>
    <definedName name="____Tru21" localSheetId="6" hidden="1">{"'Sheet1'!$L$16"}</definedName>
    <definedName name="____Tru21" localSheetId="7" hidden="1">{"'Sheet1'!$L$16"}</definedName>
    <definedName name="____Tru21" localSheetId="9" hidden="1">{"'Sheet1'!$L$16"}</definedName>
    <definedName name="____Tru21" localSheetId="10" hidden="1">{"'Sheet1'!$L$16"}</definedName>
    <definedName name="____Tru21" localSheetId="11" hidden="1">{"'Sheet1'!$L$16"}</definedName>
    <definedName name="____Tru21" localSheetId="12" hidden="1">{"'Sheet1'!$L$16"}</definedName>
    <definedName name="____Tru21" localSheetId="13" hidden="1">{"'Sheet1'!$L$16"}</definedName>
    <definedName name="____Tru21" hidden="1">{"'Sheet1'!$L$16"}</definedName>
    <definedName name="___a1" localSheetId="0" hidden="1">{"'Sheet1'!$L$16"}</definedName>
    <definedName name="___a1" localSheetId="1" hidden="1">{"'Sheet1'!$L$16"}</definedName>
    <definedName name="___a1" localSheetId="2" hidden="1">{"'Sheet1'!$L$16"}</definedName>
    <definedName name="___a1" localSheetId="3" hidden="1">{"'Sheet1'!$L$16"}</definedName>
    <definedName name="___a1" localSheetId="4" hidden="1">{"'Sheet1'!$L$16"}</definedName>
    <definedName name="___a1" localSheetId="6" hidden="1">{"'Sheet1'!$L$16"}</definedName>
    <definedName name="___a1" localSheetId="7" hidden="1">{"'Sheet1'!$L$16"}</definedName>
    <definedName name="___a1" localSheetId="9" hidden="1">{"'Sheet1'!$L$16"}</definedName>
    <definedName name="___a1" localSheetId="10" hidden="1">{"'Sheet1'!$L$16"}</definedName>
    <definedName name="___a1" localSheetId="11" hidden="1">{"'Sheet1'!$L$16"}</definedName>
    <definedName name="___a1" localSheetId="12" hidden="1">{"'Sheet1'!$L$16"}</definedName>
    <definedName name="___a1" localSheetId="13" hidden="1">{"'Sheet1'!$L$16"}</definedName>
    <definedName name="___a1" hidden="1">{"'Sheet1'!$L$16"}</definedName>
    <definedName name="___a129" localSheetId="10" hidden="1">{"Offgrid",#N/A,FALSE,"OFFGRID";"Region",#N/A,FALSE,"REGION";"Offgrid -2",#N/A,FALSE,"OFFGRID";"WTP",#N/A,FALSE,"WTP";"WTP -2",#N/A,FALSE,"WTP";"Project",#N/A,FALSE,"PROJECT";"Summary -2",#N/A,FALSE,"SUMMARY"}</definedName>
    <definedName name="___a129" localSheetId="11" hidden="1">{"Offgrid",#N/A,FALSE,"OFFGRID";"Region",#N/A,FALSE,"REGION";"Offgrid -2",#N/A,FALSE,"OFFGRID";"WTP",#N/A,FALSE,"WTP";"WTP -2",#N/A,FALSE,"WTP";"Project",#N/A,FALSE,"PROJECT";"Summary -2",#N/A,FALSE,"SUMMARY"}</definedName>
    <definedName name="___a129" localSheetId="12" hidden="1">{"Offgrid",#N/A,FALSE,"OFFGRID";"Region",#N/A,FALSE,"REGION";"Offgrid -2",#N/A,FALSE,"OFFGRID";"WTP",#N/A,FALSE,"WTP";"WTP -2",#N/A,FALSE,"WTP";"Project",#N/A,FALSE,"PROJECT";"Summary -2",#N/A,FALSE,"SUMMARY"}</definedName>
    <definedName name="___a129" localSheetId="13"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10" hidden="1">{"Offgrid",#N/A,FALSE,"OFFGRID";"Region",#N/A,FALSE,"REGION";"Offgrid -2",#N/A,FALSE,"OFFGRID";"WTP",#N/A,FALSE,"WTP";"WTP -2",#N/A,FALSE,"WTP";"Project",#N/A,FALSE,"PROJECT";"Summary -2",#N/A,FALSE,"SUMMARY"}</definedName>
    <definedName name="___a130" localSheetId="11" hidden="1">{"Offgrid",#N/A,FALSE,"OFFGRID";"Region",#N/A,FALSE,"REGION";"Offgrid -2",#N/A,FALSE,"OFFGRID";"WTP",#N/A,FALSE,"WTP";"WTP -2",#N/A,FALSE,"WTP";"Project",#N/A,FALSE,"PROJECT";"Summary -2",#N/A,FALSE,"SUMMARY"}</definedName>
    <definedName name="___a130" localSheetId="12" hidden="1">{"Offgrid",#N/A,FALSE,"OFFGRID";"Region",#N/A,FALSE,"REGION";"Offgrid -2",#N/A,FALSE,"OFFGRID";"WTP",#N/A,FALSE,"WTP";"WTP -2",#N/A,FALSE,"WTP";"Project",#N/A,FALSE,"PROJECT";"Summary -2",#N/A,FALSE,"SUMMARY"}</definedName>
    <definedName name="___a130" localSheetId="13"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1" localSheetId="0" hidden="1">{"'Sheet1'!$L$16"}</definedName>
    <definedName name="___B1" localSheetId="1" hidden="1">{"'Sheet1'!$L$16"}</definedName>
    <definedName name="___B1" localSheetId="2" hidden="1">{"'Sheet1'!$L$16"}</definedName>
    <definedName name="___B1" localSheetId="3" hidden="1">{"'Sheet1'!$L$16"}</definedName>
    <definedName name="___B1" localSheetId="4" hidden="1">{"'Sheet1'!$L$16"}</definedName>
    <definedName name="___B1" localSheetId="6" hidden="1">{"'Sheet1'!$L$16"}</definedName>
    <definedName name="___B1" localSheetId="7" hidden="1">{"'Sheet1'!$L$16"}</definedName>
    <definedName name="___B1" localSheetId="9" hidden="1">{"'Sheet1'!$L$16"}</definedName>
    <definedName name="___B1" localSheetId="10" hidden="1">{"'Sheet1'!$L$16"}</definedName>
    <definedName name="___B1" localSheetId="11" hidden="1">{"'Sheet1'!$L$16"}</definedName>
    <definedName name="___B1" localSheetId="12" hidden="1">{"'Sheet1'!$L$16"}</definedName>
    <definedName name="___B1" localSheetId="13" hidden="1">{"'Sheet1'!$L$16"}</definedName>
    <definedName name="___B1" hidden="1">{"'Sheet1'!$L$16"}</definedName>
    <definedName name="___ban2" localSheetId="0" hidden="1">{"'Sheet1'!$L$16"}</definedName>
    <definedName name="___ban2" localSheetId="1" hidden="1">{"'Sheet1'!$L$16"}</definedName>
    <definedName name="___ban2" localSheetId="2" hidden="1">{"'Sheet1'!$L$16"}</definedName>
    <definedName name="___ban2" localSheetId="3" hidden="1">{"'Sheet1'!$L$16"}</definedName>
    <definedName name="___ban2" localSheetId="4" hidden="1">{"'Sheet1'!$L$16"}</definedName>
    <definedName name="___ban2" localSheetId="6" hidden="1">{"'Sheet1'!$L$16"}</definedName>
    <definedName name="___ban2" localSheetId="7" hidden="1">{"'Sheet1'!$L$16"}</definedName>
    <definedName name="___ban2" localSheetId="9" hidden="1">{"'Sheet1'!$L$16"}</definedName>
    <definedName name="___ban2" localSheetId="10" hidden="1">{"'Sheet1'!$L$16"}</definedName>
    <definedName name="___ban2" localSheetId="11" hidden="1">{"'Sheet1'!$L$16"}</definedName>
    <definedName name="___ban2" localSheetId="12" hidden="1">{"'Sheet1'!$L$16"}</definedName>
    <definedName name="___ban2" localSheetId="13" hidden="1">{"'Sheet1'!$L$16"}</definedName>
    <definedName name="___ban2" hidden="1">{"'Sheet1'!$L$16"}</definedName>
    <definedName name="___cep1" localSheetId="10" hidden="1">{"'Sheet1'!$L$16"}</definedName>
    <definedName name="___cep1" localSheetId="11" hidden="1">{"'Sheet1'!$L$16"}</definedName>
    <definedName name="___cep1" localSheetId="12" hidden="1">{"'Sheet1'!$L$16"}</definedName>
    <definedName name="___cep1" localSheetId="13" hidden="1">{"'Sheet1'!$L$16"}</definedName>
    <definedName name="___cep1" hidden="1">{"'Sheet1'!$L$16"}</definedName>
    <definedName name="___Coc39" localSheetId="10" hidden="1">{"'Sheet1'!$L$16"}</definedName>
    <definedName name="___Coc39" localSheetId="11" hidden="1">{"'Sheet1'!$L$16"}</definedName>
    <definedName name="___Coc39" localSheetId="12" hidden="1">{"'Sheet1'!$L$16"}</definedName>
    <definedName name="___Coc39" localSheetId="13" hidden="1">{"'Sheet1'!$L$16"}</definedName>
    <definedName name="___Coc39" hidden="1">{"'Sheet1'!$L$16"}</definedName>
    <definedName name="___Goi8" localSheetId="10" hidden="1">{"'Sheet1'!$L$16"}</definedName>
    <definedName name="___Goi8" localSheetId="11" hidden="1">{"'Sheet1'!$L$16"}</definedName>
    <definedName name="___Goi8" localSheetId="12" hidden="1">{"'Sheet1'!$L$16"}</definedName>
    <definedName name="___Goi8" localSheetId="13" hidden="1">{"'Sheet1'!$L$16"}</definedName>
    <definedName name="___Goi8" hidden="1">{"'Sheet1'!$L$16"}</definedName>
    <definedName name="___h1" localSheetId="0" hidden="1">{"'Sheet1'!$L$16"}</definedName>
    <definedName name="___h1" localSheetId="1" hidden="1">{"'Sheet1'!$L$16"}</definedName>
    <definedName name="___h1" localSheetId="2" hidden="1">{"'Sheet1'!$L$16"}</definedName>
    <definedName name="___h1" localSheetId="3" hidden="1">{"'Sheet1'!$L$16"}</definedName>
    <definedName name="___h1" localSheetId="4" hidden="1">{"'Sheet1'!$L$16"}</definedName>
    <definedName name="___h1" localSheetId="6" hidden="1">{"'Sheet1'!$L$16"}</definedName>
    <definedName name="___h1" localSheetId="7" hidden="1">{"'Sheet1'!$L$16"}</definedName>
    <definedName name="___h1" localSheetId="9" hidden="1">{"'Sheet1'!$L$16"}</definedName>
    <definedName name="___h1" localSheetId="10" hidden="1">{"'Sheet1'!$L$16"}</definedName>
    <definedName name="___h1" localSheetId="11" hidden="1">{"'Sheet1'!$L$16"}</definedName>
    <definedName name="___h1" localSheetId="12" hidden="1">{"'Sheet1'!$L$16"}</definedName>
    <definedName name="___h1" localSheetId="13" hidden="1">{"'Sheet1'!$L$16"}</definedName>
    <definedName name="___h1" hidden="1">{"'Sheet1'!$L$16"}</definedName>
    <definedName name="___hsm2">1.1289</definedName>
    <definedName name="___hu1" localSheetId="0" hidden="1">{"'Sheet1'!$L$16"}</definedName>
    <definedName name="___hu1" localSheetId="1" hidden="1">{"'Sheet1'!$L$16"}</definedName>
    <definedName name="___hu1" localSheetId="2" hidden="1">{"'Sheet1'!$L$16"}</definedName>
    <definedName name="___hu1" localSheetId="3" hidden="1">{"'Sheet1'!$L$16"}</definedName>
    <definedName name="___hu1" localSheetId="4" hidden="1">{"'Sheet1'!$L$16"}</definedName>
    <definedName name="___hu1" localSheetId="6" hidden="1">{"'Sheet1'!$L$16"}</definedName>
    <definedName name="___hu1" localSheetId="7" hidden="1">{"'Sheet1'!$L$16"}</definedName>
    <definedName name="___hu1" localSheetId="9" hidden="1">{"'Sheet1'!$L$16"}</definedName>
    <definedName name="___hu1" localSheetId="10" hidden="1">{"'Sheet1'!$L$16"}</definedName>
    <definedName name="___hu1" localSheetId="11" hidden="1">{"'Sheet1'!$L$16"}</definedName>
    <definedName name="___hu1" localSheetId="12" hidden="1">{"'Sheet1'!$L$16"}</definedName>
    <definedName name="___hu1" localSheetId="13" hidden="1">{"'Sheet1'!$L$16"}</definedName>
    <definedName name="___hu1" hidden="1">{"'Sheet1'!$L$16"}</definedName>
    <definedName name="___hu2" localSheetId="0" hidden="1">{"'Sheet1'!$L$16"}</definedName>
    <definedName name="___hu2" localSheetId="1" hidden="1">{"'Sheet1'!$L$16"}</definedName>
    <definedName name="___hu2" localSheetId="2" hidden="1">{"'Sheet1'!$L$16"}</definedName>
    <definedName name="___hu2" localSheetId="3" hidden="1">{"'Sheet1'!$L$16"}</definedName>
    <definedName name="___hu2" localSheetId="4" hidden="1">{"'Sheet1'!$L$16"}</definedName>
    <definedName name="___hu2" localSheetId="6" hidden="1">{"'Sheet1'!$L$16"}</definedName>
    <definedName name="___hu2" localSheetId="7" hidden="1">{"'Sheet1'!$L$16"}</definedName>
    <definedName name="___hu2" localSheetId="9" hidden="1">{"'Sheet1'!$L$16"}</definedName>
    <definedName name="___hu2" localSheetId="10" hidden="1">{"'Sheet1'!$L$16"}</definedName>
    <definedName name="___hu2" localSheetId="11" hidden="1">{"'Sheet1'!$L$16"}</definedName>
    <definedName name="___hu2" localSheetId="12" hidden="1">{"'Sheet1'!$L$16"}</definedName>
    <definedName name="___hu2" localSheetId="13" hidden="1">{"'Sheet1'!$L$16"}</definedName>
    <definedName name="___hu2" hidden="1">{"'Sheet1'!$L$16"}</definedName>
    <definedName name="___hu5" localSheetId="0" hidden="1">{"'Sheet1'!$L$16"}</definedName>
    <definedName name="___hu5" localSheetId="1" hidden="1">{"'Sheet1'!$L$16"}</definedName>
    <definedName name="___hu5" localSheetId="2" hidden="1">{"'Sheet1'!$L$16"}</definedName>
    <definedName name="___hu5" localSheetId="3" hidden="1">{"'Sheet1'!$L$16"}</definedName>
    <definedName name="___hu5" localSheetId="4" hidden="1">{"'Sheet1'!$L$16"}</definedName>
    <definedName name="___hu5" localSheetId="6" hidden="1">{"'Sheet1'!$L$16"}</definedName>
    <definedName name="___hu5" localSheetId="7" hidden="1">{"'Sheet1'!$L$16"}</definedName>
    <definedName name="___hu5" localSheetId="9" hidden="1">{"'Sheet1'!$L$16"}</definedName>
    <definedName name="___hu5" localSheetId="10" hidden="1">{"'Sheet1'!$L$16"}</definedName>
    <definedName name="___hu5" localSheetId="11" hidden="1">{"'Sheet1'!$L$16"}</definedName>
    <definedName name="___hu5" localSheetId="12" hidden="1">{"'Sheet1'!$L$16"}</definedName>
    <definedName name="___hu5" localSheetId="13" hidden="1">{"'Sheet1'!$L$16"}</definedName>
    <definedName name="___hu5" hidden="1">{"'Sheet1'!$L$16"}</definedName>
    <definedName name="___hu6" localSheetId="0" hidden="1">{"'Sheet1'!$L$16"}</definedName>
    <definedName name="___hu6" localSheetId="1" hidden="1">{"'Sheet1'!$L$16"}</definedName>
    <definedName name="___hu6" localSheetId="2" hidden="1">{"'Sheet1'!$L$16"}</definedName>
    <definedName name="___hu6" localSheetId="3" hidden="1">{"'Sheet1'!$L$16"}</definedName>
    <definedName name="___hu6" localSheetId="4" hidden="1">{"'Sheet1'!$L$16"}</definedName>
    <definedName name="___hu6" localSheetId="6" hidden="1">{"'Sheet1'!$L$16"}</definedName>
    <definedName name="___hu6" localSheetId="7" hidden="1">{"'Sheet1'!$L$16"}</definedName>
    <definedName name="___hu6" localSheetId="9" hidden="1">{"'Sheet1'!$L$16"}</definedName>
    <definedName name="___hu6" localSheetId="10" hidden="1">{"'Sheet1'!$L$16"}</definedName>
    <definedName name="___hu6" localSheetId="11" hidden="1">{"'Sheet1'!$L$16"}</definedName>
    <definedName name="___hu6" localSheetId="12" hidden="1">{"'Sheet1'!$L$16"}</definedName>
    <definedName name="___hu6" localSheetId="13" hidden="1">{"'Sheet1'!$L$16"}</definedName>
    <definedName name="___hu6" hidden="1">{"'Sheet1'!$L$16"}</definedName>
    <definedName name="___isc1">0.035</definedName>
    <definedName name="___isc2">0.02</definedName>
    <definedName name="___isc3">0.054</definedName>
    <definedName name="___Lan1" localSheetId="10" hidden="1">{"'Sheet1'!$L$16"}</definedName>
    <definedName name="___Lan1" localSheetId="11" hidden="1">{"'Sheet1'!$L$16"}</definedName>
    <definedName name="___Lan1" localSheetId="12" hidden="1">{"'Sheet1'!$L$16"}</definedName>
    <definedName name="___Lan1" localSheetId="13" hidden="1">{"'Sheet1'!$L$16"}</definedName>
    <definedName name="___Lan1" hidden="1">{"'Sheet1'!$L$16"}</definedName>
    <definedName name="___LAN3" localSheetId="10" hidden="1">{"'Sheet1'!$L$16"}</definedName>
    <definedName name="___LAN3" localSheetId="11" hidden="1">{"'Sheet1'!$L$16"}</definedName>
    <definedName name="___LAN3" localSheetId="12" hidden="1">{"'Sheet1'!$L$16"}</definedName>
    <definedName name="___LAN3" localSheetId="13" hidden="1">{"'Sheet1'!$L$16"}</definedName>
    <definedName name="___LAN3" hidden="1">{"'Sheet1'!$L$16"}</definedName>
    <definedName name="___lk2" localSheetId="10" hidden="1">{"'Sheet1'!$L$16"}</definedName>
    <definedName name="___lk2" localSheetId="11" hidden="1">{"'Sheet1'!$L$16"}</definedName>
    <definedName name="___lk2" localSheetId="12" hidden="1">{"'Sheet1'!$L$16"}</definedName>
    <definedName name="___lk2" localSheetId="13" hidden="1">{"'Sheet1'!$L$16"}</definedName>
    <definedName name="___lk2" hidden="1">{"'Sheet1'!$L$16"}</definedName>
    <definedName name="___M36" localSheetId="0" hidden="1">{"'Sheet1'!$L$16"}</definedName>
    <definedName name="___M36" localSheetId="1" hidden="1">{"'Sheet1'!$L$16"}</definedName>
    <definedName name="___M36" localSheetId="2" hidden="1">{"'Sheet1'!$L$16"}</definedName>
    <definedName name="___M36" localSheetId="3" hidden="1">{"'Sheet1'!$L$16"}</definedName>
    <definedName name="___M36" localSheetId="4" hidden="1">{"'Sheet1'!$L$16"}</definedName>
    <definedName name="___M36" localSheetId="6" hidden="1">{"'Sheet1'!$L$16"}</definedName>
    <definedName name="___M36" localSheetId="7" hidden="1">{"'Sheet1'!$L$16"}</definedName>
    <definedName name="___M36" localSheetId="9" hidden="1">{"'Sheet1'!$L$16"}</definedName>
    <definedName name="___M36" localSheetId="10" hidden="1">{"'Sheet1'!$L$16"}</definedName>
    <definedName name="___M36" localSheetId="11" hidden="1">{"'Sheet1'!$L$16"}</definedName>
    <definedName name="___M36" localSheetId="12" hidden="1">{"'Sheet1'!$L$16"}</definedName>
    <definedName name="___M36" localSheetId="13" hidden="1">{"'Sheet1'!$L$16"}</definedName>
    <definedName name="___M36" hidden="1">{"'Sheet1'!$L$16"}</definedName>
    <definedName name="___NSO2" localSheetId="0" hidden="1">{"'Sheet1'!$L$16"}</definedName>
    <definedName name="___NSO2" localSheetId="1" hidden="1">{"'Sheet1'!$L$16"}</definedName>
    <definedName name="___NSO2" localSheetId="2" hidden="1">{"'Sheet1'!$L$16"}</definedName>
    <definedName name="___NSO2" localSheetId="3" hidden="1">{"'Sheet1'!$L$16"}</definedName>
    <definedName name="___NSO2" localSheetId="4" hidden="1">{"'Sheet1'!$L$16"}</definedName>
    <definedName name="___NSO2" localSheetId="6" hidden="1">{"'Sheet1'!$L$16"}</definedName>
    <definedName name="___NSO2" localSheetId="7" hidden="1">{"'Sheet1'!$L$16"}</definedName>
    <definedName name="___NSO2" localSheetId="9" hidden="1">{"'Sheet1'!$L$16"}</definedName>
    <definedName name="___NSO2" localSheetId="10" hidden="1">{"'Sheet1'!$L$16"}</definedName>
    <definedName name="___NSO2" localSheetId="11" hidden="1">{"'Sheet1'!$L$16"}</definedName>
    <definedName name="___NSO2" localSheetId="12" hidden="1">{"'Sheet1'!$L$16"}</definedName>
    <definedName name="___NSO2" localSheetId="13" hidden="1">{"'Sheet1'!$L$16"}</definedName>
    <definedName name="___NSO2" hidden="1">{"'Sheet1'!$L$16"}</definedName>
    <definedName name="___PA3" localSheetId="0" hidden="1">{"'Sheet1'!$L$16"}</definedName>
    <definedName name="___PA3" localSheetId="1" hidden="1">{"'Sheet1'!$L$16"}</definedName>
    <definedName name="___PA3" localSheetId="2" hidden="1">{"'Sheet1'!$L$16"}</definedName>
    <definedName name="___PA3" localSheetId="3" hidden="1">{"'Sheet1'!$L$16"}</definedName>
    <definedName name="___PA3" localSheetId="4" hidden="1">{"'Sheet1'!$L$16"}</definedName>
    <definedName name="___PA3" localSheetId="6" hidden="1">{"'Sheet1'!$L$16"}</definedName>
    <definedName name="___PA3" localSheetId="7" hidden="1">{"'Sheet1'!$L$16"}</definedName>
    <definedName name="___PA3" localSheetId="9" hidden="1">{"'Sheet1'!$L$16"}</definedName>
    <definedName name="___PA3" localSheetId="10" hidden="1">{"'Sheet1'!$L$16"}</definedName>
    <definedName name="___PA3" localSheetId="11" hidden="1">{"'Sheet1'!$L$16"}</definedName>
    <definedName name="___PA3" localSheetId="12" hidden="1">{"'Sheet1'!$L$16"}</definedName>
    <definedName name="___PA3" localSheetId="13" hidden="1">{"'Sheet1'!$L$16"}</definedName>
    <definedName name="___PA3" hidden="1">{"'Sheet1'!$L$16"}</definedName>
    <definedName name="___Pl2" localSheetId="0" hidden="1">{"'Sheet1'!$L$16"}</definedName>
    <definedName name="___Pl2" localSheetId="1" hidden="1">{"'Sheet1'!$L$16"}</definedName>
    <definedName name="___Pl2" localSheetId="2" hidden="1">{"'Sheet1'!$L$16"}</definedName>
    <definedName name="___Pl2" localSheetId="3" hidden="1">{"'Sheet1'!$L$16"}</definedName>
    <definedName name="___Pl2" localSheetId="4" hidden="1">{"'Sheet1'!$L$16"}</definedName>
    <definedName name="___Pl2" localSheetId="6" hidden="1">{"'Sheet1'!$L$16"}</definedName>
    <definedName name="___Pl2" localSheetId="7" hidden="1">{"'Sheet1'!$L$16"}</definedName>
    <definedName name="___Pl2" localSheetId="9" hidden="1">{"'Sheet1'!$L$16"}</definedName>
    <definedName name="___Pl2" localSheetId="10" hidden="1">{"'Sheet1'!$L$16"}</definedName>
    <definedName name="___Pl2" localSheetId="11" hidden="1">{"'Sheet1'!$L$16"}</definedName>
    <definedName name="___Pl2" localSheetId="12" hidden="1">{"'Sheet1'!$L$16"}</definedName>
    <definedName name="___Pl2" localSheetId="13" hidden="1">{"'Sheet1'!$L$16"}</definedName>
    <definedName name="___Pl2" hidden="1">{"'Sheet1'!$L$16"}</definedName>
    <definedName name="___PL3" hidden="1">#REF!</definedName>
    <definedName name="___Q3" localSheetId="0" hidden="1">{"'Sheet1'!$L$16"}</definedName>
    <definedName name="___Q3" localSheetId="1" hidden="1">{"'Sheet1'!$L$16"}</definedName>
    <definedName name="___Q3" localSheetId="2" hidden="1">{"'Sheet1'!$L$16"}</definedName>
    <definedName name="___Q3" localSheetId="3" hidden="1">{"'Sheet1'!$L$16"}</definedName>
    <definedName name="___Q3" localSheetId="4" hidden="1">{"'Sheet1'!$L$16"}</definedName>
    <definedName name="___Q3" localSheetId="6" hidden="1">{"'Sheet1'!$L$16"}</definedName>
    <definedName name="___Q3" localSheetId="7" hidden="1">{"'Sheet1'!$L$16"}</definedName>
    <definedName name="___Q3" localSheetId="9" hidden="1">{"'Sheet1'!$L$16"}</definedName>
    <definedName name="___Q3" localSheetId="10" hidden="1">{"'Sheet1'!$L$16"}</definedName>
    <definedName name="___Q3" localSheetId="11" hidden="1">{"'Sheet1'!$L$16"}</definedName>
    <definedName name="___Q3" localSheetId="12" hidden="1">{"'Sheet1'!$L$16"}</definedName>
    <definedName name="___Q3" localSheetId="13"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10" hidden="1">{"'Sheet1'!$L$16"}</definedName>
    <definedName name="___tt3" localSheetId="11" hidden="1">{"'Sheet1'!$L$16"}</definedName>
    <definedName name="___tt3" localSheetId="12" hidden="1">{"'Sheet1'!$L$16"}</definedName>
    <definedName name="___tt3" localSheetId="13" hidden="1">{"'Sheet1'!$L$16"}</definedName>
    <definedName name="___tt3" hidden="1">{"'Sheet1'!$L$16"}</definedName>
    <definedName name="___TT31" localSheetId="10" hidden="1">{"'Sheet1'!$L$16"}</definedName>
    <definedName name="___TT31" localSheetId="11" hidden="1">{"'Sheet1'!$L$16"}</definedName>
    <definedName name="___TT31" localSheetId="12" hidden="1">{"'Sheet1'!$L$16"}</definedName>
    <definedName name="___TT31" localSheetId="13" hidden="1">{"'Sheet1'!$L$16"}</definedName>
    <definedName name="___TT31" hidden="1">{"'Sheet1'!$L$16"}</definedName>
    <definedName name="___Tru21" localSheetId="0" hidden="1">{"'Sheet1'!$L$16"}</definedName>
    <definedName name="___Tru21" localSheetId="1" hidden="1">{"'Sheet1'!$L$16"}</definedName>
    <definedName name="___Tru21" localSheetId="2" hidden="1">{"'Sheet1'!$L$16"}</definedName>
    <definedName name="___Tru21" localSheetId="3" hidden="1">{"'Sheet1'!$L$16"}</definedName>
    <definedName name="___Tru21" localSheetId="4" hidden="1">{"'Sheet1'!$L$16"}</definedName>
    <definedName name="___Tru21" localSheetId="6" hidden="1">{"'Sheet1'!$L$16"}</definedName>
    <definedName name="___Tru21" localSheetId="7" hidden="1">{"'Sheet1'!$L$16"}</definedName>
    <definedName name="___Tru21" localSheetId="9" hidden="1">{"'Sheet1'!$L$16"}</definedName>
    <definedName name="___Tru21" localSheetId="10" hidden="1">{"'Sheet1'!$L$16"}</definedName>
    <definedName name="___Tru21" localSheetId="11" hidden="1">{"'Sheet1'!$L$16"}</definedName>
    <definedName name="___Tru21" localSheetId="12" hidden="1">{"'Sheet1'!$L$16"}</definedName>
    <definedName name="___Tru21" localSheetId="13" hidden="1">{"'Sheet1'!$L$16"}</definedName>
    <definedName name="___Tru21" hidden="1">{"'Sheet1'!$L$16"}</definedName>
    <definedName name="__a1" localSheetId="0" hidden="1">{"'Sheet1'!$L$16"}</definedName>
    <definedName name="__a1" localSheetId="1" hidden="1">{"'Sheet1'!$L$16"}</definedName>
    <definedName name="__a1" localSheetId="2" hidden="1">{"'Sheet1'!$L$16"}</definedName>
    <definedName name="__a1" localSheetId="3" hidden="1">{"'Sheet1'!$L$16"}</definedName>
    <definedName name="__a1" localSheetId="4" hidden="1">{"'Sheet1'!$L$16"}</definedName>
    <definedName name="__a1" localSheetId="6" hidden="1">{"'Sheet1'!$L$16"}</definedName>
    <definedName name="__a1" localSheetId="7" hidden="1">{"'Sheet1'!$L$16"}</definedName>
    <definedName name="__a1" localSheetId="9" hidden="1">{"'Sheet1'!$L$16"}</definedName>
    <definedName name="__a1" localSheetId="10" hidden="1">{"'Sheet1'!$L$16"}</definedName>
    <definedName name="__a1" localSheetId="11" hidden="1">{"'Sheet1'!$L$16"}</definedName>
    <definedName name="__a1" localSheetId="12" hidden="1">{"'Sheet1'!$L$16"}</definedName>
    <definedName name="__a1" localSheetId="13"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localSheetId="9" hidden="1">{"Offgrid",#N/A,FALSE,"OFFGRID";"Region",#N/A,FALSE,"REGION";"Offgrid -2",#N/A,FALSE,"OFFGRID";"WTP",#N/A,FALSE,"WTP";"WTP -2",#N/A,FALSE,"WTP";"Project",#N/A,FALSE,"PROJECT";"Summary -2",#N/A,FALSE,"SUMMARY"}</definedName>
    <definedName name="__a129" localSheetId="10" hidden="1">{"Offgrid",#N/A,FALSE,"OFFGRID";"Region",#N/A,FALSE,"REGION";"Offgrid -2",#N/A,FALSE,"OFFGRID";"WTP",#N/A,FALSE,"WTP";"WTP -2",#N/A,FALSE,"WTP";"Project",#N/A,FALSE,"PROJECT";"Summary -2",#N/A,FALSE,"SUMMARY"}</definedName>
    <definedName name="__a129" localSheetId="11" hidden="1">{"Offgrid",#N/A,FALSE,"OFFGRID";"Region",#N/A,FALSE,"REGION";"Offgrid -2",#N/A,FALSE,"OFFGRID";"WTP",#N/A,FALSE,"WTP";"WTP -2",#N/A,FALSE,"WTP";"Project",#N/A,FALSE,"PROJECT";"Summary -2",#N/A,FALSE,"SUMMARY"}</definedName>
    <definedName name="__a129" localSheetId="12" hidden="1">{"Offgrid",#N/A,FALSE,"OFFGRID";"Region",#N/A,FALSE,"REGION";"Offgrid -2",#N/A,FALSE,"OFFGRID";"WTP",#N/A,FALSE,"WTP";"WTP -2",#N/A,FALSE,"WTP";"Project",#N/A,FALSE,"PROJECT";"Summary -2",#N/A,FALSE,"SUMMARY"}</definedName>
    <definedName name="__a129" localSheetId="1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localSheetId="10" hidden="1">{"Offgrid",#N/A,FALSE,"OFFGRID";"Region",#N/A,FALSE,"REGION";"Offgrid -2",#N/A,FALSE,"OFFGRID";"WTP",#N/A,FALSE,"WTP";"WTP -2",#N/A,FALSE,"WTP";"Project",#N/A,FALSE,"PROJECT";"Summary -2",#N/A,FALSE,"SUMMARY"}</definedName>
    <definedName name="__a130" localSheetId="11" hidden="1">{"Offgrid",#N/A,FALSE,"OFFGRID";"Region",#N/A,FALSE,"REGION";"Offgrid -2",#N/A,FALSE,"OFFGRID";"WTP",#N/A,FALSE,"WTP";"WTP -2",#N/A,FALSE,"WTP";"Project",#N/A,FALSE,"PROJECT";"Summary -2",#N/A,FALSE,"SUMMARY"}</definedName>
    <definedName name="__a130" localSheetId="12" hidden="1">{"Offgrid",#N/A,FALSE,"OFFGRID";"Region",#N/A,FALSE,"REGION";"Offgrid -2",#N/A,FALSE,"OFFGRID";"WTP",#N/A,FALSE,"WTP";"WTP -2",#N/A,FALSE,"WTP";"Project",#N/A,FALSE,"PROJECT";"Summary -2",#N/A,FALSE,"SUMMARY"}</definedName>
    <definedName name="__a130" localSheetId="1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localSheetId="1" hidden="1">{"'Sheet1'!$L$16"}</definedName>
    <definedName name="__B1" localSheetId="2" hidden="1">{"'Sheet1'!$L$16"}</definedName>
    <definedName name="__B1" localSheetId="3" hidden="1">{"'Sheet1'!$L$16"}</definedName>
    <definedName name="__B1" localSheetId="4" hidden="1">{"'Sheet1'!$L$16"}</definedName>
    <definedName name="__B1" localSheetId="6" hidden="1">{"'Sheet1'!$L$16"}</definedName>
    <definedName name="__B1" localSheetId="7" hidden="1">{"'Sheet1'!$L$16"}</definedName>
    <definedName name="__B1" localSheetId="9" hidden="1">{"'Sheet1'!$L$16"}</definedName>
    <definedName name="__B1" localSheetId="10" hidden="1">{"'Sheet1'!$L$16"}</definedName>
    <definedName name="__B1" localSheetId="11" hidden="1">{"'Sheet1'!$L$16"}</definedName>
    <definedName name="__B1" localSheetId="12" hidden="1">{"'Sheet1'!$L$16"}</definedName>
    <definedName name="__B1" localSheetId="13" hidden="1">{"'Sheet1'!$L$16"}</definedName>
    <definedName name="__B1" hidden="1">{"'Sheet1'!$L$16"}</definedName>
    <definedName name="__ban2" localSheetId="0" hidden="1">{"'Sheet1'!$L$16"}</definedName>
    <definedName name="__ban2" localSheetId="1" hidden="1">{"'Sheet1'!$L$16"}</definedName>
    <definedName name="__ban2" localSheetId="2" hidden="1">{"'Sheet1'!$L$16"}</definedName>
    <definedName name="__ban2" localSheetId="3" hidden="1">{"'Sheet1'!$L$16"}</definedName>
    <definedName name="__ban2" localSheetId="4" hidden="1">{"'Sheet1'!$L$16"}</definedName>
    <definedName name="__ban2" localSheetId="6" hidden="1">{"'Sheet1'!$L$16"}</definedName>
    <definedName name="__ban2" localSheetId="7" hidden="1">{"'Sheet1'!$L$16"}</definedName>
    <definedName name="__ban2" localSheetId="9" hidden="1">{"'Sheet1'!$L$16"}</definedName>
    <definedName name="__ban2" localSheetId="10" hidden="1">{"'Sheet1'!$L$16"}</definedName>
    <definedName name="__ban2" localSheetId="11" hidden="1">{"'Sheet1'!$L$16"}</definedName>
    <definedName name="__ban2" localSheetId="12" hidden="1">{"'Sheet1'!$L$16"}</definedName>
    <definedName name="__ban2" localSheetId="13" hidden="1">{"'Sheet1'!$L$16"}</definedName>
    <definedName name="__ban2" hidden="1">{"'Sheet1'!$L$16"}</definedName>
    <definedName name="__h1" localSheetId="0" hidden="1">{"'Sheet1'!$L$16"}</definedName>
    <definedName name="__h1" localSheetId="1" hidden="1">{"'Sheet1'!$L$16"}</definedName>
    <definedName name="__h1" localSheetId="2" hidden="1">{"'Sheet1'!$L$16"}</definedName>
    <definedName name="__h1" localSheetId="3" hidden="1">{"'Sheet1'!$L$16"}</definedName>
    <definedName name="__h1" localSheetId="4" hidden="1">{"'Sheet1'!$L$16"}</definedName>
    <definedName name="__h1" localSheetId="6" hidden="1">{"'Sheet1'!$L$16"}</definedName>
    <definedName name="__h1" localSheetId="7" hidden="1">{"'Sheet1'!$L$16"}</definedName>
    <definedName name="__h1" localSheetId="9" hidden="1">{"'Sheet1'!$L$16"}</definedName>
    <definedName name="__h1" localSheetId="10" hidden="1">{"'Sheet1'!$L$16"}</definedName>
    <definedName name="__h1" localSheetId="11" hidden="1">{"'Sheet1'!$L$16"}</definedName>
    <definedName name="__h1" localSheetId="12" hidden="1">{"'Sheet1'!$L$16"}</definedName>
    <definedName name="__h1" localSheetId="13" hidden="1">{"'Sheet1'!$L$16"}</definedName>
    <definedName name="__h1" hidden="1">{"'Sheet1'!$L$16"}</definedName>
    <definedName name="__hsm2">1.1289</definedName>
    <definedName name="__hu1" localSheetId="0" hidden="1">{"'Sheet1'!$L$16"}</definedName>
    <definedName name="__hu1" localSheetId="1" hidden="1">{"'Sheet1'!$L$16"}</definedName>
    <definedName name="__hu1" localSheetId="2" hidden="1">{"'Sheet1'!$L$16"}</definedName>
    <definedName name="__hu1" localSheetId="3" hidden="1">{"'Sheet1'!$L$16"}</definedName>
    <definedName name="__hu1" localSheetId="4" hidden="1">{"'Sheet1'!$L$16"}</definedName>
    <definedName name="__hu1" localSheetId="6" hidden="1">{"'Sheet1'!$L$16"}</definedName>
    <definedName name="__hu1" localSheetId="7" hidden="1">{"'Sheet1'!$L$16"}</definedName>
    <definedName name="__hu1" localSheetId="9" hidden="1">{"'Sheet1'!$L$16"}</definedName>
    <definedName name="__hu1" localSheetId="10" hidden="1">{"'Sheet1'!$L$16"}</definedName>
    <definedName name="__hu1" localSheetId="11" hidden="1">{"'Sheet1'!$L$16"}</definedName>
    <definedName name="__hu1" localSheetId="12" hidden="1">{"'Sheet1'!$L$16"}</definedName>
    <definedName name="__hu1" localSheetId="13" hidden="1">{"'Sheet1'!$L$16"}</definedName>
    <definedName name="__hu1" hidden="1">{"'Sheet1'!$L$16"}</definedName>
    <definedName name="__hu2" localSheetId="0" hidden="1">{"'Sheet1'!$L$16"}</definedName>
    <definedName name="__hu2" localSheetId="1" hidden="1">{"'Sheet1'!$L$16"}</definedName>
    <definedName name="__hu2" localSheetId="2" hidden="1">{"'Sheet1'!$L$16"}</definedName>
    <definedName name="__hu2" localSheetId="3" hidden="1">{"'Sheet1'!$L$16"}</definedName>
    <definedName name="__hu2" localSheetId="4" hidden="1">{"'Sheet1'!$L$16"}</definedName>
    <definedName name="__hu2" localSheetId="6" hidden="1">{"'Sheet1'!$L$16"}</definedName>
    <definedName name="__hu2" localSheetId="7" hidden="1">{"'Sheet1'!$L$16"}</definedName>
    <definedName name="__hu2" localSheetId="9" hidden="1">{"'Sheet1'!$L$16"}</definedName>
    <definedName name="__hu2" localSheetId="10" hidden="1">{"'Sheet1'!$L$16"}</definedName>
    <definedName name="__hu2" localSheetId="11" hidden="1">{"'Sheet1'!$L$16"}</definedName>
    <definedName name="__hu2" localSheetId="12" hidden="1">{"'Sheet1'!$L$16"}</definedName>
    <definedName name="__hu2" localSheetId="13" hidden="1">{"'Sheet1'!$L$16"}</definedName>
    <definedName name="__hu2" hidden="1">{"'Sheet1'!$L$16"}</definedName>
    <definedName name="__hu5" localSheetId="0" hidden="1">{"'Sheet1'!$L$16"}</definedName>
    <definedName name="__hu5" localSheetId="1" hidden="1">{"'Sheet1'!$L$16"}</definedName>
    <definedName name="__hu5" localSheetId="2" hidden="1">{"'Sheet1'!$L$16"}</definedName>
    <definedName name="__hu5" localSheetId="3" hidden="1">{"'Sheet1'!$L$16"}</definedName>
    <definedName name="__hu5" localSheetId="4" hidden="1">{"'Sheet1'!$L$16"}</definedName>
    <definedName name="__hu5" localSheetId="6" hidden="1">{"'Sheet1'!$L$16"}</definedName>
    <definedName name="__hu5" localSheetId="7" hidden="1">{"'Sheet1'!$L$16"}</definedName>
    <definedName name="__hu5" localSheetId="9" hidden="1">{"'Sheet1'!$L$16"}</definedName>
    <definedName name="__hu5" localSheetId="10" hidden="1">{"'Sheet1'!$L$16"}</definedName>
    <definedName name="__hu5" localSheetId="11" hidden="1">{"'Sheet1'!$L$16"}</definedName>
    <definedName name="__hu5" localSheetId="12" hidden="1">{"'Sheet1'!$L$16"}</definedName>
    <definedName name="__hu5" localSheetId="13" hidden="1">{"'Sheet1'!$L$16"}</definedName>
    <definedName name="__hu5" hidden="1">{"'Sheet1'!$L$16"}</definedName>
    <definedName name="__hu6" localSheetId="0" hidden="1">{"'Sheet1'!$L$16"}</definedName>
    <definedName name="__hu6" localSheetId="1" hidden="1">{"'Sheet1'!$L$16"}</definedName>
    <definedName name="__hu6" localSheetId="2" hidden="1">{"'Sheet1'!$L$16"}</definedName>
    <definedName name="__hu6" localSheetId="3" hidden="1">{"'Sheet1'!$L$16"}</definedName>
    <definedName name="__hu6" localSheetId="4" hidden="1">{"'Sheet1'!$L$16"}</definedName>
    <definedName name="__hu6" localSheetId="6" hidden="1">{"'Sheet1'!$L$16"}</definedName>
    <definedName name="__hu6" localSheetId="7" hidden="1">{"'Sheet1'!$L$16"}</definedName>
    <definedName name="__hu6" localSheetId="9" hidden="1">{"'Sheet1'!$L$16"}</definedName>
    <definedName name="__hu6" localSheetId="10" hidden="1">{"'Sheet1'!$L$16"}</definedName>
    <definedName name="__hu6" localSheetId="11" hidden="1">{"'Sheet1'!$L$16"}</definedName>
    <definedName name="__hu6" localSheetId="12" hidden="1">{"'Sheet1'!$L$16"}</definedName>
    <definedName name="__hu6" localSheetId="13" hidden="1">{"'Sheet1'!$L$16"}</definedName>
    <definedName name="__hu6" hidden="1">{"'Sheet1'!$L$16"}</definedName>
    <definedName name="__isc1">0.035</definedName>
    <definedName name="__isc2">0.02</definedName>
    <definedName name="__isc3">0.054</definedName>
    <definedName name="__M36" localSheetId="0" hidden="1">{"'Sheet1'!$L$16"}</definedName>
    <definedName name="__M36" localSheetId="1" hidden="1">{"'Sheet1'!$L$16"}</definedName>
    <definedName name="__M36" localSheetId="2" hidden="1">{"'Sheet1'!$L$16"}</definedName>
    <definedName name="__M36" localSheetId="3" hidden="1">{"'Sheet1'!$L$16"}</definedName>
    <definedName name="__M36" localSheetId="4" hidden="1">{"'Sheet1'!$L$16"}</definedName>
    <definedName name="__M36" localSheetId="6" hidden="1">{"'Sheet1'!$L$16"}</definedName>
    <definedName name="__M36" localSheetId="7" hidden="1">{"'Sheet1'!$L$16"}</definedName>
    <definedName name="__M36" localSheetId="9" hidden="1">{"'Sheet1'!$L$16"}</definedName>
    <definedName name="__M36" localSheetId="10" hidden="1">{"'Sheet1'!$L$16"}</definedName>
    <definedName name="__M36" localSheetId="11" hidden="1">{"'Sheet1'!$L$16"}</definedName>
    <definedName name="__M36" localSheetId="12" hidden="1">{"'Sheet1'!$L$16"}</definedName>
    <definedName name="__M36" localSheetId="13" hidden="1">{"'Sheet1'!$L$16"}</definedName>
    <definedName name="__M36" hidden="1">{"'Sheet1'!$L$16"}</definedName>
    <definedName name="__NSO2" localSheetId="0" hidden="1">{"'Sheet1'!$L$16"}</definedName>
    <definedName name="__NSO2" localSheetId="1" hidden="1">{"'Sheet1'!$L$16"}</definedName>
    <definedName name="__NSO2" localSheetId="2" hidden="1">{"'Sheet1'!$L$16"}</definedName>
    <definedName name="__NSO2" localSheetId="3" hidden="1">{"'Sheet1'!$L$16"}</definedName>
    <definedName name="__NSO2" localSheetId="4" hidden="1">{"'Sheet1'!$L$16"}</definedName>
    <definedName name="__NSO2" localSheetId="6" hidden="1">{"'Sheet1'!$L$16"}</definedName>
    <definedName name="__NSO2" localSheetId="7" hidden="1">{"'Sheet1'!$L$16"}</definedName>
    <definedName name="__NSO2" localSheetId="9" hidden="1">{"'Sheet1'!$L$16"}</definedName>
    <definedName name="__NSO2" localSheetId="10" hidden="1">{"'Sheet1'!$L$16"}</definedName>
    <definedName name="__NSO2" localSheetId="11" hidden="1">{"'Sheet1'!$L$16"}</definedName>
    <definedName name="__NSO2" localSheetId="12" hidden="1">{"'Sheet1'!$L$16"}</definedName>
    <definedName name="__NSO2" localSheetId="13" hidden="1">{"'Sheet1'!$L$16"}</definedName>
    <definedName name="__NSO2" hidden="1">{"'Sheet1'!$L$16"}</definedName>
    <definedName name="__PA3" localSheetId="0" hidden="1">{"'Sheet1'!$L$16"}</definedName>
    <definedName name="__PA3" localSheetId="1" hidden="1">{"'Sheet1'!$L$16"}</definedName>
    <definedName name="__PA3" localSheetId="2" hidden="1">{"'Sheet1'!$L$16"}</definedName>
    <definedName name="__PA3" localSheetId="3" hidden="1">{"'Sheet1'!$L$16"}</definedName>
    <definedName name="__PA3" localSheetId="4" hidden="1">{"'Sheet1'!$L$16"}</definedName>
    <definedName name="__PA3" localSheetId="6" hidden="1">{"'Sheet1'!$L$16"}</definedName>
    <definedName name="__PA3" localSheetId="7" hidden="1">{"'Sheet1'!$L$16"}</definedName>
    <definedName name="__PA3" localSheetId="9" hidden="1">{"'Sheet1'!$L$16"}</definedName>
    <definedName name="__PA3" localSheetId="10" hidden="1">{"'Sheet1'!$L$16"}</definedName>
    <definedName name="__PA3" localSheetId="11" hidden="1">{"'Sheet1'!$L$16"}</definedName>
    <definedName name="__PA3" localSheetId="12" hidden="1">{"'Sheet1'!$L$16"}</definedName>
    <definedName name="__PA3" localSheetId="13" hidden="1">{"'Sheet1'!$L$16"}</definedName>
    <definedName name="__PA3" hidden="1">{"'Sheet1'!$L$16"}</definedName>
    <definedName name="__Pl2" localSheetId="0" hidden="1">{"'Sheet1'!$L$16"}</definedName>
    <definedName name="__Pl2" localSheetId="1" hidden="1">{"'Sheet1'!$L$16"}</definedName>
    <definedName name="__Pl2" localSheetId="2" hidden="1">{"'Sheet1'!$L$16"}</definedName>
    <definedName name="__Pl2" localSheetId="3" hidden="1">{"'Sheet1'!$L$16"}</definedName>
    <definedName name="__Pl2" localSheetId="4" hidden="1">{"'Sheet1'!$L$16"}</definedName>
    <definedName name="__Pl2" localSheetId="6" hidden="1">{"'Sheet1'!$L$16"}</definedName>
    <definedName name="__Pl2" localSheetId="7" hidden="1">{"'Sheet1'!$L$16"}</definedName>
    <definedName name="__Pl2" localSheetId="9" hidden="1">{"'Sheet1'!$L$16"}</definedName>
    <definedName name="__Pl2" localSheetId="10" hidden="1">{"'Sheet1'!$L$16"}</definedName>
    <definedName name="__Pl2" localSheetId="11" hidden="1">{"'Sheet1'!$L$16"}</definedName>
    <definedName name="__Pl2" localSheetId="12" hidden="1">{"'Sheet1'!$L$16"}</definedName>
    <definedName name="__Pl2" localSheetId="13" hidden="1">{"'Sheet1'!$L$16"}</definedName>
    <definedName name="__Pl2" hidden="1">{"'Sheet1'!$L$16"}</definedName>
    <definedName name="__Q3" localSheetId="0" hidden="1">{"'Sheet1'!$L$16"}</definedName>
    <definedName name="__Q3" localSheetId="1" hidden="1">{"'Sheet1'!$L$16"}</definedName>
    <definedName name="__Q3" localSheetId="2" hidden="1">{"'Sheet1'!$L$16"}</definedName>
    <definedName name="__Q3" localSheetId="3" hidden="1">{"'Sheet1'!$L$16"}</definedName>
    <definedName name="__Q3" localSheetId="4" hidden="1">{"'Sheet1'!$L$16"}</definedName>
    <definedName name="__Q3" localSheetId="6" hidden="1">{"'Sheet1'!$L$16"}</definedName>
    <definedName name="__Q3" localSheetId="7" hidden="1">{"'Sheet1'!$L$16"}</definedName>
    <definedName name="__Q3" localSheetId="9" hidden="1">{"'Sheet1'!$L$16"}</definedName>
    <definedName name="__Q3" localSheetId="10" hidden="1">{"'Sheet1'!$L$16"}</definedName>
    <definedName name="__Q3" localSheetId="11" hidden="1">{"'Sheet1'!$L$16"}</definedName>
    <definedName name="__Q3" localSheetId="12" hidden="1">{"'Sheet1'!$L$16"}</definedName>
    <definedName name="__Q3" localSheetId="13" hidden="1">{"'Sheet1'!$L$16"}</definedName>
    <definedName name="__Q3"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localSheetId="1" hidden="1">{"'Sheet1'!$L$16"}</definedName>
    <definedName name="__Tru21" localSheetId="2" hidden="1">{"'Sheet1'!$L$16"}</definedName>
    <definedName name="__Tru21" localSheetId="3" hidden="1">{"'Sheet1'!$L$16"}</definedName>
    <definedName name="__Tru21" localSheetId="4" hidden="1">{"'Sheet1'!$L$16"}</definedName>
    <definedName name="__Tru21" localSheetId="6" hidden="1">{"'Sheet1'!$L$16"}</definedName>
    <definedName name="__Tru21" localSheetId="7" hidden="1">{"'Sheet1'!$L$16"}</definedName>
    <definedName name="__Tru21" localSheetId="9" hidden="1">{"'Sheet1'!$L$16"}</definedName>
    <definedName name="__Tru21" localSheetId="10" hidden="1">{"'Sheet1'!$L$16"}</definedName>
    <definedName name="__Tru21" localSheetId="11" hidden="1">{"'Sheet1'!$L$16"}</definedName>
    <definedName name="__Tru21" localSheetId="12" hidden="1">{"'Sheet1'!$L$16"}</definedName>
    <definedName name="__Tru21" localSheetId="13" hidden="1">{"'Sheet1'!$L$16"}</definedName>
    <definedName name="__Tru21" hidden="1">{"'Sheet1'!$L$16"}</definedName>
    <definedName name="_17_0DATA_DATA2_L">'[1]#REF'!#REF!</definedName>
    <definedName name="_40x4">5100</definedName>
    <definedName name="_a1" localSheetId="0" hidden="1">{"'Sheet1'!$L$16"}</definedName>
    <definedName name="_a1" localSheetId="1" hidden="1">{"'Sheet1'!$L$16"}</definedName>
    <definedName name="_a1" localSheetId="2" hidden="1">{"'Sheet1'!$L$16"}</definedName>
    <definedName name="_a1" localSheetId="3" hidden="1">{"'Sheet1'!$L$16"}</definedName>
    <definedName name="_a1" localSheetId="4" hidden="1">{"'Sheet1'!$L$16"}</definedName>
    <definedName name="_a1" localSheetId="6" hidden="1">{"'Sheet1'!$L$16"}</definedName>
    <definedName name="_a1" localSheetId="7" hidden="1">{"'Sheet1'!$L$16"}</definedName>
    <definedName name="_a1" localSheetId="9" hidden="1">{"'Sheet1'!$L$16"}</definedName>
    <definedName name="_a1" localSheetId="10" hidden="1">{"'Sheet1'!$L$16"}</definedName>
    <definedName name="_a1" localSheetId="11" hidden="1">{"'Sheet1'!$L$16"}</definedName>
    <definedName name="_a1" localSheetId="12" hidden="1">{"'Sheet1'!$L$16"}</definedName>
    <definedName name="_a1" localSheetId="13"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localSheetId="9" hidden="1">{"Offgrid",#N/A,FALSE,"OFFGRID";"Region",#N/A,FALSE,"REGION";"Offgrid -2",#N/A,FALSE,"OFFGRID";"WTP",#N/A,FALSE,"WTP";"WTP -2",#N/A,FALSE,"WTP";"Project",#N/A,FALSE,"PROJECT";"Summary -2",#N/A,FALSE,"SUMMARY"}</definedName>
    <definedName name="_a129" localSheetId="10" hidden="1">{"Offgrid",#N/A,FALSE,"OFFGRID";"Region",#N/A,FALSE,"REGION";"Offgrid -2",#N/A,FALSE,"OFFGRID";"WTP",#N/A,FALSE,"WTP";"WTP -2",#N/A,FALSE,"WTP";"Project",#N/A,FALSE,"PROJECT";"Summary -2",#N/A,FALSE,"SUMMARY"}</definedName>
    <definedName name="_a129" localSheetId="11" hidden="1">{"Offgrid",#N/A,FALSE,"OFFGRID";"Region",#N/A,FALSE,"REGION";"Offgrid -2",#N/A,FALSE,"OFFGRID";"WTP",#N/A,FALSE,"WTP";"WTP -2",#N/A,FALSE,"WTP";"Project",#N/A,FALSE,"PROJECT";"Summary -2",#N/A,FALSE,"SUMMARY"}</definedName>
    <definedName name="_a129" localSheetId="12" hidden="1">{"Offgrid",#N/A,FALSE,"OFFGRID";"Region",#N/A,FALSE,"REGION";"Offgrid -2",#N/A,FALSE,"OFFGRID";"WTP",#N/A,FALSE,"WTP";"WTP -2",#N/A,FALSE,"WTP";"Project",#N/A,FALSE,"PROJECT";"Summary -2",#N/A,FALSE,"SUMMARY"}</definedName>
    <definedName name="_a129" localSheetId="1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10" hidden="1">{"Offgrid",#N/A,FALSE,"OFFGRID";"Region",#N/A,FALSE,"REGION";"Offgrid -2",#N/A,FALSE,"OFFGRID";"WTP",#N/A,FALSE,"WTP";"WTP -2",#N/A,FALSE,"WTP";"Project",#N/A,FALSE,"PROJECT";"Summary -2",#N/A,FALSE,"SUMMARY"}</definedName>
    <definedName name="_a130" localSheetId="11" hidden="1">{"Offgrid",#N/A,FALSE,"OFFGRID";"Region",#N/A,FALSE,"REGION";"Offgrid -2",#N/A,FALSE,"OFFGRID";"WTP",#N/A,FALSE,"WTP";"WTP -2",#N/A,FALSE,"WTP";"Project",#N/A,FALSE,"PROJECT";"Summary -2",#N/A,FALSE,"SUMMARY"}</definedName>
    <definedName name="_a130" localSheetId="12" hidden="1">{"Offgrid",#N/A,FALSE,"OFFGRID";"Region",#N/A,FALSE,"REGION";"Offgrid -2",#N/A,FALSE,"OFFGRID";"WTP",#N/A,FALSE,"WTP";"WTP -2",#N/A,FALSE,"WTP";"Project",#N/A,FALSE,"PROJECT";"Summary -2",#N/A,FALSE,"SUMMARY"}</definedName>
    <definedName name="_a130" localSheetId="1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1" localSheetId="0" hidden="1">{"'Sheet1'!$L$16"}</definedName>
    <definedName name="_B1" localSheetId="1" hidden="1">{"'Sheet1'!$L$16"}</definedName>
    <definedName name="_B1" localSheetId="2" hidden="1">{"'Sheet1'!$L$16"}</definedName>
    <definedName name="_B1" localSheetId="3" hidden="1">{"'Sheet1'!$L$16"}</definedName>
    <definedName name="_B1" localSheetId="4" hidden="1">{"'Sheet1'!$L$16"}</definedName>
    <definedName name="_B1" localSheetId="6" hidden="1">{"'Sheet1'!$L$16"}</definedName>
    <definedName name="_B1" localSheetId="7" hidden="1">{"'Sheet1'!$L$16"}</definedName>
    <definedName name="_B1" localSheetId="9" hidden="1">{"'Sheet1'!$L$16"}</definedName>
    <definedName name="_B1" localSheetId="10" hidden="1">{"'Sheet1'!$L$16"}</definedName>
    <definedName name="_B1" localSheetId="11" hidden="1">{"'Sheet1'!$L$16"}</definedName>
    <definedName name="_B1" localSheetId="12" hidden="1">{"'Sheet1'!$L$16"}</definedName>
    <definedName name="_B1" localSheetId="13" hidden="1">{"'Sheet1'!$L$16"}</definedName>
    <definedName name="_B1" hidden="1">{"'Sheet1'!$L$16"}</definedName>
    <definedName name="_ban2" localSheetId="0" hidden="1">{"'Sheet1'!$L$16"}</definedName>
    <definedName name="_ban2" localSheetId="1" hidden="1">{"'Sheet1'!$L$16"}</definedName>
    <definedName name="_ban2" localSheetId="2" hidden="1">{"'Sheet1'!$L$16"}</definedName>
    <definedName name="_ban2" localSheetId="3" hidden="1">{"'Sheet1'!$L$16"}</definedName>
    <definedName name="_ban2" localSheetId="4" hidden="1">{"'Sheet1'!$L$16"}</definedName>
    <definedName name="_ban2" localSheetId="6" hidden="1">{"'Sheet1'!$L$16"}</definedName>
    <definedName name="_ban2" localSheetId="7" hidden="1">{"'Sheet1'!$L$16"}</definedName>
    <definedName name="_ban2" localSheetId="9" hidden="1">{"'Sheet1'!$L$16"}</definedName>
    <definedName name="_ban2" localSheetId="10" hidden="1">{"'Sheet1'!$L$16"}</definedName>
    <definedName name="_ban2" localSheetId="11" hidden="1">{"'Sheet1'!$L$16"}</definedName>
    <definedName name="_ban2" localSheetId="12" hidden="1">{"'Sheet1'!$L$16"}</definedName>
    <definedName name="_ban2" localSheetId="13" hidden="1">{"'Sheet1'!$L$16"}</definedName>
    <definedName name="_ban2" hidden="1">{"'Sheet1'!$L$16"}</definedName>
    <definedName name="_Builtin0">#REF!</definedName>
    <definedName name="_Builtin155" hidden="1">#N/A</definedName>
    <definedName name="_cep1" localSheetId="10" hidden="1">{"'Sheet1'!$L$16"}</definedName>
    <definedName name="_cep1" localSheetId="11" hidden="1">{"'Sheet1'!$L$16"}</definedName>
    <definedName name="_cep1" localSheetId="12" hidden="1">{"'Sheet1'!$L$16"}</definedName>
    <definedName name="_cep1" localSheetId="13" hidden="1">{"'Sheet1'!$L$16"}</definedName>
    <definedName name="_cep1" hidden="1">{"'Sheet1'!$L$16"}</definedName>
    <definedName name="_Coc39" localSheetId="10" hidden="1">{"'Sheet1'!$L$16"}</definedName>
    <definedName name="_Coc39" localSheetId="11" hidden="1">{"'Sheet1'!$L$16"}</definedName>
    <definedName name="_Coc39" localSheetId="12" hidden="1">{"'Sheet1'!$L$16"}</definedName>
    <definedName name="_Coc39" localSheetId="13" hidden="1">{"'Sheet1'!$L$16"}</definedName>
    <definedName name="_Coc39" hidden="1">{"'Sheet1'!$L$16"}</definedName>
    <definedName name="_Fill" localSheetId="10" hidden="1">#REF!</definedName>
    <definedName name="_Fill" localSheetId="11" hidden="1">#REF!</definedName>
    <definedName name="_Fill" localSheetId="12" hidden="1">#REF!</definedName>
    <definedName name="_Fill" localSheetId="13" hidden="1">#REF!</definedName>
    <definedName name="_Fill" hidden="1">#REF!</definedName>
    <definedName name="_xlnm._FilterDatabase" localSheetId="1" hidden="1">#REF!</definedName>
    <definedName name="_xlnm._FilterDatabase" localSheetId="10" hidden="1">'PL1_Chi tiết NS huyện'!$A$1:$K$362</definedName>
    <definedName name="_xlnm._FilterDatabase" localSheetId="11" hidden="1">'PL2_Vốn SN'!$A$1:$I$67</definedName>
    <definedName name="_xlnm._FilterDatabase" localSheetId="12" hidden="1">#REF!</definedName>
    <definedName name="_xlnm._FilterDatabase" localSheetId="13" hidden="1">'PL4_SN giao dục'!$A$11:$Q$85</definedName>
    <definedName name="_xlnm._FilterDatabase" hidden="1">#REF!</definedName>
    <definedName name="_Goi8" localSheetId="10" hidden="1">{"'Sheet1'!$L$16"}</definedName>
    <definedName name="_Goi8" localSheetId="11" hidden="1">{"'Sheet1'!$L$16"}</definedName>
    <definedName name="_Goi8" localSheetId="12" hidden="1">{"'Sheet1'!$L$16"}</definedName>
    <definedName name="_Goi8" localSheetId="13" hidden="1">{"'Sheet1'!$L$16"}</definedName>
    <definedName name="_Goi8" hidden="1">{"'Sheet1'!$L$16"}</definedName>
    <definedName name="_h1" localSheetId="0" hidden="1">{"'Sheet1'!$L$16"}</definedName>
    <definedName name="_h1" localSheetId="1" hidden="1">{"'Sheet1'!$L$16"}</definedName>
    <definedName name="_h1" localSheetId="2" hidden="1">{"'Sheet1'!$L$16"}</definedName>
    <definedName name="_h1" localSheetId="3" hidden="1">{"'Sheet1'!$L$16"}</definedName>
    <definedName name="_h1" localSheetId="4" hidden="1">{"'Sheet1'!$L$16"}</definedName>
    <definedName name="_h1" localSheetId="6" hidden="1">{"'Sheet1'!$L$16"}</definedName>
    <definedName name="_h1" localSheetId="7" hidden="1">{"'Sheet1'!$L$16"}</definedName>
    <definedName name="_h1" localSheetId="9" hidden="1">{"'Sheet1'!$L$16"}</definedName>
    <definedName name="_h1" localSheetId="10" hidden="1">{"'Sheet1'!$L$16"}</definedName>
    <definedName name="_h1" localSheetId="11" hidden="1">{"'Sheet1'!$L$16"}</definedName>
    <definedName name="_h1" localSheetId="12" hidden="1">{"'Sheet1'!$L$16"}</definedName>
    <definedName name="_h1" localSheetId="13" hidden="1">{"'Sheet1'!$L$16"}</definedName>
    <definedName name="_h1" hidden="1">{"'Sheet1'!$L$16"}</definedName>
    <definedName name="_hsm2">1.1289</definedName>
    <definedName name="_hu1" localSheetId="0" hidden="1">{"'Sheet1'!$L$16"}</definedName>
    <definedName name="_hu1" localSheetId="1" hidden="1">{"'Sheet1'!$L$16"}</definedName>
    <definedName name="_hu1" localSheetId="2" hidden="1">{"'Sheet1'!$L$16"}</definedName>
    <definedName name="_hu1" localSheetId="3" hidden="1">{"'Sheet1'!$L$16"}</definedName>
    <definedName name="_hu1" localSheetId="4" hidden="1">{"'Sheet1'!$L$16"}</definedName>
    <definedName name="_hu1" localSheetId="6" hidden="1">{"'Sheet1'!$L$16"}</definedName>
    <definedName name="_hu1" localSheetId="7" hidden="1">{"'Sheet1'!$L$16"}</definedName>
    <definedName name="_hu1" localSheetId="9" hidden="1">{"'Sheet1'!$L$16"}</definedName>
    <definedName name="_hu1" localSheetId="10" hidden="1">{"'Sheet1'!$L$16"}</definedName>
    <definedName name="_hu1" localSheetId="11" hidden="1">{"'Sheet1'!$L$16"}</definedName>
    <definedName name="_hu1" localSheetId="12" hidden="1">{"'Sheet1'!$L$16"}</definedName>
    <definedName name="_hu1" localSheetId="13" hidden="1">{"'Sheet1'!$L$16"}</definedName>
    <definedName name="_hu1" hidden="1">{"'Sheet1'!$L$16"}</definedName>
    <definedName name="_hu2" localSheetId="0" hidden="1">{"'Sheet1'!$L$16"}</definedName>
    <definedName name="_hu2" localSheetId="1" hidden="1">{"'Sheet1'!$L$16"}</definedName>
    <definedName name="_hu2" localSheetId="2" hidden="1">{"'Sheet1'!$L$16"}</definedName>
    <definedName name="_hu2" localSheetId="3" hidden="1">{"'Sheet1'!$L$16"}</definedName>
    <definedName name="_hu2" localSheetId="4" hidden="1">{"'Sheet1'!$L$16"}</definedName>
    <definedName name="_hu2" localSheetId="6" hidden="1">{"'Sheet1'!$L$16"}</definedName>
    <definedName name="_hu2" localSheetId="7" hidden="1">{"'Sheet1'!$L$16"}</definedName>
    <definedName name="_hu2" localSheetId="9" hidden="1">{"'Sheet1'!$L$16"}</definedName>
    <definedName name="_hu2" localSheetId="10" hidden="1">{"'Sheet1'!$L$16"}</definedName>
    <definedName name="_hu2" localSheetId="11" hidden="1">{"'Sheet1'!$L$16"}</definedName>
    <definedName name="_hu2" localSheetId="12" hidden="1">{"'Sheet1'!$L$16"}</definedName>
    <definedName name="_hu2" localSheetId="13" hidden="1">{"'Sheet1'!$L$16"}</definedName>
    <definedName name="_hu2" hidden="1">{"'Sheet1'!$L$16"}</definedName>
    <definedName name="_hu5" localSheetId="0" hidden="1">{"'Sheet1'!$L$16"}</definedName>
    <definedName name="_hu5" localSheetId="1" hidden="1">{"'Sheet1'!$L$16"}</definedName>
    <definedName name="_hu5" localSheetId="2" hidden="1">{"'Sheet1'!$L$16"}</definedName>
    <definedName name="_hu5" localSheetId="3" hidden="1">{"'Sheet1'!$L$16"}</definedName>
    <definedName name="_hu5" localSheetId="4" hidden="1">{"'Sheet1'!$L$16"}</definedName>
    <definedName name="_hu5" localSheetId="6" hidden="1">{"'Sheet1'!$L$16"}</definedName>
    <definedName name="_hu5" localSheetId="7" hidden="1">{"'Sheet1'!$L$16"}</definedName>
    <definedName name="_hu5" localSheetId="9" hidden="1">{"'Sheet1'!$L$16"}</definedName>
    <definedName name="_hu5" localSheetId="10" hidden="1">{"'Sheet1'!$L$16"}</definedName>
    <definedName name="_hu5" localSheetId="11" hidden="1">{"'Sheet1'!$L$16"}</definedName>
    <definedName name="_hu5" localSheetId="12" hidden="1">{"'Sheet1'!$L$16"}</definedName>
    <definedName name="_hu5" localSheetId="13" hidden="1">{"'Sheet1'!$L$16"}</definedName>
    <definedName name="_hu5" hidden="1">{"'Sheet1'!$L$16"}</definedName>
    <definedName name="_hu6" localSheetId="0" hidden="1">{"'Sheet1'!$L$16"}</definedName>
    <definedName name="_hu6" localSheetId="1" hidden="1">{"'Sheet1'!$L$16"}</definedName>
    <definedName name="_hu6" localSheetId="2" hidden="1">{"'Sheet1'!$L$16"}</definedName>
    <definedName name="_hu6" localSheetId="3" hidden="1">{"'Sheet1'!$L$16"}</definedName>
    <definedName name="_hu6" localSheetId="4" hidden="1">{"'Sheet1'!$L$16"}</definedName>
    <definedName name="_hu6" localSheetId="6" hidden="1">{"'Sheet1'!$L$16"}</definedName>
    <definedName name="_hu6" localSheetId="7" hidden="1">{"'Sheet1'!$L$16"}</definedName>
    <definedName name="_hu6" localSheetId="9" hidden="1">{"'Sheet1'!$L$16"}</definedName>
    <definedName name="_hu6" localSheetId="10" hidden="1">{"'Sheet1'!$L$16"}</definedName>
    <definedName name="_hu6" localSheetId="11" hidden="1">{"'Sheet1'!$L$16"}</definedName>
    <definedName name="_hu6" localSheetId="12" hidden="1">{"'Sheet1'!$L$16"}</definedName>
    <definedName name="_hu6" localSheetId="13" hidden="1">{"'Sheet1'!$L$16"}</definedName>
    <definedName name="_hu6" hidden="1">{"'Sheet1'!$L$16"}</definedName>
    <definedName name="_isc1">0.035</definedName>
    <definedName name="_isc2">0.02</definedName>
    <definedName name="_isc3">0.054</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hidden="1">#REF!</definedName>
    <definedName name="_KH08" localSheetId="10" hidden="1">{#N/A,#N/A,FALSE,"Chi tiÆt"}</definedName>
    <definedName name="_KH08" localSheetId="11" hidden="1">{#N/A,#N/A,FALSE,"Chi tiÆt"}</definedName>
    <definedName name="_KH08" localSheetId="12" hidden="1">{#N/A,#N/A,FALSE,"Chi tiÆt"}</definedName>
    <definedName name="_KH08" localSheetId="13" hidden="1">{#N/A,#N/A,FALSE,"Chi tiÆt"}</definedName>
    <definedName name="_KH08" hidden="1">{#N/A,#N/A,FALSE,"Chi tiÆt"}</definedName>
    <definedName name="_Lan1" localSheetId="10" hidden="1">{"'Sheet1'!$L$16"}</definedName>
    <definedName name="_Lan1" localSheetId="11" hidden="1">{"'Sheet1'!$L$16"}</definedName>
    <definedName name="_Lan1" localSheetId="12" hidden="1">{"'Sheet1'!$L$16"}</definedName>
    <definedName name="_Lan1" localSheetId="13" hidden="1">{"'Sheet1'!$L$16"}</definedName>
    <definedName name="_Lan1" hidden="1">{"'Sheet1'!$L$16"}</definedName>
    <definedName name="_LAN3" localSheetId="10" hidden="1">{"'Sheet1'!$L$16"}</definedName>
    <definedName name="_LAN3" localSheetId="11" hidden="1">{"'Sheet1'!$L$16"}</definedName>
    <definedName name="_LAN3" localSheetId="12" hidden="1">{"'Sheet1'!$L$16"}</definedName>
    <definedName name="_LAN3" localSheetId="13" hidden="1">{"'Sheet1'!$L$16"}</definedName>
    <definedName name="_LAN3" hidden="1">{"'Sheet1'!$L$16"}</definedName>
    <definedName name="_lk2" localSheetId="10" hidden="1">{"'Sheet1'!$L$16"}</definedName>
    <definedName name="_lk2" localSheetId="11" hidden="1">{"'Sheet1'!$L$16"}</definedName>
    <definedName name="_lk2" localSheetId="12" hidden="1">{"'Sheet1'!$L$16"}</definedName>
    <definedName name="_lk2" localSheetId="13" hidden="1">{"'Sheet1'!$L$16"}</definedName>
    <definedName name="_lk2" hidden="1">{"'Sheet1'!$L$16"}</definedName>
    <definedName name="_M36" localSheetId="0" hidden="1">{"'Sheet1'!$L$16"}</definedName>
    <definedName name="_M36" localSheetId="1" hidden="1">{"'Sheet1'!$L$16"}</definedName>
    <definedName name="_M36" localSheetId="2" hidden="1">{"'Sheet1'!$L$16"}</definedName>
    <definedName name="_M36" localSheetId="3" hidden="1">{"'Sheet1'!$L$16"}</definedName>
    <definedName name="_M36" localSheetId="4" hidden="1">{"'Sheet1'!$L$16"}</definedName>
    <definedName name="_M36" localSheetId="6" hidden="1">{"'Sheet1'!$L$16"}</definedName>
    <definedName name="_M36" localSheetId="7" hidden="1">{"'Sheet1'!$L$16"}</definedName>
    <definedName name="_M36" localSheetId="9" hidden="1">{"'Sheet1'!$L$16"}</definedName>
    <definedName name="_M36" localSheetId="10" hidden="1">{"'Sheet1'!$L$16"}</definedName>
    <definedName name="_M36" localSheetId="11" hidden="1">{"'Sheet1'!$L$16"}</definedName>
    <definedName name="_M36" localSheetId="12" hidden="1">{"'Sheet1'!$L$16"}</definedName>
    <definedName name="_M36" localSheetId="13" hidden="1">{"'Sheet1'!$L$16"}</definedName>
    <definedName name="_M36" hidden="1">{"'Sheet1'!$L$16"}</definedName>
    <definedName name="_NSO2" localSheetId="0" hidden="1">{"'Sheet1'!$L$16"}</definedName>
    <definedName name="_NSO2" localSheetId="1" hidden="1">{"'Sheet1'!$L$16"}</definedName>
    <definedName name="_NSO2" localSheetId="2" hidden="1">{"'Sheet1'!$L$16"}</definedName>
    <definedName name="_NSO2" localSheetId="3" hidden="1">{"'Sheet1'!$L$16"}</definedName>
    <definedName name="_NSO2" localSheetId="4" hidden="1">{"'Sheet1'!$L$16"}</definedName>
    <definedName name="_NSO2" localSheetId="6" hidden="1">{"'Sheet1'!$L$16"}</definedName>
    <definedName name="_NSO2" localSheetId="7" hidden="1">{"'Sheet1'!$L$16"}</definedName>
    <definedName name="_NSO2" localSheetId="9" hidden="1">{"'Sheet1'!$L$16"}</definedName>
    <definedName name="_NSO2" localSheetId="10" hidden="1">{"'Sheet1'!$L$16"}</definedName>
    <definedName name="_NSO2" localSheetId="11" hidden="1">{"'Sheet1'!$L$16"}</definedName>
    <definedName name="_NSO2" localSheetId="12" hidden="1">{"'Sheet1'!$L$16"}</definedName>
    <definedName name="_NSO2" localSheetId="13" hidden="1">{"'Sheet1'!$L$16"}</definedName>
    <definedName name="_NSO2" hidden="1">{"'Sheet1'!$L$16"}</definedName>
    <definedName name="_Order1" hidden="1">255</definedName>
    <definedName name="_Order2" hidden="1">255</definedName>
    <definedName name="_PA3" localSheetId="0" hidden="1">{"'Sheet1'!$L$16"}</definedName>
    <definedName name="_PA3" localSheetId="1" hidden="1">{"'Sheet1'!$L$16"}</definedName>
    <definedName name="_PA3" localSheetId="2" hidden="1">{"'Sheet1'!$L$16"}</definedName>
    <definedName name="_PA3" localSheetId="3" hidden="1">{"'Sheet1'!$L$16"}</definedName>
    <definedName name="_PA3" localSheetId="4" hidden="1">{"'Sheet1'!$L$16"}</definedName>
    <definedName name="_PA3" localSheetId="6" hidden="1">{"'Sheet1'!$L$16"}</definedName>
    <definedName name="_PA3" localSheetId="7" hidden="1">{"'Sheet1'!$L$16"}</definedName>
    <definedName name="_PA3" localSheetId="9" hidden="1">{"'Sheet1'!$L$16"}</definedName>
    <definedName name="_PA3" localSheetId="10" hidden="1">{"'Sheet1'!$L$16"}</definedName>
    <definedName name="_PA3" localSheetId="11" hidden="1">{"'Sheet1'!$L$16"}</definedName>
    <definedName name="_PA3" localSheetId="12" hidden="1">{"'Sheet1'!$L$16"}</definedName>
    <definedName name="_PA3" localSheetId="13" hidden="1">{"'Sheet1'!$L$16"}</definedName>
    <definedName name="_PA3" hidden="1">{"'Sheet1'!$L$16"}</definedName>
    <definedName name="_Parse_Out" hidden="1">[2]Quantity!#REF!</definedName>
    <definedName name="_Pl2" localSheetId="0" hidden="1">{"'Sheet1'!$L$16"}</definedName>
    <definedName name="_Pl2" localSheetId="1" hidden="1">{"'Sheet1'!$L$16"}</definedName>
    <definedName name="_Pl2" localSheetId="2" hidden="1">{"'Sheet1'!$L$16"}</definedName>
    <definedName name="_Pl2" localSheetId="3" hidden="1">{"'Sheet1'!$L$16"}</definedName>
    <definedName name="_Pl2" localSheetId="4" hidden="1">{"'Sheet1'!$L$16"}</definedName>
    <definedName name="_Pl2" localSheetId="6" hidden="1">{"'Sheet1'!$L$16"}</definedName>
    <definedName name="_Pl2" localSheetId="7" hidden="1">{"'Sheet1'!$L$16"}</definedName>
    <definedName name="_Pl2" localSheetId="9" hidden="1">{"'Sheet1'!$L$16"}</definedName>
    <definedName name="_Pl2" localSheetId="10" hidden="1">{"'Sheet1'!$L$16"}</definedName>
    <definedName name="_Pl2" localSheetId="11" hidden="1">{"'Sheet1'!$L$16"}</definedName>
    <definedName name="_Pl2" localSheetId="12" hidden="1">{"'Sheet1'!$L$16"}</definedName>
    <definedName name="_Pl2" localSheetId="13" hidden="1">{"'Sheet1'!$L$16"}</definedName>
    <definedName name="_Pl2" hidden="1">{"'Sheet1'!$L$16"}</definedName>
    <definedName name="_PL3" hidden="1">#REF!</definedName>
    <definedName name="_phu2" localSheetId="10" hidden="1">{"'Sheet1'!$L$16"}</definedName>
    <definedName name="_phu2" localSheetId="11" hidden="1">{"'Sheet1'!$L$16"}</definedName>
    <definedName name="_phu2" localSheetId="12" hidden="1">{"'Sheet1'!$L$16"}</definedName>
    <definedName name="_phu2" localSheetId="13" hidden="1">{"'Sheet1'!$L$16"}</definedName>
    <definedName name="_phu2" hidden="1">{"'Sheet1'!$L$16"}</definedName>
    <definedName name="_Q3" localSheetId="0" hidden="1">{"'Sheet1'!$L$16"}</definedName>
    <definedName name="_Q3" localSheetId="1" hidden="1">{"'Sheet1'!$L$16"}</definedName>
    <definedName name="_Q3" localSheetId="2" hidden="1">{"'Sheet1'!$L$16"}</definedName>
    <definedName name="_Q3" localSheetId="3" hidden="1">{"'Sheet1'!$L$16"}</definedName>
    <definedName name="_Q3" localSheetId="4" hidden="1">{"'Sheet1'!$L$16"}</definedName>
    <definedName name="_Q3" localSheetId="6" hidden="1">{"'Sheet1'!$L$16"}</definedName>
    <definedName name="_Q3" localSheetId="7" hidden="1">{"'Sheet1'!$L$16"}</definedName>
    <definedName name="_Q3" localSheetId="9" hidden="1">{"'Sheet1'!$L$16"}</definedName>
    <definedName name="_Q3" localSheetId="10" hidden="1">{"'Sheet1'!$L$16"}</definedName>
    <definedName name="_Q3" localSheetId="11" hidden="1">{"'Sheet1'!$L$16"}</definedName>
    <definedName name="_Q3" localSheetId="12" hidden="1">{"'Sheet1'!$L$16"}</definedName>
    <definedName name="_Q3" localSheetId="13" hidden="1">{"'Sheet1'!$L$16"}</definedName>
    <definedName name="_Q3" hidden="1">{"'Sheet1'!$L$16"}</definedName>
    <definedName name="_SOC10">0.3456</definedName>
    <definedName name="_SOC8">0.2827</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hidden="1">#REF!</definedName>
    <definedName name="_Sta1">531.877</definedName>
    <definedName name="_Sta2">561.952</definedName>
    <definedName name="_Sta3">712.202</definedName>
    <definedName name="_Sta4">762.202</definedName>
    <definedName name="_tt3" localSheetId="10" hidden="1">{"'Sheet1'!$L$16"}</definedName>
    <definedName name="_tt3" localSheetId="11" hidden="1">{"'Sheet1'!$L$16"}</definedName>
    <definedName name="_tt3" localSheetId="12" hidden="1">{"'Sheet1'!$L$16"}</definedName>
    <definedName name="_tt3" localSheetId="13" hidden="1">{"'Sheet1'!$L$16"}</definedName>
    <definedName name="_tt3" hidden="1">{"'Sheet1'!$L$16"}</definedName>
    <definedName name="_TT31" localSheetId="10" hidden="1">{"'Sheet1'!$L$16"}</definedName>
    <definedName name="_TT31" localSheetId="11" hidden="1">{"'Sheet1'!$L$16"}</definedName>
    <definedName name="_TT31" localSheetId="12" hidden="1">{"'Sheet1'!$L$16"}</definedName>
    <definedName name="_TT31" localSheetId="13" hidden="1">{"'Sheet1'!$L$16"}</definedName>
    <definedName name="_TT31" hidden="1">{"'Sheet1'!$L$16"}</definedName>
    <definedName name="_Tru21" localSheetId="0" hidden="1">{"'Sheet1'!$L$16"}</definedName>
    <definedName name="_Tru21" localSheetId="1" hidden="1">{"'Sheet1'!$L$16"}</definedName>
    <definedName name="_Tru21" localSheetId="2" hidden="1">{"'Sheet1'!$L$16"}</definedName>
    <definedName name="_Tru21" localSheetId="3" hidden="1">{"'Sheet1'!$L$16"}</definedName>
    <definedName name="_Tru21" localSheetId="4" hidden="1">{"'Sheet1'!$L$16"}</definedName>
    <definedName name="_Tru21" localSheetId="6" hidden="1">{"'Sheet1'!$L$16"}</definedName>
    <definedName name="_Tru21" localSheetId="7" hidden="1">{"'Sheet1'!$L$16"}</definedName>
    <definedName name="_Tru21" localSheetId="9" hidden="1">{"'Sheet1'!$L$16"}</definedName>
    <definedName name="_Tru21" localSheetId="10" hidden="1">{"'Sheet1'!$L$16"}</definedName>
    <definedName name="_Tru21" localSheetId="11" hidden="1">{"'Sheet1'!$L$16"}</definedName>
    <definedName name="_Tru21" localSheetId="12" hidden="1">{"'Sheet1'!$L$16"}</definedName>
    <definedName name="_Tru21" localSheetId="13" hidden="1">{"'Sheet1'!$L$16"}</definedName>
    <definedName name="_Tru21" hidden="1">{"'Sheet1'!$L$16"}</definedName>
    <definedName name="_vl2" localSheetId="10" hidden="1">{"'Sheet1'!$L$16"}</definedName>
    <definedName name="_vl2" localSheetId="11" hidden="1">{"'Sheet1'!$L$16"}</definedName>
    <definedName name="_vl2" localSheetId="12" hidden="1">{"'Sheet1'!$L$16"}</definedName>
    <definedName name="_vl2" localSheetId="13" hidden="1">{"'Sheet1'!$L$16"}</definedName>
    <definedName name="_vl2" hidden="1">{"'Sheet1'!$L$16"}</definedName>
    <definedName name="a" localSheetId="0" hidden="1">{"'Sheet1'!$L$16"}</definedName>
    <definedName name="a" localSheetId="1" hidden="1">{"'Sheet1'!$L$16"}</definedName>
    <definedName name="a" localSheetId="2" hidden="1">{"'Sheet1'!$L$16"}</definedName>
    <definedName name="a" localSheetId="3" hidden="1">{"'Sheet1'!$L$16"}</definedName>
    <definedName name="a" localSheetId="4" hidden="1">{"'Sheet1'!$L$16"}</definedName>
    <definedName name="a" localSheetId="6" hidden="1">{"'Sheet1'!$L$16"}</definedName>
    <definedName name="a" localSheetId="7" hidden="1">{"'Sheet1'!$L$16"}</definedName>
    <definedName name="a" localSheetId="9" hidden="1">{"'Sheet1'!$L$16"}</definedName>
    <definedName name="a" localSheetId="10">'[3]§¬n gi¸ chÝnh'!$F$4:$F$1428</definedName>
    <definedName name="a" localSheetId="11">'[3]§¬n gi¸ chÝnh'!$F$4:$F$1428</definedName>
    <definedName name="a" localSheetId="12">'[3]§¬n gi¸ chÝnh'!$F$4:$F$1428</definedName>
    <definedName name="a" localSheetId="13">'[3]§¬n gi¸ chÝnh'!$F$4:$F$1428</definedName>
    <definedName name="a" hidden="1">{"'Sheet1'!$L$16"}</definedName>
    <definedName name="ABC" localSheetId="10" hidden="1">#REF!</definedName>
    <definedName name="ABC" localSheetId="11" hidden="1">#REF!</definedName>
    <definedName name="ABC" localSheetId="12" hidden="1">#REF!</definedName>
    <definedName name="ABC" localSheetId="13" hidden="1">#REF!</definedName>
    <definedName name="ABC" hidden="1">#REF!</definedName>
    <definedName name="AccessDatabase" hidden="1">"C:\My Documents\LeBinh\Xls\VP Cong ty\FORM.mdb"</definedName>
    <definedName name="ADADADD" localSheetId="10" hidden="1">{"'Sheet1'!$L$16"}</definedName>
    <definedName name="ADADADD" localSheetId="11" hidden="1">{"'Sheet1'!$L$16"}</definedName>
    <definedName name="ADADADD" localSheetId="12" hidden="1">{"'Sheet1'!$L$16"}</definedName>
    <definedName name="ADADADD" localSheetId="13" hidden="1">{"'Sheet1'!$L$16"}</definedName>
    <definedName name="ADADADD" hidden="1">{"'Sheet1'!$L$16"}</definedName>
    <definedName name="ADP" localSheetId="0">#REF!</definedName>
    <definedName name="ADP" localSheetId="1">#REF!</definedName>
    <definedName name="ADP">#REF!</definedName>
    <definedName name="AKHAC" localSheetId="0">#REF!</definedName>
    <definedName name="AKHAC" localSheetId="1">#REF!</definedName>
    <definedName name="AKHAC">#REF!</definedName>
    <definedName name="ALTINH" localSheetId="0">#REF!</definedName>
    <definedName name="ALTINH" localSheetId="1">#REF!</definedName>
    <definedName name="ALTINH">#REF!</definedName>
    <definedName name="ANN" localSheetId="0">#REF!</definedName>
    <definedName name="ANN" localSheetId="1">#REF!</definedName>
    <definedName name="ANN">#REF!</definedName>
    <definedName name="ANQD" localSheetId="0">#REF!</definedName>
    <definedName name="ANQD" localSheetId="1">#REF!</definedName>
    <definedName name="ANQD">#REF!</definedName>
    <definedName name="ANQQH" localSheetId="0">'[4]Dt 2001'!#REF!</definedName>
    <definedName name="ANQQH" localSheetId="1">'[4]Dt 2001'!#REF!</definedName>
    <definedName name="ANQQH" localSheetId="3">'[4]Dt 2001'!#REF!</definedName>
    <definedName name="ANQQH" localSheetId="4">'[4]Dt 2001'!#REF!</definedName>
    <definedName name="ANQQH">'[4]Dt 2001'!#REF!</definedName>
    <definedName name="anscount" hidden="1">1</definedName>
    <definedName name="ANSNN" localSheetId="0">'[4]Dt 2001'!#REF!</definedName>
    <definedName name="ANSNN" localSheetId="1">'[4]Dt 2001'!#REF!</definedName>
    <definedName name="ANSNN" localSheetId="3">'[4]Dt 2001'!#REF!</definedName>
    <definedName name="ANSNN" localSheetId="4">'[4]Dt 2001'!#REF!</definedName>
    <definedName name="ANSNN">'[4]Dt 2001'!#REF!</definedName>
    <definedName name="ANSNNxnk" localSheetId="0">'[4]Dt 2001'!#REF!</definedName>
    <definedName name="ANSNNxnk" localSheetId="1">'[4]Dt 2001'!#REF!</definedName>
    <definedName name="ANSNNxnk" localSheetId="3">'[4]Dt 2001'!#REF!</definedName>
    <definedName name="ANSNNxnk" localSheetId="4">'[4]Dt 2001'!#REF!</definedName>
    <definedName name="ANSNNxnk">'[4]Dt 2001'!#REF!</definedName>
    <definedName name="Anguon" localSheetId="0">'[4]Dt 2001'!#REF!</definedName>
    <definedName name="Anguon" localSheetId="1">'[4]Dt 2001'!#REF!</definedName>
    <definedName name="Anguon" localSheetId="3">'[4]Dt 2001'!#REF!</definedName>
    <definedName name="Anguon" localSheetId="4">'[4]Dt 2001'!#REF!</definedName>
    <definedName name="Anguon">'[4]Dt 2001'!#REF!</definedName>
    <definedName name="APC" localSheetId="0">'[4]Dt 2001'!#REF!</definedName>
    <definedName name="APC" localSheetId="1">'[4]Dt 2001'!#REF!</definedName>
    <definedName name="APC" localSheetId="3">'[4]Dt 2001'!#REF!</definedName>
    <definedName name="APC" localSheetId="4">'[4]Dt 2001'!#REF!</definedName>
    <definedName name="APC">'[4]Dt 2001'!#REF!</definedName>
    <definedName name="ATGT" localSheetId="0" hidden="1">{"'Sheet1'!$L$16"}</definedName>
    <definedName name="ATGT" localSheetId="1" hidden="1">{"'Sheet1'!$L$16"}</definedName>
    <definedName name="ATGT" localSheetId="2" hidden="1">{"'Sheet1'!$L$16"}</definedName>
    <definedName name="ATGT" localSheetId="3" hidden="1">{"'Sheet1'!$L$16"}</definedName>
    <definedName name="ATGT" localSheetId="4" hidden="1">{"'Sheet1'!$L$16"}</definedName>
    <definedName name="ATGT" localSheetId="6" hidden="1">{"'Sheet1'!$L$16"}</definedName>
    <definedName name="ATGT" localSheetId="7" hidden="1">{"'Sheet1'!$L$16"}</definedName>
    <definedName name="ATGT" localSheetId="9" hidden="1">{"'Sheet1'!$L$16"}</definedName>
    <definedName name="ATGT" localSheetId="10" hidden="1">{"'Sheet1'!$L$16"}</definedName>
    <definedName name="ATGT" localSheetId="11" hidden="1">{"'Sheet1'!$L$16"}</definedName>
    <definedName name="ATGT" localSheetId="12" hidden="1">{"'Sheet1'!$L$16"}</definedName>
    <definedName name="ATGT" localSheetId="13" hidden="1">{"'Sheet1'!$L$16"}</definedName>
    <definedName name="ATGT" hidden="1">{"'Sheet1'!$L$16"}</definedName>
    <definedName name="ATW" localSheetId="0">#REF!</definedName>
    <definedName name="ATW" localSheetId="1">#REF!</definedName>
    <definedName name="ATW">#REF!</definedName>
    <definedName name="B.nuamat">7.25</definedName>
    <definedName name="bdd">1.5</definedName>
    <definedName name="Bgiang" localSheetId="0" hidden="1">{"'Sheet1'!$L$16"}</definedName>
    <definedName name="Bgiang" localSheetId="1" hidden="1">{"'Sheet1'!$L$16"}</definedName>
    <definedName name="Bgiang" localSheetId="2" hidden="1">{"'Sheet1'!$L$16"}</definedName>
    <definedName name="Bgiang" localSheetId="3" hidden="1">{"'Sheet1'!$L$16"}</definedName>
    <definedName name="Bgiang" localSheetId="4" hidden="1">{"'Sheet1'!$L$16"}</definedName>
    <definedName name="Bgiang" localSheetId="6" hidden="1">{"'Sheet1'!$L$16"}</definedName>
    <definedName name="Bgiang" localSheetId="7" hidden="1">{"'Sheet1'!$L$16"}</definedName>
    <definedName name="Bgiang" localSheetId="9" hidden="1">{"'Sheet1'!$L$16"}</definedName>
    <definedName name="Bgiang" localSheetId="10" hidden="1">{"'Sheet1'!$L$16"}</definedName>
    <definedName name="Bgiang" localSheetId="11" hidden="1">{"'Sheet1'!$L$16"}</definedName>
    <definedName name="Bgiang" localSheetId="12" hidden="1">{"'Sheet1'!$L$16"}</definedName>
    <definedName name="Bgiang" localSheetId="13" hidden="1">{"'Sheet1'!$L$16"}</definedName>
    <definedName name="Bgiang" hidden="1">{"'Sheet1'!$L$16"}</definedName>
    <definedName name="Bm">3.5</definedName>
    <definedName name="Bn">6.5</definedName>
    <definedName name="BQP">'[5]BANCO (3)'!$N$124</definedName>
    <definedName name="Bulongma">8700</definedName>
    <definedName name="Bust">#REF!</definedName>
    <definedName name="C.doc1">540</definedName>
    <definedName name="C.doc2">740</definedName>
    <definedName name="CACAU">298161</definedName>
    <definedName name="Can_doi" localSheetId="0">#REF!</definedName>
    <definedName name="Can_doi" localSheetId="1">#REF!</definedName>
    <definedName name="Can_doi">#REF!</definedName>
    <definedName name="CDTK_tim">31.77</definedName>
    <definedName name="CLVC3">0.1</definedName>
    <definedName name="Coc_60" localSheetId="10" hidden="1">{"'Sheet1'!$L$16"}</definedName>
    <definedName name="Coc_60" localSheetId="11" hidden="1">{"'Sheet1'!$L$16"}</definedName>
    <definedName name="Coc_60" localSheetId="12" hidden="1">{"'Sheet1'!$L$16"}</definedName>
    <definedName name="Coc_60" localSheetId="13" hidden="1">{"'Sheet1'!$L$16"}</definedName>
    <definedName name="Coc_60" hidden="1">{"'Sheet1'!$L$16"}</definedName>
    <definedName name="CoCauN" localSheetId="0" hidden="1">{"'Sheet1'!$L$16"}</definedName>
    <definedName name="CoCauN" localSheetId="1" hidden="1">{"'Sheet1'!$L$16"}</definedName>
    <definedName name="CoCauN" localSheetId="2" hidden="1">{"'Sheet1'!$L$16"}</definedName>
    <definedName name="CoCauN" localSheetId="3" hidden="1">{"'Sheet1'!$L$16"}</definedName>
    <definedName name="CoCauN" localSheetId="4" hidden="1">{"'Sheet1'!$L$16"}</definedName>
    <definedName name="CoCauN" localSheetId="6" hidden="1">{"'Sheet1'!$L$16"}</definedName>
    <definedName name="CoCauN" localSheetId="7" hidden="1">{"'Sheet1'!$L$16"}</definedName>
    <definedName name="CoCauN" localSheetId="9" hidden="1">{"'Sheet1'!$L$16"}</definedName>
    <definedName name="CoCauN" localSheetId="10" hidden="1">{"'Sheet1'!$L$16"}</definedName>
    <definedName name="CoCauN" localSheetId="11" hidden="1">{"'Sheet1'!$L$16"}</definedName>
    <definedName name="CoCauN" localSheetId="12" hidden="1">{"'Sheet1'!$L$16"}</definedName>
    <definedName name="CoCauN" localSheetId="13" hidden="1">{"'Sheet1'!$L$16"}</definedName>
    <definedName name="CoCauN" hidden="1">{"'Sheet1'!$L$16"}</definedName>
    <definedName name="Code" hidden="1">#REF!</definedName>
    <definedName name="Continue" localSheetId="11">#REF!</definedName>
    <definedName name="Continue" localSheetId="12">#REF!</definedName>
    <definedName name="Continue" localSheetId="13">#REF!</definedName>
    <definedName name="Continue">#REF!</definedName>
    <definedName name="Cotsatma">9726</definedName>
    <definedName name="Cotthepma">9726</definedName>
    <definedName name="CP" localSheetId="0" hidden="1">#REF!</definedName>
    <definedName name="CP" localSheetId="1" hidden="1">#REF!</definedName>
    <definedName name="CP" localSheetId="2" hidden="1">#REF!</definedName>
    <definedName name="CP" localSheetId="3" hidden="1">#REF!</definedName>
    <definedName name="CP" localSheetId="4" hidden="1">#REF!</definedName>
    <definedName name="CP" localSheetId="10" hidden="1">#REF!</definedName>
    <definedName name="CP" localSheetId="11" hidden="1">#REF!</definedName>
    <definedName name="CP" localSheetId="12" hidden="1">#REF!</definedName>
    <definedName name="CP" localSheetId="13" hidden="1">#REF!</definedName>
    <definedName name="CP" hidden="1">#REF!</definedName>
    <definedName name="CTCT1" localSheetId="0" hidden="1">{"'Sheet1'!$L$16"}</definedName>
    <definedName name="CTCT1" localSheetId="1" hidden="1">{"'Sheet1'!$L$16"}</definedName>
    <definedName name="CTCT1" localSheetId="2" hidden="1">{"'Sheet1'!$L$16"}</definedName>
    <definedName name="CTCT1" localSheetId="3" hidden="1">{"'Sheet1'!$L$16"}</definedName>
    <definedName name="CTCT1" localSheetId="4" hidden="1">{"'Sheet1'!$L$16"}</definedName>
    <definedName name="CTCT1" localSheetId="6" hidden="1">{"'Sheet1'!$L$16"}</definedName>
    <definedName name="CTCT1" localSheetId="7" hidden="1">{"'Sheet1'!$L$16"}</definedName>
    <definedName name="CTCT1" localSheetId="9" hidden="1">{"'Sheet1'!$L$16"}</definedName>
    <definedName name="CTCT1" localSheetId="10" hidden="1">{"'Sheet1'!$L$16"}</definedName>
    <definedName name="CTCT1" localSheetId="11" hidden="1">{"'Sheet1'!$L$16"}</definedName>
    <definedName name="CTCT1" localSheetId="12" hidden="1">{"'Sheet1'!$L$16"}</definedName>
    <definedName name="CTCT1" localSheetId="13" hidden="1">{"'Sheet1'!$L$16"}</definedName>
    <definedName name="CTCT1" hidden="1">{"'Sheet1'!$L$16"}</definedName>
    <definedName name="chitietbgiang2" localSheetId="0" hidden="1">{"'Sheet1'!$L$16"}</definedName>
    <definedName name="chitietbgiang2" localSheetId="1" hidden="1">{"'Sheet1'!$L$16"}</definedName>
    <definedName name="chitietbgiang2" localSheetId="2" hidden="1">{"'Sheet1'!$L$16"}</definedName>
    <definedName name="chitietbgiang2" localSheetId="3" hidden="1">{"'Sheet1'!$L$16"}</definedName>
    <definedName name="chitietbgiang2" localSheetId="4" hidden="1">{"'Sheet1'!$L$16"}</definedName>
    <definedName name="chitietbgiang2" localSheetId="6" hidden="1">{"'Sheet1'!$L$16"}</definedName>
    <definedName name="chitietbgiang2" localSheetId="7" hidden="1">{"'Sheet1'!$L$16"}</definedName>
    <definedName name="chitietbgiang2" localSheetId="9" hidden="1">{"'Sheet1'!$L$16"}</definedName>
    <definedName name="chitietbgiang2" localSheetId="10" hidden="1">{"'Sheet1'!$L$16"}</definedName>
    <definedName name="chitietbgiang2" localSheetId="11" hidden="1">{"'Sheet1'!$L$16"}</definedName>
    <definedName name="chitietbgiang2" localSheetId="12" hidden="1">{"'Sheet1'!$L$16"}</definedName>
    <definedName name="chitietbgiang2" localSheetId="13" hidden="1">{"'Sheet1'!$L$16"}</definedName>
    <definedName name="chitietbgiang2" hidden="1">{"'Sheet1'!$L$16"}</definedName>
    <definedName name="chl" localSheetId="0" hidden="1">{"'Sheet1'!$L$16"}</definedName>
    <definedName name="chl" localSheetId="1" hidden="1">{"'Sheet1'!$L$16"}</definedName>
    <definedName name="chl" localSheetId="2" hidden="1">{"'Sheet1'!$L$16"}</definedName>
    <definedName name="chl" localSheetId="3" hidden="1">{"'Sheet1'!$L$16"}</definedName>
    <definedName name="chl" localSheetId="4" hidden="1">{"'Sheet1'!$L$16"}</definedName>
    <definedName name="chl" localSheetId="6" hidden="1">{"'Sheet1'!$L$16"}</definedName>
    <definedName name="chl" localSheetId="7" hidden="1">{"'Sheet1'!$L$16"}</definedName>
    <definedName name="chl" localSheetId="9" hidden="1">{"'Sheet1'!$L$16"}</definedName>
    <definedName name="chl" localSheetId="10" hidden="1">{"'Sheet1'!$L$16"}</definedName>
    <definedName name="chl" localSheetId="11" hidden="1">{"'Sheet1'!$L$16"}</definedName>
    <definedName name="chl" localSheetId="12" hidden="1">{"'Sheet1'!$L$16"}</definedName>
    <definedName name="chl" localSheetId="13" hidden="1">{"'Sheet1'!$L$16"}</definedName>
    <definedName name="chl" hidden="1">{"'Sheet1'!$L$16"}</definedName>
    <definedName name="chung">66</definedName>
    <definedName name="d" localSheetId="0" hidden="1">{"'Sheet1'!$L$16"}</definedName>
    <definedName name="d" localSheetId="1" hidden="1">{"'Sheet1'!$L$16"}</definedName>
    <definedName name="d" localSheetId="2" hidden="1">{"'Sheet1'!$L$16"}</definedName>
    <definedName name="d" localSheetId="3" hidden="1">{"'Sheet1'!$L$16"}</definedName>
    <definedName name="d" localSheetId="4" hidden="1">{"'Sheet1'!$L$16"}</definedName>
    <definedName name="d" localSheetId="6" hidden="1">{"'Sheet1'!$L$16"}</definedName>
    <definedName name="d" localSheetId="7" hidden="1">{"'Sheet1'!$L$16"}</definedName>
    <definedName name="d" localSheetId="9" hidden="1">{"'Sheet1'!$L$16"}</definedName>
    <definedName name="d" localSheetId="10" hidden="1">{"'Sheet1'!$L$16"}</definedName>
    <definedName name="d" localSheetId="11" hidden="1">{"'Sheet1'!$L$16"}</definedName>
    <definedName name="d" localSheetId="12" hidden="1">{"'Sheet1'!$L$16"}</definedName>
    <definedName name="d" localSheetId="13" hidden="1">{"'Sheet1'!$L$16"}</definedName>
    <definedName name="d" hidden="1">{"'Sheet1'!$L$16"}</definedName>
    <definedName name="dam">78000</definedName>
    <definedName name="data1" localSheetId="0" hidden="1">#REF!</definedName>
    <definedName name="data1" localSheetId="1" hidden="1">#REF!</definedName>
    <definedName name="data1" localSheetId="2" hidden="1">#REF!</definedName>
    <definedName name="data1" localSheetId="3" hidden="1">#REF!</definedName>
    <definedName name="data1" localSheetId="4" hidden="1">#REF!</definedName>
    <definedName name="data1" localSheetId="10" hidden="1">#REF!</definedName>
    <definedName name="data1" localSheetId="11" hidden="1">#REF!</definedName>
    <definedName name="data1" localSheetId="12" hidden="1">#REF!</definedName>
    <definedName name="data1" localSheetId="13" hidden="1">#REF!</definedName>
    <definedName name="data1" hidden="1">#REF!</definedName>
    <definedName name="data2" localSheetId="1" hidden="1">#REF!</definedName>
    <definedName name="data2" localSheetId="11" hidden="1">#REF!</definedName>
    <definedName name="data2" localSheetId="12" hidden="1">#REF!</definedName>
    <definedName name="data2" localSheetId="13" hidden="1">#REF!</definedName>
    <definedName name="data2" hidden="1">#REF!</definedName>
    <definedName name="data3" localSheetId="1" hidden="1">#REF!</definedName>
    <definedName name="data3" localSheetId="11" hidden="1">#REF!</definedName>
    <definedName name="data3" localSheetId="12" hidden="1">#REF!</definedName>
    <definedName name="data3" localSheetId="13" hidden="1">#REF!</definedName>
    <definedName name="data3" hidden="1">#REF!</definedName>
    <definedName name="DataFilter" localSheetId="12">[6]!DataFilter</definedName>
    <definedName name="DataFilter" localSheetId="13">[6]!DataFilter</definedName>
    <definedName name="DataFilter">[6]!DataFilter</definedName>
    <definedName name="DataSort" localSheetId="12">[6]!DataSort</definedName>
    <definedName name="DataSort" localSheetId="13">[6]!DataSort</definedName>
    <definedName name="DataSort">[6]!DataSort</definedName>
    <definedName name="DCL_22">12117600</definedName>
    <definedName name="DCL_35">25490000</definedName>
    <definedName name="ddddd" localSheetId="0" hidden="1">{"'Sheet1'!$L$16"}</definedName>
    <definedName name="ddddd" localSheetId="1" hidden="1">{"'Sheet1'!$L$16"}</definedName>
    <definedName name="ddddd" localSheetId="2" hidden="1">{"'Sheet1'!$L$16"}</definedName>
    <definedName name="ddddd" localSheetId="3" hidden="1">{"'Sheet1'!$L$16"}</definedName>
    <definedName name="ddddd" localSheetId="4" hidden="1">{"'Sheet1'!$L$16"}</definedName>
    <definedName name="ddddd" localSheetId="6" hidden="1">{"'Sheet1'!$L$16"}</definedName>
    <definedName name="ddddd" localSheetId="7" hidden="1">{"'Sheet1'!$L$16"}</definedName>
    <definedName name="ddddd" localSheetId="9" hidden="1">{"'Sheet1'!$L$16"}</definedName>
    <definedName name="ddddd" localSheetId="10" hidden="1">{"'Sheet1'!$L$16"}</definedName>
    <definedName name="ddddd" localSheetId="11" hidden="1">{"'Sheet1'!$L$16"}</definedName>
    <definedName name="ddddd" localSheetId="12" hidden="1">{"'Sheet1'!$L$16"}</definedName>
    <definedName name="ddddd" localSheetId="13" hidden="1">{"'Sheet1'!$L$16"}</definedName>
    <definedName name="ddddd" hidden="1">{"'Sheet1'!$L$16"}</definedName>
    <definedName name="dddem">0.1</definedName>
    <definedName name="dđ" localSheetId="0" hidden="1">{"'Sheet1'!$L$16"}</definedName>
    <definedName name="dđ" localSheetId="1" hidden="1">{"'Sheet1'!$L$16"}</definedName>
    <definedName name="dđ" localSheetId="2" hidden="1">{"'Sheet1'!$L$16"}</definedName>
    <definedName name="dđ" localSheetId="3" hidden="1">{"'Sheet1'!$L$16"}</definedName>
    <definedName name="dđ" localSheetId="4" hidden="1">{"'Sheet1'!$L$16"}</definedName>
    <definedName name="dđ" localSheetId="6" hidden="1">{"'Sheet1'!$L$16"}</definedName>
    <definedName name="dđ" localSheetId="7" hidden="1">{"'Sheet1'!$L$16"}</definedName>
    <definedName name="dđ" localSheetId="9" hidden="1">{"'Sheet1'!$L$16"}</definedName>
    <definedName name="dđ" localSheetId="10" hidden="1">{"'Sheet1'!$L$16"}</definedName>
    <definedName name="dđ" localSheetId="11" hidden="1">{"'Sheet1'!$L$16"}</definedName>
    <definedName name="dđ" localSheetId="12" hidden="1">{"'Sheet1'!$L$16"}</definedName>
    <definedName name="dđ" localSheetId="13" hidden="1">{"'Sheet1'!$L$16"}</definedName>
    <definedName name="dđ" hidden="1">{"'Sheet1'!$L$16"}</definedName>
    <definedName name="DenDK" localSheetId="10" hidden="1">{"'Sheet1'!$L$16"}</definedName>
    <definedName name="DenDK" localSheetId="11" hidden="1">{"'Sheet1'!$L$16"}</definedName>
    <definedName name="DenDK" localSheetId="12" hidden="1">{"'Sheet1'!$L$16"}</definedName>
    <definedName name="DenDK" localSheetId="13" hidden="1">{"'Sheet1'!$L$16"}</definedName>
    <definedName name="DenDK" hidden="1">{"'Sheet1'!$L$16"}</definedName>
    <definedName name="DFSDF" localSheetId="0" hidden="1">{"'Sheet1'!$L$16"}</definedName>
    <definedName name="DFSDF" localSheetId="1" hidden="1">{"'Sheet1'!$L$16"}</definedName>
    <definedName name="DFSDF" localSheetId="2" hidden="1">{"'Sheet1'!$L$16"}</definedName>
    <definedName name="DFSDF" localSheetId="3" hidden="1">{"'Sheet1'!$L$16"}</definedName>
    <definedName name="DFSDF" localSheetId="4" hidden="1">{"'Sheet1'!$L$16"}</definedName>
    <definedName name="DFSDF" localSheetId="6" hidden="1">{"'Sheet1'!$L$16"}</definedName>
    <definedName name="DFSDF" localSheetId="7" hidden="1">{"'Sheet1'!$L$16"}</definedName>
    <definedName name="DFSDF" localSheetId="9" hidden="1">{"'Sheet1'!$L$16"}</definedName>
    <definedName name="DFSDF" localSheetId="10" hidden="1">{"'Sheet1'!$L$16"}</definedName>
    <definedName name="DFSDF" localSheetId="11" hidden="1">{"'Sheet1'!$L$16"}</definedName>
    <definedName name="DFSDF" localSheetId="12" hidden="1">{"'Sheet1'!$L$16"}</definedName>
    <definedName name="DFSDF" localSheetId="13" hidden="1">{"'Sheet1'!$L$16"}</definedName>
    <definedName name="DFSDF" hidden="1">{"'Sheet1'!$L$16"}</definedName>
    <definedName name="dgctp2" localSheetId="10" hidden="1">{"'Sheet1'!$L$16"}</definedName>
    <definedName name="dgctp2" localSheetId="11" hidden="1">{"'Sheet1'!$L$16"}</definedName>
    <definedName name="dgctp2" localSheetId="12" hidden="1">{"'Sheet1'!$L$16"}</definedName>
    <definedName name="dgctp2" localSheetId="13" hidden="1">{"'Sheet1'!$L$16"}</definedName>
    <definedName name="dgctp2" hidden="1">{"'Sheet1'!$L$16"}</definedName>
    <definedName name="dgj" localSheetId="0" hidden="1">{#N/A,#N/A,FALSE,"BN"}</definedName>
    <definedName name="dgj" localSheetId="1" hidden="1">{#N/A,#N/A,FALSE,"BN"}</definedName>
    <definedName name="dgj" localSheetId="2" hidden="1">{#N/A,#N/A,FALSE,"BN"}</definedName>
    <definedName name="dgj" localSheetId="3" hidden="1">{#N/A,#N/A,FALSE,"BN"}</definedName>
    <definedName name="dgj" localSheetId="4" hidden="1">{#N/A,#N/A,FALSE,"BN"}</definedName>
    <definedName name="dgj" localSheetId="6" hidden="1">{#N/A,#N/A,FALSE,"BN"}</definedName>
    <definedName name="dgj" localSheetId="7" hidden="1">{#N/A,#N/A,FALSE,"BN"}</definedName>
    <definedName name="dgj" localSheetId="9" hidden="1">{#N/A,#N/A,FALSE,"BN"}</definedName>
    <definedName name="dgj" localSheetId="10" hidden="1">{#N/A,#N/A,FALSE,"BN"}</definedName>
    <definedName name="dgj" localSheetId="11" hidden="1">{#N/A,#N/A,FALSE,"BN"}</definedName>
    <definedName name="dgj" localSheetId="12" hidden="1">{#N/A,#N/A,FALSE,"BN"}</definedName>
    <definedName name="dgj" localSheetId="13" hidden="1">{#N/A,#N/A,FALSE,"BN"}</definedName>
    <definedName name="dgj" hidden="1">{#N/A,#N/A,FALSE,"BN"}</definedName>
    <definedName name="dien" localSheetId="0" hidden="1">{"'Sheet1'!$L$16"}</definedName>
    <definedName name="dien" localSheetId="1" hidden="1">{"'Sheet1'!$L$16"}</definedName>
    <definedName name="dien" localSheetId="2" hidden="1">{"'Sheet1'!$L$16"}</definedName>
    <definedName name="dien" localSheetId="3" hidden="1">{"'Sheet1'!$L$16"}</definedName>
    <definedName name="dien" localSheetId="4" hidden="1">{"'Sheet1'!$L$16"}</definedName>
    <definedName name="dien" localSheetId="6" hidden="1">{"'Sheet1'!$L$16"}</definedName>
    <definedName name="dien" localSheetId="7" hidden="1">{"'Sheet1'!$L$16"}</definedName>
    <definedName name="dien" localSheetId="9" hidden="1">{"'Sheet1'!$L$16"}</definedName>
    <definedName name="dien" localSheetId="10" hidden="1">{"'Sheet1'!$L$16"}</definedName>
    <definedName name="dien" localSheetId="11" hidden="1">{"'Sheet1'!$L$16"}</definedName>
    <definedName name="dien" localSheetId="12" hidden="1">{"'Sheet1'!$L$16"}</definedName>
    <definedName name="dien" localSheetId="13" hidden="1">{"'Sheet1'!$L$16"}</definedName>
    <definedName name="dien" hidden="1">{"'Sheet1'!$L$16"}</definedName>
    <definedName name="Discount" localSheetId="1" hidden="1">#REF!</definedName>
    <definedName name="Discount" hidden="1">#REF!</definedName>
    <definedName name="display_area_2" localSheetId="1" hidden="1">#REF!</definedName>
    <definedName name="display_area_2" localSheetId="11" hidden="1">#REF!</definedName>
    <definedName name="display_area_2" localSheetId="12" hidden="1">#REF!</definedName>
    <definedName name="display_area_2" localSheetId="13" hidden="1">#REF!</definedName>
    <definedName name="display_area_2" hidden="1">#REF!</definedName>
    <definedName name="DNNN" localSheetId="0">#REF!</definedName>
    <definedName name="DNNN" localSheetId="1">#REF!</definedName>
    <definedName name="DNNN">#REF!</definedName>
    <definedName name="docdoc">0.03125</definedName>
    <definedName name="Documents_array">#REF!</definedName>
    <definedName name="dotcong">1</definedName>
    <definedName name="drf" localSheetId="0" hidden="1">#REF!</definedName>
    <definedName name="drf" localSheetId="1" hidden="1">#REF!</definedName>
    <definedName name="drf" localSheetId="2" hidden="1">#REF!</definedName>
    <definedName name="drf" localSheetId="3" hidden="1">#REF!</definedName>
    <definedName name="drf" localSheetId="4" hidden="1">#REF!</definedName>
    <definedName name="drf" localSheetId="10" hidden="1">#REF!</definedName>
    <definedName name="drf" localSheetId="11" hidden="1">#REF!</definedName>
    <definedName name="drf" localSheetId="12" hidden="1">#REF!</definedName>
    <definedName name="drf" localSheetId="13" hidden="1">#REF!</definedName>
    <definedName name="drf" hidden="1">#REF!</definedName>
    <definedName name="ds" localSheetId="0" hidden="1">{#N/A,#N/A,FALSE,"Chi tiÆt"}</definedName>
    <definedName name="ds" localSheetId="1" hidden="1">{#N/A,#N/A,FALSE,"Chi tiÆt"}</definedName>
    <definedName name="ds" localSheetId="2" hidden="1">{#N/A,#N/A,FALSE,"Chi tiÆt"}</definedName>
    <definedName name="ds" localSheetId="3" hidden="1">{#N/A,#N/A,FALSE,"Chi tiÆt"}</definedName>
    <definedName name="ds" localSheetId="4" hidden="1">{#N/A,#N/A,FALSE,"Chi tiÆt"}</definedName>
    <definedName name="ds" localSheetId="6" hidden="1">{#N/A,#N/A,FALSE,"Chi tiÆt"}</definedName>
    <definedName name="ds" localSheetId="7" hidden="1">{#N/A,#N/A,FALSE,"Chi tiÆt"}</definedName>
    <definedName name="ds" localSheetId="9" hidden="1">{#N/A,#N/A,FALSE,"Chi tiÆt"}</definedName>
    <definedName name="ds" localSheetId="10" hidden="1">{#N/A,#N/A,FALSE,"Chi tiÆt"}</definedName>
    <definedName name="ds" localSheetId="11" hidden="1">{#N/A,#N/A,FALSE,"Chi tiÆt"}</definedName>
    <definedName name="ds" localSheetId="12" hidden="1">{#N/A,#N/A,FALSE,"Chi tiÆt"}</definedName>
    <definedName name="ds" localSheetId="13" hidden="1">{#N/A,#N/A,FALSE,"Chi tiÆt"}</definedName>
    <definedName name="ds" hidden="1">{#N/A,#N/A,FALSE,"Chi tiÆt"}</definedName>
    <definedName name="dsh" localSheetId="0" hidden="1">#REF!</definedName>
    <definedName name="dsh" localSheetId="1" hidden="1">#REF!</definedName>
    <definedName name="dsh" localSheetId="2" hidden="1">#REF!</definedName>
    <definedName name="dsh" localSheetId="3" hidden="1">#REF!</definedName>
    <definedName name="dsh" localSheetId="4" hidden="1">#REF!</definedName>
    <definedName name="dsh" localSheetId="10" hidden="1">#REF!</definedName>
    <definedName name="dsh" localSheetId="11" hidden="1">#REF!</definedName>
    <definedName name="dsh" localSheetId="12" hidden="1">#REF!</definedName>
    <definedName name="dsh" localSheetId="13" hidden="1">#REF!</definedName>
    <definedName name="dsh" hidden="1">#REF!</definedName>
    <definedName name="Duongnaco" localSheetId="0" hidden="1">{"'Sheet1'!$L$16"}</definedName>
    <definedName name="Duongnaco" localSheetId="1" hidden="1">{"'Sheet1'!$L$16"}</definedName>
    <definedName name="Duongnaco" localSheetId="2" hidden="1">{"'Sheet1'!$L$16"}</definedName>
    <definedName name="Duongnaco" localSheetId="3" hidden="1">{"'Sheet1'!$L$16"}</definedName>
    <definedName name="Duongnaco" localSheetId="4" hidden="1">{"'Sheet1'!$L$16"}</definedName>
    <definedName name="Duongnaco" localSheetId="6" hidden="1">{"'Sheet1'!$L$16"}</definedName>
    <definedName name="Duongnaco" localSheetId="7" hidden="1">{"'Sheet1'!$L$16"}</definedName>
    <definedName name="Duongnaco" localSheetId="9" hidden="1">{"'Sheet1'!$L$16"}</definedName>
    <definedName name="Duongnaco" localSheetId="10" hidden="1">{"'Sheet1'!$L$16"}</definedName>
    <definedName name="Duongnaco" localSheetId="11" hidden="1">{"'Sheet1'!$L$16"}</definedName>
    <definedName name="Duongnaco" localSheetId="12" hidden="1">{"'Sheet1'!$L$16"}</definedName>
    <definedName name="Duongnaco" localSheetId="13" hidden="1">{"'Sheet1'!$L$16"}</definedName>
    <definedName name="Duongnaco" hidden="1">{"'Sheet1'!$L$16"}</definedName>
    <definedName name="DuphongBCT">'[5]BANCO (3)'!$K$128</definedName>
    <definedName name="DuphongBNG">'[5]BANCO (3)'!$K$126</definedName>
    <definedName name="DuphongBQP">'[5]BANCO (3)'!$K$125</definedName>
    <definedName name="DuphongVKS">'[7]BANCO (2)'!$F$123</definedName>
    <definedName name="DWPRICE" localSheetId="10" hidden="1">[8]Quantity!#REF!</definedName>
    <definedName name="DWPRICE" localSheetId="11" hidden="1">[8]Quantity!#REF!</definedName>
    <definedName name="DWPRICE" localSheetId="12" hidden="1">[8]Quantity!#REF!</definedName>
    <definedName name="DWPRICE" localSheetId="13" hidden="1">[8]Quantity!#REF!</definedName>
    <definedName name="DWPRICE" hidden="1">[8]Quantity!#REF!</definedName>
    <definedName name="E" localSheetId="0" hidden="1">{#N/A,#N/A,FALSE,"BN (2)"}</definedName>
    <definedName name="E" localSheetId="1" hidden="1">{#N/A,#N/A,FALSE,"BN (2)"}</definedName>
    <definedName name="E" localSheetId="2" hidden="1">{#N/A,#N/A,FALSE,"BN (2)"}</definedName>
    <definedName name="E" localSheetId="3" hidden="1">{#N/A,#N/A,FALSE,"BN (2)"}</definedName>
    <definedName name="E" localSheetId="4" hidden="1">{#N/A,#N/A,FALSE,"BN (2)"}</definedName>
    <definedName name="E" localSheetId="6" hidden="1">{#N/A,#N/A,FALSE,"BN (2)"}</definedName>
    <definedName name="E" localSheetId="7" hidden="1">{#N/A,#N/A,FALSE,"BN (2)"}</definedName>
    <definedName name="E" localSheetId="9" hidden="1">{#N/A,#N/A,FALSE,"BN (2)"}</definedName>
    <definedName name="E" localSheetId="10" hidden="1">{#N/A,#N/A,FALSE,"BN (2)"}</definedName>
    <definedName name="E" localSheetId="11" hidden="1">{#N/A,#N/A,FALSE,"BN (2)"}</definedName>
    <definedName name="E" localSheetId="12" hidden="1">{#N/A,#N/A,FALSE,"BN (2)"}</definedName>
    <definedName name="E" localSheetId="13" hidden="1">{#N/A,#N/A,FALSE,"BN (2)"}</definedName>
    <definedName name="E" hidden="1">{#N/A,#N/A,FALSE,"BN (2)"}</definedName>
    <definedName name="E.chandoc">8.875</definedName>
    <definedName name="E.PC">10.438</definedName>
    <definedName name="E.PVI">12</definedName>
    <definedName name="f" localSheetId="0" hidden="1">{"'Sheet1'!$L$16"}</definedName>
    <definedName name="f" localSheetId="1" hidden="1">{"'Sheet1'!$L$16"}</definedName>
    <definedName name="f" localSheetId="2" hidden="1">{"'Sheet1'!$L$16"}</definedName>
    <definedName name="f" localSheetId="3" hidden="1">{"'Sheet1'!$L$16"}</definedName>
    <definedName name="f" localSheetId="4" hidden="1">{"'Sheet1'!$L$16"}</definedName>
    <definedName name="f" localSheetId="6" hidden="1">{"'Sheet1'!$L$16"}</definedName>
    <definedName name="f" localSheetId="7" hidden="1">{"'Sheet1'!$L$16"}</definedName>
    <definedName name="f" localSheetId="9" hidden="1">{"'Sheet1'!$L$16"}</definedName>
    <definedName name="f" localSheetId="10" hidden="1">{"'Sheet1'!$L$16"}</definedName>
    <definedName name="f" localSheetId="11" hidden="1">{"'Sheet1'!$L$16"}</definedName>
    <definedName name="f" localSheetId="12" hidden="1">{"'Sheet1'!$L$16"}</definedName>
    <definedName name="f" localSheetId="13" hidden="1">{"'Sheet1'!$L$16"}</definedName>
    <definedName name="f" hidden="1">{"'Sheet1'!$L$16"}</definedName>
    <definedName name="FCode" localSheetId="1" hidden="1">#REF!</definedName>
    <definedName name="FCode" hidden="1">#REF!</definedName>
    <definedName name="fdfsf" localSheetId="10" hidden="1">{#N/A,#N/A,FALSE,"Chi tiÆt"}</definedName>
    <definedName name="fdfsf" localSheetId="11" hidden="1">{#N/A,#N/A,FALSE,"Chi tiÆt"}</definedName>
    <definedName name="fdfsf" localSheetId="12" hidden="1">{#N/A,#N/A,FALSE,"Chi tiÆt"}</definedName>
    <definedName name="fdfsf" localSheetId="13" hidden="1">{#N/A,#N/A,FALSE,"Chi tiÆt"}</definedName>
    <definedName name="fdfsf" hidden="1">{#N/A,#N/A,FALSE,"Chi tiÆt"}</definedName>
    <definedName name="fff" localSheetId="0" hidden="1">{"'Sheet1'!$L$16"}</definedName>
    <definedName name="fff" localSheetId="1" hidden="1">{"'Sheet1'!$L$16"}</definedName>
    <definedName name="fff" localSheetId="2" hidden="1">{"'Sheet1'!$L$16"}</definedName>
    <definedName name="fff" localSheetId="3" hidden="1">{"'Sheet1'!$L$16"}</definedName>
    <definedName name="fff" localSheetId="4" hidden="1">{"'Sheet1'!$L$16"}</definedName>
    <definedName name="fff" localSheetId="6" hidden="1">{"'Sheet1'!$L$16"}</definedName>
    <definedName name="fff" localSheetId="7" hidden="1">{"'Sheet1'!$L$16"}</definedName>
    <definedName name="fff" localSheetId="9" hidden="1">{"'Sheet1'!$L$16"}</definedName>
    <definedName name="fff" localSheetId="10" hidden="1">{"'Sheet1'!$L$16"}</definedName>
    <definedName name="fff" localSheetId="11" hidden="1">{"'Sheet1'!$L$16"}</definedName>
    <definedName name="fff" localSheetId="12" hidden="1">{"'Sheet1'!$L$16"}</definedName>
    <definedName name="fff" localSheetId="13" hidden="1">{"'Sheet1'!$L$16"}</definedName>
    <definedName name="fff" hidden="1">{"'Sheet1'!$L$16"}</definedName>
    <definedName name="FI_12">4820</definedName>
    <definedName name="fsdfdsf" localSheetId="10" hidden="1">{"'Sheet1'!$L$16"}</definedName>
    <definedName name="fsdfdsf" localSheetId="11" hidden="1">{"'Sheet1'!$L$16"}</definedName>
    <definedName name="fsdfdsf" localSheetId="12" hidden="1">{"'Sheet1'!$L$16"}</definedName>
    <definedName name="fsdfdsf" localSheetId="13" hidden="1">{"'Sheet1'!$L$16"}</definedName>
    <definedName name="fsdfdsf" hidden="1">{"'Sheet1'!$L$16"}</definedName>
    <definedName name="g" localSheetId="0" hidden="1">{"'Sheet1'!$L$16"}</definedName>
    <definedName name="g" localSheetId="1" hidden="1">{"'Sheet1'!$L$16"}</definedName>
    <definedName name="g" localSheetId="2" hidden="1">{"'Sheet1'!$L$16"}</definedName>
    <definedName name="g" localSheetId="3" hidden="1">{"'Sheet1'!$L$16"}</definedName>
    <definedName name="g" localSheetId="4" hidden="1">{"'Sheet1'!$L$16"}</definedName>
    <definedName name="g" localSheetId="6" hidden="1">{"'Sheet1'!$L$16"}</definedName>
    <definedName name="g" localSheetId="7" hidden="1">{"'Sheet1'!$L$16"}</definedName>
    <definedName name="g" localSheetId="9" hidden="1">{"'Sheet1'!$L$16"}</definedName>
    <definedName name="g" localSheetId="10" hidden="1">{"'Sheet1'!$L$16"}</definedName>
    <definedName name="g" localSheetId="11" hidden="1">{"'Sheet1'!$L$16"}</definedName>
    <definedName name="g" localSheetId="12" hidden="1">{"'Sheet1'!$L$16"}</definedName>
    <definedName name="g" localSheetId="13" hidden="1">{"'Sheet1'!$L$16"}</definedName>
    <definedName name="g" hidden="1">{"'Sheet1'!$L$16"}</definedName>
    <definedName name="gf" localSheetId="0" hidden="1">{"'Sheet1'!$L$16"}</definedName>
    <definedName name="gf" localSheetId="1" hidden="1">{"'Sheet1'!$L$16"}</definedName>
    <definedName name="gf" localSheetId="2" hidden="1">{"'Sheet1'!$L$16"}</definedName>
    <definedName name="gf" localSheetId="3" hidden="1">{"'Sheet1'!$L$16"}</definedName>
    <definedName name="gf" localSheetId="4" hidden="1">{"'Sheet1'!$L$16"}</definedName>
    <definedName name="gf" localSheetId="6" hidden="1">{"'Sheet1'!$L$16"}</definedName>
    <definedName name="gf" localSheetId="7" hidden="1">{"'Sheet1'!$L$16"}</definedName>
    <definedName name="gf" localSheetId="9" hidden="1">{"'Sheet1'!$L$16"}</definedName>
    <definedName name="gf" localSheetId="10" hidden="1">{"'Sheet1'!$L$16"}</definedName>
    <definedName name="gf" localSheetId="11" hidden="1">{"'Sheet1'!$L$16"}</definedName>
    <definedName name="gf" localSheetId="12" hidden="1">{"'Sheet1'!$L$16"}</definedName>
    <definedName name="gf" localSheetId="13" hidden="1">{"'Sheet1'!$L$16"}</definedName>
    <definedName name="gf" hidden="1">{"'Sheet1'!$L$16"}</definedName>
    <definedName name="gff" localSheetId="0" hidden="1">{"'Sheet1'!$L$16"}</definedName>
    <definedName name="gff" localSheetId="1" hidden="1">{"'Sheet1'!$L$16"}</definedName>
    <definedName name="gff" localSheetId="2" hidden="1">{"'Sheet1'!$L$16"}</definedName>
    <definedName name="gff" localSheetId="3" hidden="1">{"'Sheet1'!$L$16"}</definedName>
    <definedName name="gff" localSheetId="4" hidden="1">{"'Sheet1'!$L$16"}</definedName>
    <definedName name="gff" localSheetId="6" hidden="1">{"'Sheet1'!$L$16"}</definedName>
    <definedName name="gff" localSheetId="7" hidden="1">{"'Sheet1'!$L$16"}</definedName>
    <definedName name="gff" localSheetId="9" hidden="1">{"'Sheet1'!$L$16"}</definedName>
    <definedName name="gff" localSheetId="10" hidden="1">{"'Sheet1'!$L$16"}</definedName>
    <definedName name="gff" localSheetId="11" hidden="1">{"'Sheet1'!$L$16"}</definedName>
    <definedName name="gff" localSheetId="12" hidden="1">{"'Sheet1'!$L$16"}</definedName>
    <definedName name="gff" localSheetId="13" hidden="1">{"'Sheet1'!$L$16"}</definedName>
    <definedName name="gff" hidden="1">{"'Sheet1'!$L$16"}</definedName>
    <definedName name="gh" localSheetId="0" hidden="1">{"'Sheet1'!$L$16"}</definedName>
    <definedName name="gh" localSheetId="1" hidden="1">{"'Sheet1'!$L$16"}</definedName>
    <definedName name="gh" localSheetId="2" hidden="1">{"'Sheet1'!$L$16"}</definedName>
    <definedName name="gh" localSheetId="3" hidden="1">{"'Sheet1'!$L$16"}</definedName>
    <definedName name="gh" localSheetId="4" hidden="1">{"'Sheet1'!$L$16"}</definedName>
    <definedName name="gh" localSheetId="6" hidden="1">{"'Sheet1'!$L$16"}</definedName>
    <definedName name="gh" localSheetId="7" hidden="1">{"'Sheet1'!$L$16"}</definedName>
    <definedName name="gh" localSheetId="9" hidden="1">{"'Sheet1'!$L$16"}</definedName>
    <definedName name="gh" localSheetId="10" hidden="1">{"'Sheet1'!$L$16"}</definedName>
    <definedName name="gh" localSheetId="11" hidden="1">{"'Sheet1'!$L$16"}</definedName>
    <definedName name="gh" localSheetId="12" hidden="1">{"'Sheet1'!$L$16"}</definedName>
    <definedName name="gh" localSheetId="13" hidden="1">{"'Sheet1'!$L$16"}</definedName>
    <definedName name="gh" hidden="1">{"'Sheet1'!$L$16"}</definedName>
    <definedName name="GoBack" localSheetId="12">[6]Sheet1!GoBack</definedName>
    <definedName name="GoBack" localSheetId="13">[6]Sheet1!GoBack</definedName>
    <definedName name="GoBack">[6]Sheet1!GoBack</definedName>
    <definedName name="h" localSheetId="0" hidden="1">{"'Sheet1'!$L$16"}</definedName>
    <definedName name="h" localSheetId="1" hidden="1">{"'Sheet1'!$L$16"}</definedName>
    <definedName name="h" localSheetId="2" hidden="1">{"'Sheet1'!$L$16"}</definedName>
    <definedName name="h" localSheetId="3" hidden="1">{"'Sheet1'!$L$16"}</definedName>
    <definedName name="h" localSheetId="4" hidden="1">{"'Sheet1'!$L$16"}</definedName>
    <definedName name="h" localSheetId="6" hidden="1">{"'Sheet1'!$L$16"}</definedName>
    <definedName name="h" localSheetId="7" hidden="1">{"'Sheet1'!$L$16"}</definedName>
    <definedName name="h" localSheetId="9" hidden="1">{"'Sheet1'!$L$16"}</definedName>
    <definedName name="h" localSheetId="10" hidden="1">{"'Sheet1'!$L$16"}</definedName>
    <definedName name="h" localSheetId="11" hidden="1">{"'Sheet1'!$L$16"}</definedName>
    <definedName name="h" localSheetId="12" hidden="1">{"'Sheet1'!$L$16"}</definedName>
    <definedName name="h" localSheetId="13" hidden="1">{"'Sheet1'!$L$16"}</definedName>
    <definedName name="h" hidden="1">{"'Sheet1'!$L$16"}</definedName>
    <definedName name="ha" localSheetId="10" hidden="1">{"'Sheet1'!$L$16"}</definedName>
    <definedName name="ha" localSheetId="11" hidden="1">{"'Sheet1'!$L$16"}</definedName>
    <definedName name="ha" localSheetId="12" hidden="1">{"'Sheet1'!$L$16"}</definedName>
    <definedName name="ha" localSheetId="13" hidden="1">{"'Sheet1'!$L$16"}</definedName>
    <definedName name="ha" hidden="1">{"'Sheet1'!$L$16"}</definedName>
    <definedName name="Hdao">0.3</definedName>
    <definedName name="Hdap">5.2</definedName>
    <definedName name="Heä_soá_laép_xaø_H">1.7</definedName>
    <definedName name="Hello">#REF!</definedName>
    <definedName name="Heso">'[7]MT DPin (2)'!$BP$99</definedName>
    <definedName name="HiddenRows" localSheetId="0" hidden="1">#REF!</definedName>
    <definedName name="HiddenRows" localSheetId="1" hidden="1">#REF!</definedName>
    <definedName name="HiddenRows" localSheetId="2" hidden="1">#REF!</definedName>
    <definedName name="HiddenRows" localSheetId="3" hidden="1">#REF!</definedName>
    <definedName name="HiddenRows" localSheetId="4" hidden="1">#REF!</definedName>
    <definedName name="HiddenRows" localSheetId="10" hidden="1">#REF!</definedName>
    <definedName name="HiddenRows" localSheetId="11" hidden="1">#REF!</definedName>
    <definedName name="HiddenRows" localSheetId="12" hidden="1">#REF!</definedName>
    <definedName name="HiddenRows" localSheetId="13" hidden="1">#REF!</definedName>
    <definedName name="HiddenRows" hidden="1">#REF!</definedName>
    <definedName name="hoc">55000</definedName>
    <definedName name="hrr" localSheetId="0" hidden="1">{"'Sheet1'!$L$16"}</definedName>
    <definedName name="hrr" localSheetId="1" hidden="1">{"'Sheet1'!$L$16"}</definedName>
    <definedName name="hrr" localSheetId="2" hidden="1">{"'Sheet1'!$L$16"}</definedName>
    <definedName name="hrr" localSheetId="3" hidden="1">{"'Sheet1'!$L$16"}</definedName>
    <definedName name="hrr" localSheetId="4" hidden="1">{"'Sheet1'!$L$16"}</definedName>
    <definedName name="hrr" localSheetId="6" hidden="1">{"'Sheet1'!$L$16"}</definedName>
    <definedName name="hrr" localSheetId="7" hidden="1">{"'Sheet1'!$L$16"}</definedName>
    <definedName name="hrr" localSheetId="9" hidden="1">{"'Sheet1'!$L$16"}</definedName>
    <definedName name="hrr" localSheetId="10" hidden="1">{"'Sheet1'!$L$16"}</definedName>
    <definedName name="hrr" localSheetId="11" hidden="1">{"'Sheet1'!$L$16"}</definedName>
    <definedName name="hrr" localSheetId="12" hidden="1">{"'Sheet1'!$L$16"}</definedName>
    <definedName name="hrr" localSheetId="13" hidden="1">{"'Sheet1'!$L$16"}</definedName>
    <definedName name="hrr"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'[5]BANCO (3)'!$K$122</definedName>
    <definedName name="hsvl">1</definedName>
    <definedName name="hsvl2">1</definedName>
    <definedName name="htlm" localSheetId="0" hidden="1">{"'Sheet1'!$L$16"}</definedName>
    <definedName name="htlm" localSheetId="1" hidden="1">{"'Sheet1'!$L$16"}</definedName>
    <definedName name="htlm" localSheetId="2" hidden="1">{"'Sheet1'!$L$16"}</definedName>
    <definedName name="htlm" localSheetId="3" hidden="1">{"'Sheet1'!$L$16"}</definedName>
    <definedName name="htlm" localSheetId="4" hidden="1">{"'Sheet1'!$L$16"}</definedName>
    <definedName name="htlm" localSheetId="6" hidden="1">{"'Sheet1'!$L$16"}</definedName>
    <definedName name="htlm" localSheetId="7" hidden="1">{"'Sheet1'!$L$16"}</definedName>
    <definedName name="htlm" localSheetId="9" hidden="1">{"'Sheet1'!$L$16"}</definedName>
    <definedName name="htlm" localSheetId="10" hidden="1">{"'Sheet1'!$L$16"}</definedName>
    <definedName name="htlm" localSheetId="11" hidden="1">{"'Sheet1'!$L$16"}</definedName>
    <definedName name="htlm" localSheetId="12" hidden="1">{"'Sheet1'!$L$16"}</definedName>
    <definedName name="htlm" localSheetId="13"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6" hidden="1">{"'Sheet1'!$L$16"}</definedName>
    <definedName name="HTML_Control" localSheetId="7" hidden="1">{"'Sheet1'!$L$16"}</definedName>
    <definedName name="HTML_Control" localSheetId="9" hidden="1">{"'Sheet1'!$L$16"}</definedName>
    <definedName name="HTML_Control" localSheetId="10" hidden="1">{"'Sheet1'!$L$16"}</definedName>
    <definedName name="HTML_Control" localSheetId="11" hidden="1">{"'Sheet1'!$L$16"}</definedName>
    <definedName name="HTML_Control" localSheetId="12" hidden="1">{"'Sheet1'!$L$16"}</definedName>
    <definedName name="HTML_Control" localSheetId="13" hidden="1">{"'Sheet1'!$L$16"}</definedName>
    <definedName name="HTML_Control" hidden="1">{"'Sheet1'!$L$16"}</definedName>
    <definedName name="HTML_Control1" localSheetId="10" hidden="1">{"'Sheet1'!$L$16"}</definedName>
    <definedName name="HTML_Control1" localSheetId="11" hidden="1">{"'Sheet1'!$L$16"}</definedName>
    <definedName name="HTML_Control1" localSheetId="12" hidden="1">{"'Sheet1'!$L$16"}</definedName>
    <definedName name="HTML_Control1" localSheetId="13" hidden="1">{"'Sheet1'!$L$16"}</definedName>
    <definedName name="HTML_Control1"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10" hidden="1">{"'Sheet1'!$L$16"}</definedName>
    <definedName name="htrhrt" localSheetId="11" hidden="1">{"'Sheet1'!$L$16"}</definedName>
    <definedName name="htrhrt" localSheetId="12" hidden="1">{"'Sheet1'!$L$16"}</definedName>
    <definedName name="htrhrt" localSheetId="13" hidden="1">{"'Sheet1'!$L$16"}</definedName>
    <definedName name="htrhrt" hidden="1">{"'Sheet1'!$L$16"}</definedName>
    <definedName name="hu" localSheetId="0" hidden="1">{"'Sheet1'!$L$16"}</definedName>
    <definedName name="hu" localSheetId="1" hidden="1">{"'Sheet1'!$L$16"}</definedName>
    <definedName name="hu" localSheetId="2" hidden="1">{"'Sheet1'!$L$16"}</definedName>
    <definedName name="hu" localSheetId="3" hidden="1">{"'Sheet1'!$L$16"}</definedName>
    <definedName name="hu" localSheetId="4" hidden="1">{"'Sheet1'!$L$16"}</definedName>
    <definedName name="hu" localSheetId="6" hidden="1">{"'Sheet1'!$L$16"}</definedName>
    <definedName name="hu" localSheetId="7" hidden="1">{"'Sheet1'!$L$16"}</definedName>
    <definedName name="hu" localSheetId="9" hidden="1">{"'Sheet1'!$L$16"}</definedName>
    <definedName name="hu" localSheetId="10" hidden="1">{"'Sheet1'!$L$16"}</definedName>
    <definedName name="hu" localSheetId="11" hidden="1">{"'Sheet1'!$L$16"}</definedName>
    <definedName name="hu" localSheetId="12" hidden="1">{"'Sheet1'!$L$16"}</definedName>
    <definedName name="hu" localSheetId="13" hidden="1">{"'Sheet1'!$L$16"}</definedName>
    <definedName name="hu" hidden="1">{"'Sheet1'!$L$16"}</definedName>
    <definedName name="hung" localSheetId="10" hidden="1">{"'Sheet1'!$L$16"}</definedName>
    <definedName name="hung" localSheetId="11" hidden="1">{"'Sheet1'!$L$16"}</definedName>
    <definedName name="hung" localSheetId="12" hidden="1">{"'Sheet1'!$L$16"}</definedName>
    <definedName name="hung" localSheetId="13" hidden="1">{"'Sheet1'!$L$16"}</definedName>
    <definedName name="hung" hidden="1">{"'Sheet1'!$L$16"}</definedName>
    <definedName name="HUU" localSheetId="0" hidden="1">{"'Sheet1'!$L$16"}</definedName>
    <definedName name="HUU" localSheetId="1" hidden="1">{"'Sheet1'!$L$16"}</definedName>
    <definedName name="HUU" localSheetId="2" hidden="1">{"'Sheet1'!$L$16"}</definedName>
    <definedName name="HUU" localSheetId="3" hidden="1">{"'Sheet1'!$L$16"}</definedName>
    <definedName name="HUU" localSheetId="4" hidden="1">{"'Sheet1'!$L$16"}</definedName>
    <definedName name="HUU" localSheetId="6" hidden="1">{"'Sheet1'!$L$16"}</definedName>
    <definedName name="HUU" localSheetId="7" hidden="1">{"'Sheet1'!$L$16"}</definedName>
    <definedName name="HUU" localSheetId="9" hidden="1">{"'Sheet1'!$L$16"}</definedName>
    <definedName name="HUU" localSheetId="10" hidden="1">{"'Sheet1'!$L$16"}</definedName>
    <definedName name="HUU" localSheetId="11" hidden="1">{"'Sheet1'!$L$16"}</definedName>
    <definedName name="HUU" localSheetId="12" hidden="1">{"'Sheet1'!$L$16"}</definedName>
    <definedName name="HUU" localSheetId="13" hidden="1">{"'Sheet1'!$L$16"}</definedName>
    <definedName name="HUU" hidden="1">{"'Sheet1'!$L$16"}</definedName>
    <definedName name="huy" localSheetId="0" hidden="1">{"'Sheet1'!$L$16"}</definedName>
    <definedName name="huy" localSheetId="1" hidden="1">{"'Sheet1'!$L$16"}</definedName>
    <definedName name="huy" localSheetId="2" hidden="1">{"'Sheet1'!$L$16"}</definedName>
    <definedName name="huy" localSheetId="3" hidden="1">{"'Sheet1'!$L$16"}</definedName>
    <definedName name="huy" localSheetId="4" hidden="1">{"'Sheet1'!$L$16"}</definedName>
    <definedName name="huy" localSheetId="6" hidden="1">{"'Sheet1'!$L$16"}</definedName>
    <definedName name="huy" localSheetId="7" hidden="1">{"'Sheet1'!$L$16"}</definedName>
    <definedName name="huy" localSheetId="9" hidden="1">{"'Sheet1'!$L$16"}</definedName>
    <definedName name="huy" localSheetId="10" hidden="1">{"'Sheet1'!$L$16"}</definedName>
    <definedName name="huy" localSheetId="11" hidden="1">{"'Sheet1'!$L$16"}</definedName>
    <definedName name="huy" localSheetId="12" hidden="1">{"'Sheet1'!$L$16"}</definedName>
    <definedName name="huy" localSheetId="13" hidden="1">{"'Sheet1'!$L$16"}</definedName>
    <definedName name="huy" hidden="1">{"'Sheet1'!$L$16"}</definedName>
    <definedName name="j" localSheetId="0" hidden="1">{"'Sheet1'!$L$16"}</definedName>
    <definedName name="j" localSheetId="1" hidden="1">{"'Sheet1'!$L$16"}</definedName>
    <definedName name="j" localSheetId="2" hidden="1">{"'Sheet1'!$L$16"}</definedName>
    <definedName name="j" localSheetId="3" hidden="1">{"'Sheet1'!$L$16"}</definedName>
    <definedName name="j" localSheetId="4" hidden="1">{"'Sheet1'!$L$16"}</definedName>
    <definedName name="j" localSheetId="6" hidden="1">{"'Sheet1'!$L$16"}</definedName>
    <definedName name="j" localSheetId="7" hidden="1">{"'Sheet1'!$L$16"}</definedName>
    <definedName name="j" localSheetId="9" hidden="1">{"'Sheet1'!$L$16"}</definedName>
    <definedName name="j" localSheetId="10" hidden="1">{"'Sheet1'!$L$16"}</definedName>
    <definedName name="j" localSheetId="11" hidden="1">{"'Sheet1'!$L$16"}</definedName>
    <definedName name="j" localSheetId="12" hidden="1">{"'Sheet1'!$L$16"}</definedName>
    <definedName name="j" localSheetId="13" hidden="1">{"'Sheet1'!$L$16"}</definedName>
    <definedName name="j" hidden="1">{"'Sheet1'!$L$16"}</definedName>
    <definedName name="k" localSheetId="0" hidden="1">{"'Sheet1'!$L$16"}</definedName>
    <definedName name="k" localSheetId="1" hidden="1">{"'Sheet1'!$L$16"}</definedName>
    <definedName name="k" localSheetId="2" hidden="1">{"'Sheet1'!$L$16"}</definedName>
    <definedName name="k" localSheetId="3" hidden="1">{"'Sheet1'!$L$16"}</definedName>
    <definedName name="k" localSheetId="4" hidden="1">{"'Sheet1'!$L$16"}</definedName>
    <definedName name="k" localSheetId="6" hidden="1">{"'Sheet1'!$L$16"}</definedName>
    <definedName name="k" localSheetId="7" hidden="1">{"'Sheet1'!$L$16"}</definedName>
    <definedName name="k" localSheetId="9" hidden="1">{"'Sheet1'!$L$16"}</definedName>
    <definedName name="k" localSheetId="10" hidden="1">{"'Sheet1'!$L$16"}</definedName>
    <definedName name="k" localSheetId="11" hidden="1">{"'Sheet1'!$L$16"}</definedName>
    <definedName name="k" localSheetId="12" hidden="1">{"'Sheet1'!$L$16"}</definedName>
    <definedName name="k" localSheetId="13" hidden="1">{"'Sheet1'!$L$16"}</definedName>
    <definedName name="k" hidden="1">{"'Sheet1'!$L$16"}</definedName>
    <definedName name="kjy" localSheetId="0" hidden="1">{"'Sheet1'!$L$16"}</definedName>
    <definedName name="kjy" localSheetId="1" hidden="1">{"'Sheet1'!$L$16"}</definedName>
    <definedName name="kjy" localSheetId="2" hidden="1">{"'Sheet1'!$L$16"}</definedName>
    <definedName name="kjy" localSheetId="3" hidden="1">{"'Sheet1'!$L$16"}</definedName>
    <definedName name="kjy" localSheetId="4" hidden="1">{"'Sheet1'!$L$16"}</definedName>
    <definedName name="kjy" localSheetId="6" hidden="1">{"'Sheet1'!$L$16"}</definedName>
    <definedName name="kjy" localSheetId="7" hidden="1">{"'Sheet1'!$L$16"}</definedName>
    <definedName name="kjy" localSheetId="9" hidden="1">{"'Sheet1'!$L$16"}</definedName>
    <definedName name="kjy" localSheetId="10" hidden="1">{"'Sheet1'!$L$16"}</definedName>
    <definedName name="kjy" localSheetId="11" hidden="1">{"'Sheet1'!$L$16"}</definedName>
    <definedName name="kjy" localSheetId="12" hidden="1">{"'Sheet1'!$L$16"}</definedName>
    <definedName name="kjy" localSheetId="13" hidden="1">{"'Sheet1'!$L$16"}</definedName>
    <definedName name="kjy" hidden="1">{"'Sheet1'!$L$16"}</definedName>
    <definedName name="KLduonggiaods" localSheetId="10" hidden="1">{"'Sheet1'!$L$16"}</definedName>
    <definedName name="KLduonggiaods" localSheetId="11" hidden="1">{"'Sheet1'!$L$16"}</definedName>
    <definedName name="KLduonggiaods" localSheetId="12" hidden="1">{"'Sheet1'!$L$16"}</definedName>
    <definedName name="KLduonggiaods" localSheetId="13" hidden="1">{"'Sheet1'!$L$16"}</definedName>
    <definedName name="KLduonggiaods" hidden="1">{"'Sheet1'!$L$16"}</definedName>
    <definedName name="ksbn" localSheetId="0" hidden="1">{"'Sheet1'!$L$16"}</definedName>
    <definedName name="ksbn" localSheetId="1" hidden="1">{"'Sheet1'!$L$16"}</definedName>
    <definedName name="ksbn" localSheetId="2" hidden="1">{"'Sheet1'!$L$16"}</definedName>
    <definedName name="ksbn" localSheetId="3" hidden="1">{"'Sheet1'!$L$16"}</definedName>
    <definedName name="ksbn" localSheetId="4" hidden="1">{"'Sheet1'!$L$16"}</definedName>
    <definedName name="ksbn" localSheetId="6" hidden="1">{"'Sheet1'!$L$16"}</definedName>
    <definedName name="ksbn" localSheetId="7" hidden="1">{"'Sheet1'!$L$16"}</definedName>
    <definedName name="ksbn" localSheetId="9" hidden="1">{"'Sheet1'!$L$16"}</definedName>
    <definedName name="ksbn" localSheetId="10" hidden="1">{"'Sheet1'!$L$16"}</definedName>
    <definedName name="ksbn" localSheetId="11" hidden="1">{"'Sheet1'!$L$16"}</definedName>
    <definedName name="ksbn" localSheetId="12" hidden="1">{"'Sheet1'!$L$16"}</definedName>
    <definedName name="ksbn" localSheetId="13" hidden="1">{"'Sheet1'!$L$16"}</definedName>
    <definedName name="ksbn" hidden="1">{"'Sheet1'!$L$16"}</definedName>
    <definedName name="kshn" localSheetId="0" hidden="1">{"'Sheet1'!$L$16"}</definedName>
    <definedName name="kshn" localSheetId="1" hidden="1">{"'Sheet1'!$L$16"}</definedName>
    <definedName name="kshn" localSheetId="2" hidden="1">{"'Sheet1'!$L$16"}</definedName>
    <definedName name="kshn" localSheetId="3" hidden="1">{"'Sheet1'!$L$16"}</definedName>
    <definedName name="kshn" localSheetId="4" hidden="1">{"'Sheet1'!$L$16"}</definedName>
    <definedName name="kshn" localSheetId="6" hidden="1">{"'Sheet1'!$L$16"}</definedName>
    <definedName name="kshn" localSheetId="7" hidden="1">{"'Sheet1'!$L$16"}</definedName>
    <definedName name="kshn" localSheetId="9" hidden="1">{"'Sheet1'!$L$16"}</definedName>
    <definedName name="kshn" localSheetId="10" hidden="1">{"'Sheet1'!$L$16"}</definedName>
    <definedName name="kshn" localSheetId="11" hidden="1">{"'Sheet1'!$L$16"}</definedName>
    <definedName name="kshn" localSheetId="12" hidden="1">{"'Sheet1'!$L$16"}</definedName>
    <definedName name="kshn" localSheetId="13" hidden="1">{"'Sheet1'!$L$16"}</definedName>
    <definedName name="kshn" hidden="1">{"'Sheet1'!$L$16"}</definedName>
    <definedName name="ksls" localSheetId="0" hidden="1">{"'Sheet1'!$L$16"}</definedName>
    <definedName name="ksls" localSheetId="1" hidden="1">{"'Sheet1'!$L$16"}</definedName>
    <definedName name="ksls" localSheetId="2" hidden="1">{"'Sheet1'!$L$16"}</definedName>
    <definedName name="ksls" localSheetId="3" hidden="1">{"'Sheet1'!$L$16"}</definedName>
    <definedName name="ksls" localSheetId="4" hidden="1">{"'Sheet1'!$L$16"}</definedName>
    <definedName name="ksls" localSheetId="6" hidden="1">{"'Sheet1'!$L$16"}</definedName>
    <definedName name="ksls" localSheetId="7" hidden="1">{"'Sheet1'!$L$16"}</definedName>
    <definedName name="ksls" localSheetId="9" hidden="1">{"'Sheet1'!$L$16"}</definedName>
    <definedName name="ksls" localSheetId="10" hidden="1">{"'Sheet1'!$L$16"}</definedName>
    <definedName name="ksls" localSheetId="11" hidden="1">{"'Sheet1'!$L$16"}</definedName>
    <definedName name="ksls" localSheetId="12" hidden="1">{"'Sheet1'!$L$16"}</definedName>
    <definedName name="ksls" localSheetId="13" hidden="1">{"'Sheet1'!$L$16"}</definedName>
    <definedName name="ksls" hidden="1">{"'Sheet1'!$L$16"}</definedName>
    <definedName name="Khac" localSheetId="0">#REF!</definedName>
    <definedName name="Khac" localSheetId="1">#REF!</definedName>
    <definedName name="Khac" localSheetId="2">#REF!</definedName>
    <definedName name="Khac" localSheetId="3">#REF!</definedName>
    <definedName name="Khac" localSheetId="4">#REF!</definedName>
    <definedName name="khac" localSheetId="5">2</definedName>
    <definedName name="khac" localSheetId="6">2</definedName>
    <definedName name="khac" localSheetId="7">2</definedName>
    <definedName name="khac" localSheetId="9">2</definedName>
    <definedName name="khac" localSheetId="10">2</definedName>
    <definedName name="khac" localSheetId="11">2</definedName>
    <definedName name="khac" localSheetId="12">2</definedName>
    <definedName name="khac" localSheetId="13">2</definedName>
    <definedName name="Khac">#REF!</definedName>
    <definedName name="khla09" localSheetId="10" hidden="1">{"'Sheet1'!$L$16"}</definedName>
    <definedName name="khla09" localSheetId="11" hidden="1">{"'Sheet1'!$L$16"}</definedName>
    <definedName name="khla09" localSheetId="12" hidden="1">{"'Sheet1'!$L$16"}</definedName>
    <definedName name="khla09" localSheetId="13" hidden="1">{"'Sheet1'!$L$16"}</definedName>
    <definedName name="khla09" hidden="1">{"'Sheet1'!$L$16"}</definedName>
    <definedName name="Khong_can_doi" localSheetId="0">#REF!</definedName>
    <definedName name="Khong_can_doi" localSheetId="1">#REF!</definedName>
    <definedName name="Khong_can_doi">#REF!</definedName>
    <definedName name="khongtruotgia" localSheetId="0" hidden="1">{"'Sheet1'!$L$16"}</definedName>
    <definedName name="khongtruotgia" localSheetId="1" hidden="1">{"'Sheet1'!$L$16"}</definedName>
    <definedName name="khongtruotgia" localSheetId="2" hidden="1">{"'Sheet1'!$L$16"}</definedName>
    <definedName name="khongtruotgia" localSheetId="3" hidden="1">{"'Sheet1'!$L$16"}</definedName>
    <definedName name="khongtruotgia" localSheetId="4" hidden="1">{"'Sheet1'!$L$16"}</definedName>
    <definedName name="khongtruotgia" localSheetId="6" hidden="1">{"'Sheet1'!$L$16"}</definedName>
    <definedName name="khongtruotgia" localSheetId="7" hidden="1">{"'Sheet1'!$L$16"}</definedName>
    <definedName name="khongtruotgia" localSheetId="9" hidden="1">{"'Sheet1'!$L$16"}</definedName>
    <definedName name="khongtruotgia" localSheetId="10" hidden="1">{"'Sheet1'!$L$16"}</definedName>
    <definedName name="khongtruotgia" localSheetId="11" hidden="1">{"'Sheet1'!$L$16"}</definedName>
    <definedName name="khongtruotgia" localSheetId="12" hidden="1">{"'Sheet1'!$L$16"}</definedName>
    <definedName name="khongtruotgia" localSheetId="13" hidden="1">{"'Sheet1'!$L$16"}</definedName>
    <definedName name="khongtruotgia" hidden="1">{"'Sheet1'!$L$16"}</definedName>
    <definedName name="khvh09" localSheetId="10" hidden="1">{"'Sheet1'!$L$16"}</definedName>
    <definedName name="khvh09" localSheetId="11" hidden="1">{"'Sheet1'!$L$16"}</definedName>
    <definedName name="khvh09" localSheetId="12" hidden="1">{"'Sheet1'!$L$16"}</definedName>
    <definedName name="khvh09" localSheetId="13" hidden="1">{"'Sheet1'!$L$16"}</definedName>
    <definedName name="khvh09" hidden="1">{"'Sheet1'!$L$16"}</definedName>
    <definedName name="khvx09" localSheetId="10" hidden="1">{#N/A,#N/A,FALSE,"Chi tiÆt"}</definedName>
    <definedName name="khvx09" localSheetId="11" hidden="1">{#N/A,#N/A,FALSE,"Chi tiÆt"}</definedName>
    <definedName name="khvx09" localSheetId="12" hidden="1">{#N/A,#N/A,FALSE,"Chi tiÆt"}</definedName>
    <definedName name="khvx09" localSheetId="13" hidden="1">{#N/A,#N/A,FALSE,"Chi tiÆt"}</definedName>
    <definedName name="khvx09" hidden="1">{#N/A,#N/A,FALSE,"Chi tiÆt"}</definedName>
    <definedName name="KHYt09" localSheetId="10" hidden="1">{"'Sheet1'!$L$16"}</definedName>
    <definedName name="KHYt09" localSheetId="11" hidden="1">{"'Sheet1'!$L$16"}</definedName>
    <definedName name="KHYt09" localSheetId="12" hidden="1">{"'Sheet1'!$L$16"}</definedName>
    <definedName name="KHYt09" localSheetId="13" hidden="1">{"'Sheet1'!$L$16"}</definedName>
    <definedName name="KHYt09" hidden="1">{"'Sheet1'!$L$16"}</definedName>
    <definedName name="l" localSheetId="0" hidden="1">{"'Sheet1'!$L$16"}</definedName>
    <definedName name="l" localSheetId="1" hidden="1">{"'Sheet1'!$L$16"}</definedName>
    <definedName name="l" localSheetId="2" hidden="1">{"'Sheet1'!$L$16"}</definedName>
    <definedName name="l" localSheetId="3" hidden="1">{"'Sheet1'!$L$16"}</definedName>
    <definedName name="l" localSheetId="4" hidden="1">{"'Sheet1'!$L$16"}</definedName>
    <definedName name="l" localSheetId="6" hidden="1">{"'Sheet1'!$L$16"}</definedName>
    <definedName name="l" localSheetId="7" hidden="1">{"'Sheet1'!$L$16"}</definedName>
    <definedName name="l" localSheetId="9" hidden="1">{"'Sheet1'!$L$16"}</definedName>
    <definedName name="l" localSheetId="10" hidden="1">{"'Sheet1'!$L$16"}</definedName>
    <definedName name="l" localSheetId="11" hidden="1">{"'Sheet1'!$L$16"}</definedName>
    <definedName name="l" localSheetId="12" hidden="1">{"'Sheet1'!$L$16"}</definedName>
    <definedName name="l" localSheetId="13" hidden="1">{"'Sheet1'!$L$16"}</definedName>
    <definedName name="l" hidden="1">{"'Sheet1'!$L$16"}</definedName>
    <definedName name="L63x6">5800</definedName>
    <definedName name="lan" localSheetId="0" hidden="1">{#N/A,#N/A,TRUE,"BT M200 da 10x20"}</definedName>
    <definedName name="lan" localSheetId="1" hidden="1">{#N/A,#N/A,TRUE,"BT M200 da 10x20"}</definedName>
    <definedName name="lan" localSheetId="2" hidden="1">{#N/A,#N/A,TRUE,"BT M200 da 10x20"}</definedName>
    <definedName name="lan" localSheetId="3" hidden="1">{#N/A,#N/A,TRUE,"BT M200 da 10x20"}</definedName>
    <definedName name="lan" localSheetId="4" hidden="1">{#N/A,#N/A,TRUE,"BT M200 da 10x20"}</definedName>
    <definedName name="lan" localSheetId="6" hidden="1">{#N/A,#N/A,TRUE,"BT M200 da 10x20"}</definedName>
    <definedName name="lan" localSheetId="7" hidden="1">{#N/A,#N/A,TRUE,"BT M200 da 10x20"}</definedName>
    <definedName name="lan" localSheetId="9" hidden="1">{#N/A,#N/A,TRUE,"BT M200 da 10x20"}</definedName>
    <definedName name="lan" localSheetId="10" hidden="1">{#N/A,#N/A,TRUE,"BT M200 da 10x20"}</definedName>
    <definedName name="lan" localSheetId="11" hidden="1">{#N/A,#N/A,TRUE,"BT M200 da 10x20"}</definedName>
    <definedName name="lan" localSheetId="12" hidden="1">{#N/A,#N/A,TRUE,"BT M200 da 10x20"}</definedName>
    <definedName name="lan" localSheetId="13" hidden="1">{#N/A,#N/A,TRUE,"BT M200 da 10x20"}</definedName>
    <definedName name="lan" hidden="1">{#N/A,#N/A,TRUE,"BT M200 da 10x20"}</definedName>
    <definedName name="langson" localSheetId="0" hidden="1">{"'Sheet1'!$L$16"}</definedName>
    <definedName name="langson" localSheetId="1" hidden="1">{"'Sheet1'!$L$16"}</definedName>
    <definedName name="langson" localSheetId="2" hidden="1">{"'Sheet1'!$L$16"}</definedName>
    <definedName name="langson" localSheetId="3" hidden="1">{"'Sheet1'!$L$16"}</definedName>
    <definedName name="langson" localSheetId="4" hidden="1">{"'Sheet1'!$L$16"}</definedName>
    <definedName name="langson" localSheetId="6" hidden="1">{"'Sheet1'!$L$16"}</definedName>
    <definedName name="langson" localSheetId="7" hidden="1">{"'Sheet1'!$L$16"}</definedName>
    <definedName name="langson" localSheetId="9" hidden="1">{"'Sheet1'!$L$16"}</definedName>
    <definedName name="langson" localSheetId="10" hidden="1">{"'Sheet1'!$L$16"}</definedName>
    <definedName name="langson" localSheetId="11" hidden="1">{"'Sheet1'!$L$16"}</definedName>
    <definedName name="langson" localSheetId="12" hidden="1">{"'Sheet1'!$L$16"}</definedName>
    <definedName name="langson" localSheetId="13" hidden="1">{"'Sheet1'!$L$16"}</definedName>
    <definedName name="langson" hidden="1">{"'Sheet1'!$L$16"}</definedName>
    <definedName name="LBS_22">107800000</definedName>
    <definedName name="lk" localSheetId="0" hidden="1">#REF!</definedName>
    <definedName name="lk" localSheetId="1" hidden="1">#REF!</definedName>
    <definedName name="lk" localSheetId="2" hidden="1">#REF!</definedName>
    <definedName name="lk" localSheetId="3" hidden="1">#REF!</definedName>
    <definedName name="lk" localSheetId="4" hidden="1">#REF!</definedName>
    <definedName name="lk" localSheetId="10" hidden="1">#REF!</definedName>
    <definedName name="lk" localSheetId="11" hidden="1">#REF!</definedName>
    <definedName name="lk" localSheetId="12" hidden="1">#REF!</definedName>
    <definedName name="lk" localSheetId="13" hidden="1">#REF!</definedName>
    <definedName name="lk" hidden="1">#REF!</definedName>
    <definedName name="lồn" localSheetId="0" hidden="1">{"'Sheet1'!$L$16"}</definedName>
    <definedName name="lồn" localSheetId="1" hidden="1">{"'Sheet1'!$L$16"}</definedName>
    <definedName name="lồn" localSheetId="2" hidden="1">{"'Sheet1'!$L$16"}</definedName>
    <definedName name="lồn" localSheetId="3" hidden="1">{"'Sheet1'!$L$16"}</definedName>
    <definedName name="lồn" localSheetId="4" hidden="1">{"'Sheet1'!$L$16"}</definedName>
    <definedName name="lồn" localSheetId="6" hidden="1">{"'Sheet1'!$L$16"}</definedName>
    <definedName name="lồn" localSheetId="7" hidden="1">{"'Sheet1'!$L$16"}</definedName>
    <definedName name="lồn" localSheetId="9" hidden="1">{"'Sheet1'!$L$16"}</definedName>
    <definedName name="lồn" localSheetId="10" hidden="1">{"'Sheet1'!$L$16"}</definedName>
    <definedName name="lồn" localSheetId="11" hidden="1">{"'Sheet1'!$L$16"}</definedName>
    <definedName name="lồn" localSheetId="12" hidden="1">{"'Sheet1'!$L$16"}</definedName>
    <definedName name="lồn" localSheetId="13" hidden="1">{"'Sheet1'!$L$16"}</definedName>
    <definedName name="lồn" hidden="1">{"'Sheet1'!$L$16"}</definedName>
    <definedName name="m" localSheetId="0" hidden="1">{"'Sheet1'!$L$16"}</definedName>
    <definedName name="m" localSheetId="1" hidden="1">{"'Sheet1'!$L$16"}</definedName>
    <definedName name="m" localSheetId="2" hidden="1">{"'Sheet1'!$L$16"}</definedName>
    <definedName name="m" localSheetId="3" hidden="1">{"'Sheet1'!$L$16"}</definedName>
    <definedName name="m" localSheetId="4" hidden="1">{"'Sheet1'!$L$16"}</definedName>
    <definedName name="m" localSheetId="6" hidden="1">{"'Sheet1'!$L$16"}</definedName>
    <definedName name="m" localSheetId="7" hidden="1">{"'Sheet1'!$L$16"}</definedName>
    <definedName name="m" localSheetId="9" hidden="1">{"'Sheet1'!$L$16"}</definedName>
    <definedName name="m" localSheetId="10" hidden="1">{"'Sheet1'!$L$16"}</definedName>
    <definedName name="m" localSheetId="11" hidden="1">{"'Sheet1'!$L$16"}</definedName>
    <definedName name="m" localSheetId="12" hidden="1">{"'Sheet1'!$L$16"}</definedName>
    <definedName name="m" localSheetId="13" hidden="1">{"'Sheet1'!$L$16"}</definedName>
    <definedName name="m" hidden="1">{"'Sheet1'!$L$16"}</definedName>
    <definedName name="mo" localSheetId="0" hidden="1">{"'Sheet1'!$L$16"}</definedName>
    <definedName name="mo" localSheetId="1" hidden="1">{"'Sheet1'!$L$16"}</definedName>
    <definedName name="mo" localSheetId="2" hidden="1">{"'Sheet1'!$L$16"}</definedName>
    <definedName name="mo" localSheetId="3" hidden="1">{"'Sheet1'!$L$16"}</definedName>
    <definedName name="mo" localSheetId="4" hidden="1">{"'Sheet1'!$L$16"}</definedName>
    <definedName name="mo" localSheetId="6" hidden="1">{"'Sheet1'!$L$16"}</definedName>
    <definedName name="mo" localSheetId="7" hidden="1">{"'Sheet1'!$L$16"}</definedName>
    <definedName name="mo" localSheetId="9" hidden="1">{"'Sheet1'!$L$16"}</definedName>
    <definedName name="mo" localSheetId="10" hidden="1">{"'Sheet1'!$L$16"}</definedName>
    <definedName name="mo" localSheetId="11" hidden="1">{"'Sheet1'!$L$16"}</definedName>
    <definedName name="mo" localSheetId="12" hidden="1">{"'Sheet1'!$L$16"}</definedName>
    <definedName name="mo" localSheetId="13" hidden="1">{"'Sheet1'!$L$16"}</definedName>
    <definedName name="mo" hidden="1">{"'Sheet1'!$L$16"}</definedName>
    <definedName name="moi" localSheetId="0" hidden="1">{"'Sheet1'!$L$16"}</definedName>
    <definedName name="moi" localSheetId="1" hidden="1">{"'Sheet1'!$L$16"}</definedName>
    <definedName name="moi" localSheetId="2" hidden="1">{"'Sheet1'!$L$16"}</definedName>
    <definedName name="moi" localSheetId="3" hidden="1">{"'Sheet1'!$L$16"}</definedName>
    <definedName name="moi" localSheetId="4" hidden="1">{"'Sheet1'!$L$16"}</definedName>
    <definedName name="moi" localSheetId="6" hidden="1">{"'Sheet1'!$L$16"}</definedName>
    <definedName name="moi" localSheetId="7" hidden="1">{"'Sheet1'!$L$16"}</definedName>
    <definedName name="moi" localSheetId="9" hidden="1">{"'Sheet1'!$L$16"}</definedName>
    <definedName name="moi" localSheetId="10" hidden="1">{"'Sheet1'!$L$16"}</definedName>
    <definedName name="moi" localSheetId="11" hidden="1">{"'Sheet1'!$L$16"}</definedName>
    <definedName name="moi" localSheetId="12" hidden="1">{"'Sheet1'!$L$16"}</definedName>
    <definedName name="moi" localSheetId="13" hidden="1">{"'Sheet1'!$L$16"}</definedName>
    <definedName name="moi" hidden="1">{"'Sheet1'!$L$16"}</definedName>
    <definedName name="n" localSheetId="0" hidden="1">{"'Sheet1'!$L$16"}</definedName>
    <definedName name="n" localSheetId="1" hidden="1">{"'Sheet1'!$L$16"}</definedName>
    <definedName name="n" localSheetId="2" hidden="1">{"'Sheet1'!$L$16"}</definedName>
    <definedName name="n" localSheetId="3" hidden="1">{"'Sheet1'!$L$16"}</definedName>
    <definedName name="n" localSheetId="4" hidden="1">{"'Sheet1'!$L$16"}</definedName>
    <definedName name="n" localSheetId="6" hidden="1">{"'Sheet1'!$L$16"}</definedName>
    <definedName name="n" localSheetId="7" hidden="1">{"'Sheet1'!$L$16"}</definedName>
    <definedName name="n" localSheetId="9" hidden="1">{"'Sheet1'!$L$16"}</definedName>
    <definedName name="n" localSheetId="10" hidden="1">{"'Sheet1'!$L$16"}</definedName>
    <definedName name="n" localSheetId="11" hidden="1">{"'Sheet1'!$L$16"}</definedName>
    <definedName name="n" localSheetId="12" hidden="1">{"'Sheet1'!$L$16"}</definedName>
    <definedName name="n" localSheetId="13" hidden="1">{"'Sheet1'!$L$16"}</definedName>
    <definedName name="n" hidden="1">{"'Sheet1'!$L$16"}</definedName>
    <definedName name="NQD" localSheetId="0">#REF!</definedName>
    <definedName name="NQD" localSheetId="1">#REF!</definedName>
    <definedName name="NQD">#REF!</definedName>
    <definedName name="NQQH" localSheetId="0">'[4]Dt 2001'!#REF!</definedName>
    <definedName name="NQQH" localSheetId="1">'[4]Dt 2001'!#REF!</definedName>
    <definedName name="NQQH" localSheetId="3">'[4]Dt 2001'!#REF!</definedName>
    <definedName name="NQQH" localSheetId="4">'[4]Dt 2001'!#REF!</definedName>
    <definedName name="NQQH">'[4]Dt 2001'!#REF!</definedName>
    <definedName name="NSNN" localSheetId="0">'[4]Dt 2001'!#REF!</definedName>
    <definedName name="NSNN" localSheetId="1">'[4]Dt 2001'!#REF!</definedName>
    <definedName name="NSNN" localSheetId="3">'[4]Dt 2001'!#REF!</definedName>
    <definedName name="NSNN" localSheetId="4">'[4]Dt 2001'!#REF!</definedName>
    <definedName name="NSNN">'[4]Dt 2001'!#REF!</definedName>
    <definedName name="NSTW" localSheetId="1" hidden="1">#REF!</definedName>
    <definedName name="NSTW" hidden="1">#REF!</definedName>
    <definedName name="ngu" localSheetId="0" hidden="1">{"'Sheet1'!$L$16"}</definedName>
    <definedName name="ngu" localSheetId="1" hidden="1">{"'Sheet1'!$L$16"}</definedName>
    <definedName name="ngu" localSheetId="2" hidden="1">{"'Sheet1'!$L$16"}</definedName>
    <definedName name="ngu" localSheetId="3" hidden="1">{"'Sheet1'!$L$16"}</definedName>
    <definedName name="ngu" localSheetId="4" hidden="1">{"'Sheet1'!$L$16"}</definedName>
    <definedName name="ngu" localSheetId="6" hidden="1">{"'Sheet1'!$L$16"}</definedName>
    <definedName name="ngu" localSheetId="7" hidden="1">{"'Sheet1'!$L$16"}</definedName>
    <definedName name="ngu" localSheetId="9" hidden="1">{"'Sheet1'!$L$16"}</definedName>
    <definedName name="ngu" localSheetId="10" hidden="1">{"'Sheet1'!$L$16"}</definedName>
    <definedName name="ngu" localSheetId="11" hidden="1">{"'Sheet1'!$L$16"}</definedName>
    <definedName name="ngu" localSheetId="12" hidden="1">{"'Sheet1'!$L$16"}</definedName>
    <definedName name="ngu" localSheetId="13" hidden="1">{"'Sheet1'!$L$16"}</definedName>
    <definedName name="ngu" hidden="1">{"'Sheet1'!$L$16"}</definedName>
    <definedName name="NHANH2_CG4" localSheetId="10" hidden="1">{"'Sheet1'!$L$16"}</definedName>
    <definedName name="NHANH2_CG4" localSheetId="11" hidden="1">{"'Sheet1'!$L$16"}</definedName>
    <definedName name="NHANH2_CG4" localSheetId="12" hidden="1">{"'Sheet1'!$L$16"}</definedName>
    <definedName name="NHANH2_CG4" localSheetId="13" hidden="1">{"'Sheet1'!$L$16"}</definedName>
    <definedName name="NHANH2_CG4" hidden="1">{"'Sheet1'!$L$16"}</definedName>
    <definedName name="o" localSheetId="0" hidden="1">{"'Sheet1'!$L$16"}</definedName>
    <definedName name="o" localSheetId="1" hidden="1">{"'Sheet1'!$L$16"}</definedName>
    <definedName name="o" localSheetId="2" hidden="1">{"'Sheet1'!$L$16"}</definedName>
    <definedName name="o" localSheetId="3" hidden="1">{"'Sheet1'!$L$16"}</definedName>
    <definedName name="o" localSheetId="4" hidden="1">{"'Sheet1'!$L$16"}</definedName>
    <definedName name="o" localSheetId="6" hidden="1">{"'Sheet1'!$L$16"}</definedName>
    <definedName name="o" localSheetId="7" hidden="1">{"'Sheet1'!$L$16"}</definedName>
    <definedName name="o" localSheetId="9" hidden="1">{"'Sheet1'!$L$16"}</definedName>
    <definedName name="o" localSheetId="10" hidden="1">{"'Sheet1'!$L$16"}</definedName>
    <definedName name="o" localSheetId="11" hidden="1">{"'Sheet1'!$L$16"}</definedName>
    <definedName name="o" localSheetId="12" hidden="1">{"'Sheet1'!$L$16"}</definedName>
    <definedName name="o" localSheetId="13" hidden="1">{"'Sheet1'!$L$16"}</definedName>
    <definedName name="o" hidden="1">{"'Sheet1'!$L$16"}</definedName>
    <definedName name="OrderTable" hidden="1">#REF!</definedName>
    <definedName name="PAIII_" localSheetId="0" hidden="1">{"'Sheet1'!$L$16"}</definedName>
    <definedName name="PAIII_" localSheetId="1" hidden="1">{"'Sheet1'!$L$16"}</definedName>
    <definedName name="PAIII_" localSheetId="2" hidden="1">{"'Sheet1'!$L$16"}</definedName>
    <definedName name="PAIII_" localSheetId="3" hidden="1">{"'Sheet1'!$L$16"}</definedName>
    <definedName name="PAIII_" localSheetId="4" hidden="1">{"'Sheet1'!$L$16"}</definedName>
    <definedName name="PAIII_" localSheetId="6" hidden="1">{"'Sheet1'!$L$16"}</definedName>
    <definedName name="PAIII_" localSheetId="7" hidden="1">{"'Sheet1'!$L$16"}</definedName>
    <definedName name="PAIII_" localSheetId="9" hidden="1">{"'Sheet1'!$L$16"}</definedName>
    <definedName name="PAIII_" localSheetId="10" hidden="1">{"'Sheet1'!$L$16"}</definedName>
    <definedName name="PAIII_" localSheetId="11" hidden="1">{"'Sheet1'!$L$16"}</definedName>
    <definedName name="PAIII_" localSheetId="12" hidden="1">{"'Sheet1'!$L$16"}</definedName>
    <definedName name="PAIII_" localSheetId="13" hidden="1">{"'Sheet1'!$L$16"}</definedName>
    <definedName name="PAIII_" hidden="1">{"'Sheet1'!$L$16"}</definedName>
    <definedName name="PC" localSheetId="0">'[4]Dt 2001'!#REF!</definedName>
    <definedName name="PC" localSheetId="1">'[4]Dt 2001'!#REF!</definedName>
    <definedName name="PC" localSheetId="3">'[4]Dt 2001'!#REF!</definedName>
    <definedName name="PC" localSheetId="4">'[4]Dt 2001'!#REF!</definedName>
    <definedName name="PC">'[4]Dt 2001'!#REF!</definedName>
    <definedName name="PMS" localSheetId="0" hidden="1">{"'Sheet1'!$L$16"}</definedName>
    <definedName name="PMS" localSheetId="1" hidden="1">{"'Sheet1'!$L$16"}</definedName>
    <definedName name="PMS" localSheetId="2" hidden="1">{"'Sheet1'!$L$16"}</definedName>
    <definedName name="PMS" localSheetId="3" hidden="1">{"'Sheet1'!$L$16"}</definedName>
    <definedName name="PMS" localSheetId="4" hidden="1">{"'Sheet1'!$L$16"}</definedName>
    <definedName name="PMS" localSheetId="6" hidden="1">{"'Sheet1'!$L$16"}</definedName>
    <definedName name="PMS" localSheetId="7" hidden="1">{"'Sheet1'!$L$16"}</definedName>
    <definedName name="PMS" localSheetId="9" hidden="1">{"'Sheet1'!$L$16"}</definedName>
    <definedName name="PMS" localSheetId="10" hidden="1">{"'Sheet1'!$L$16"}</definedName>
    <definedName name="PMS" localSheetId="11" hidden="1">{"'Sheet1'!$L$16"}</definedName>
    <definedName name="PMS" localSheetId="12" hidden="1">{"'Sheet1'!$L$16"}</definedName>
    <definedName name="PMS" localSheetId="13" hidden="1">{"'Sheet1'!$L$16"}</definedName>
    <definedName name="PMS" hidden="1">{"'Sheet1'!$L$16"}</definedName>
    <definedName name="_xlnm.Print_Area" localSheetId="0">'15'!$A$1:$G$30</definedName>
    <definedName name="_xlnm.Print_Area" localSheetId="1">'17'!$A$1:$F$88</definedName>
    <definedName name="_xlnm.Print_Area" localSheetId="2">'30'!$A$1:$G$35</definedName>
    <definedName name="_xlnm.Print_Area" localSheetId="3">'33'!$A$1:$E$42</definedName>
    <definedName name="_xlnm.Print_Area" localSheetId="4">'34'!$A$1:$C$45</definedName>
    <definedName name="_xlnm.Print_Area" localSheetId="5">'35'!$A$1:$K$91</definedName>
    <definedName name="_xlnm.Print_Area" localSheetId="6">'37'!$A$1:$Q$89</definedName>
    <definedName name="_xlnm.Print_Area" localSheetId="7">'39'!$A$1:$K$23</definedName>
    <definedName name="_xlnm.Print_Area" localSheetId="8">'41'!$A$1:$O$23</definedName>
    <definedName name="_xlnm.Print_Area" localSheetId="9">'42'!$A$1:$F$22</definedName>
    <definedName name="_xlnm.Print_Area" localSheetId="10">'PL1_Chi tiết NS huyện'!$A$1:$K$348</definedName>
    <definedName name="_xlnm.Print_Area" localSheetId="11">'PL2_Vốn SN'!$A$1:$I$59</definedName>
    <definedName name="_xlnm.Print_Area" localSheetId="12">'PL3_ NS xã'!$A$1:$O$76</definedName>
    <definedName name="_xlnm.Print_Area" localSheetId="13">'PL4_SN giao dục'!$A$1:$Q$96</definedName>
    <definedName name="_xlnm.Print_Area">#REF!</definedName>
    <definedName name="PRINT_AREA_MI" localSheetId="0">#REF!</definedName>
    <definedName name="PRINT_AREA_MI" localSheetId="1">#REF!</definedName>
    <definedName name="PRINT_AREA_MI" localSheetId="3">#REF!</definedName>
    <definedName name="PRINT_AREA_MI" localSheetId="4">#REF!</definedName>
    <definedName name="PRINT_AREA_MI">#REF!</definedName>
    <definedName name="_xlnm.Print_Titles" localSheetId="0">'15'!$7:$8</definedName>
    <definedName name="_xlnm.Print_Titles" localSheetId="1">'17'!$8:$9</definedName>
    <definedName name="_xlnm.Print_Titles" localSheetId="2">'30'!$7:$8</definedName>
    <definedName name="_xlnm.Print_Titles" localSheetId="3">'33'!$7:$8</definedName>
    <definedName name="_xlnm.Print_Titles" localSheetId="4">'34'!$8:$8</definedName>
    <definedName name="_xlnm.Print_Titles" localSheetId="5">'35'!$7:$9</definedName>
    <definedName name="_xlnm.Print_Titles" localSheetId="6">'37'!$7:$10</definedName>
    <definedName name="_xlnm.Print_Titles" localSheetId="8">'41'!$7:$9</definedName>
    <definedName name="_xlnm.Print_Titles" localSheetId="10">'PL1_Chi tiết NS huyện'!$7:$12</definedName>
    <definedName name="_xlnm.Print_Titles" localSheetId="11">'PL2_Vốn SN'!$6:$9</definedName>
    <definedName name="_xlnm.Print_Titles" localSheetId="12">'PL3_ NS xã'!$5:$8</definedName>
    <definedName name="_xlnm.Print_Titles" localSheetId="13">'PL4_SN giao dục'!$7:$10</definedName>
    <definedName name="ProdForm" localSheetId="0" hidden="1">#REF!</definedName>
    <definedName name="ProdForm" localSheetId="1" hidden="1">#REF!</definedName>
    <definedName name="ProdForm" localSheetId="2" hidden="1">#REF!</definedName>
    <definedName name="ProdForm" localSheetId="3" hidden="1">#REF!</definedName>
    <definedName name="ProdForm" localSheetId="4" hidden="1">#REF!</definedName>
    <definedName name="ProdForm" localSheetId="10" hidden="1">#REF!</definedName>
    <definedName name="ProdForm" localSheetId="11" hidden="1">#REF!</definedName>
    <definedName name="ProdForm" localSheetId="12" hidden="1">#REF!</definedName>
    <definedName name="ProdForm" localSheetId="13" hidden="1">#REF!</definedName>
    <definedName name="ProdForm" hidden="1">#REF!</definedName>
    <definedName name="Product" localSheetId="0" hidden="1">#REF!</definedName>
    <definedName name="Product" localSheetId="1" hidden="1">#REF!</definedName>
    <definedName name="Product" localSheetId="2" hidden="1">#REF!</definedName>
    <definedName name="Product" localSheetId="3" hidden="1">#REF!</definedName>
    <definedName name="Product" localSheetId="4" hidden="1">#REF!</definedName>
    <definedName name="Product" localSheetId="10" hidden="1">#REF!</definedName>
    <definedName name="Product" localSheetId="11" hidden="1">#REF!</definedName>
    <definedName name="Product" localSheetId="12" hidden="1">#REF!</definedName>
    <definedName name="Product" localSheetId="13" hidden="1">#REF!</definedName>
    <definedName name="Product" hidden="1">#REF!</definedName>
    <definedName name="Phan_cap" localSheetId="0">#REF!</definedName>
    <definedName name="Phan_cap" localSheetId="1">#REF!</definedName>
    <definedName name="Phan_cap">#REF!</definedName>
    <definedName name="Phi_le_phi" localSheetId="0">#REF!</definedName>
    <definedName name="Phi_le_phi" localSheetId="1">#REF!</definedName>
    <definedName name="Phi_le_phi">#REF!</definedName>
    <definedName name="rate">14000</definedName>
    <definedName name="RCArea" localSheetId="0" hidden="1">#REF!</definedName>
    <definedName name="RCArea" localSheetId="1" hidden="1">#REF!</definedName>
    <definedName name="RCArea" localSheetId="2" hidden="1">#REF!</definedName>
    <definedName name="RCArea" localSheetId="3" hidden="1">#REF!</definedName>
    <definedName name="RCArea" localSheetId="4" hidden="1">#REF!</definedName>
    <definedName name="RCArea" localSheetId="10" hidden="1">#REF!</definedName>
    <definedName name="RCArea" localSheetId="11" hidden="1">#REF!</definedName>
    <definedName name="RCArea" localSheetId="12" hidden="1">#REF!</definedName>
    <definedName name="RCArea" localSheetId="13" hidden="1">#REF!</definedName>
    <definedName name="RCArea" hidden="1">#REF!</definedName>
    <definedName name="S.dinh">640</definedName>
    <definedName name="sas" localSheetId="0" hidden="1">{"'Sheet1'!$L$16"}</definedName>
    <definedName name="sas" localSheetId="1" hidden="1">{"'Sheet1'!$L$16"}</definedName>
    <definedName name="sas" localSheetId="2" hidden="1">{"'Sheet1'!$L$16"}</definedName>
    <definedName name="sas" localSheetId="3" hidden="1">{"'Sheet1'!$L$16"}</definedName>
    <definedName name="sas" localSheetId="4" hidden="1">{"'Sheet1'!$L$16"}</definedName>
    <definedName name="sas" localSheetId="6" hidden="1">{"'Sheet1'!$L$16"}</definedName>
    <definedName name="sas" localSheetId="7" hidden="1">{"'Sheet1'!$L$16"}</definedName>
    <definedName name="sas" localSheetId="9" hidden="1">{"'Sheet1'!$L$16"}</definedName>
    <definedName name="sas" localSheetId="10" hidden="1">{"'Sheet1'!$L$16"}</definedName>
    <definedName name="sas" localSheetId="11" hidden="1">{"'Sheet1'!$L$16"}</definedName>
    <definedName name="sas" localSheetId="12" hidden="1">{"'Sheet1'!$L$16"}</definedName>
    <definedName name="sas" localSheetId="13" hidden="1">{"'Sheet1'!$L$16"}</definedName>
    <definedName name="sas" hidden="1">{"'Sheet1'!$L$16"}</definedName>
    <definedName name="sdbv" localSheetId="10" hidden="1">{"'Sheet1'!$L$16"}</definedName>
    <definedName name="sdbv" localSheetId="11" hidden="1">{"'Sheet1'!$L$16"}</definedName>
    <definedName name="sdbv" localSheetId="12" hidden="1">{"'Sheet1'!$L$16"}</definedName>
    <definedName name="sdbv" localSheetId="13" hidden="1">{"'Sheet1'!$L$16"}</definedName>
    <definedName name="sdbv" hidden="1">{"'Sheet1'!$L$16"}</definedName>
    <definedName name="sencount" hidden="1">2</definedName>
    <definedName name="Sosanh2" localSheetId="10" hidden="1">{"'Sheet1'!$L$16"}</definedName>
    <definedName name="Sosanh2" localSheetId="11" hidden="1">{"'Sheet1'!$L$16"}</definedName>
    <definedName name="Sosanh2" localSheetId="12" hidden="1">{"'Sheet1'!$L$16"}</definedName>
    <definedName name="Sosanh2" localSheetId="13" hidden="1">{"'Sheet1'!$L$16"}</definedName>
    <definedName name="Sosanh2" hidden="1">{"'Sheet1'!$L$16"}</definedName>
    <definedName name="Spanner_Auto_File">"C:\My Documents\tinh cdo.x2a"</definedName>
    <definedName name="SpecialPrice" localSheetId="0" hidden="1">#REF!</definedName>
    <definedName name="SpecialPrice" localSheetId="1" hidden="1">#REF!</definedName>
    <definedName name="SpecialPrice" localSheetId="2" hidden="1">#REF!</definedName>
    <definedName name="SpecialPrice" localSheetId="3" hidden="1">#REF!</definedName>
    <definedName name="SpecialPrice" localSheetId="4" hidden="1">#REF!</definedName>
    <definedName name="SpecialPrice" localSheetId="10" hidden="1">#REF!</definedName>
    <definedName name="SpecialPrice" localSheetId="11" hidden="1">#REF!</definedName>
    <definedName name="SpecialPrice" localSheetId="12" hidden="1">#REF!</definedName>
    <definedName name="SpecialPrice" localSheetId="13" hidden="1">#REF!</definedName>
    <definedName name="SpecialPrice" hidden="1">#REF!</definedName>
    <definedName name="SS" localSheetId="0" hidden="1">{"'Sheet1'!$L$16"}</definedName>
    <definedName name="SS" localSheetId="1" hidden="1">{"'Sheet1'!$L$16"}</definedName>
    <definedName name="SS" localSheetId="2" hidden="1">{"'Sheet1'!$L$16"}</definedName>
    <definedName name="SS" localSheetId="3" hidden="1">{"'Sheet1'!$L$16"}</definedName>
    <definedName name="SS" localSheetId="4" hidden="1">{"'Sheet1'!$L$16"}</definedName>
    <definedName name="SS" localSheetId="6" hidden="1">{"'Sheet1'!$L$16"}</definedName>
    <definedName name="SS" localSheetId="7" hidden="1">{"'Sheet1'!$L$16"}</definedName>
    <definedName name="SS" localSheetId="9" hidden="1">{"'Sheet1'!$L$16"}</definedName>
    <definedName name="SS" localSheetId="10" hidden="1">{"'Sheet1'!$L$16"}</definedName>
    <definedName name="SS" localSheetId="11" hidden="1">{"'Sheet1'!$L$16"}</definedName>
    <definedName name="SS" localSheetId="12" hidden="1">{"'Sheet1'!$L$16"}</definedName>
    <definedName name="SS" localSheetId="13" hidden="1">{"'Sheet1'!$L$16"}</definedName>
    <definedName name="SS" hidden="1">{"'Sheet1'!$L$16"}</definedName>
    <definedName name="t" localSheetId="0" hidden="1">{"'Sheet1'!$L$16"}</definedName>
    <definedName name="t" localSheetId="1" hidden="1">{"'Sheet1'!$L$16"}</definedName>
    <definedName name="t" localSheetId="2" hidden="1">{"'Sheet1'!$L$16"}</definedName>
    <definedName name="t" localSheetId="3" hidden="1">{"'Sheet1'!$L$16"}</definedName>
    <definedName name="t" localSheetId="4" hidden="1">{"'Sheet1'!$L$16"}</definedName>
    <definedName name="t" localSheetId="6" hidden="1">{"'Sheet1'!$L$16"}</definedName>
    <definedName name="t" localSheetId="7" hidden="1">{"'Sheet1'!$L$16"}</definedName>
    <definedName name="t" localSheetId="9" hidden="1">{"'Sheet1'!$L$16"}</definedName>
    <definedName name="t" localSheetId="10" hidden="1">{"'Sheet1'!$L$16"}</definedName>
    <definedName name="t" localSheetId="11" hidden="1">{"'Sheet1'!$L$16"}</definedName>
    <definedName name="t" localSheetId="12" hidden="1">{"'Sheet1'!$L$16"}</definedName>
    <definedName name="t" localSheetId="13" hidden="1">{"'Sheet1'!$L$16"}</definedName>
    <definedName name="t" hidden="1">{"'Sheet1'!$L$16"}</definedName>
    <definedName name="T.3" localSheetId="10" hidden="1">{"'Sheet1'!$L$16"}</definedName>
    <definedName name="T.3" localSheetId="11" hidden="1">{"'Sheet1'!$L$16"}</definedName>
    <definedName name="T.3" localSheetId="12" hidden="1">{"'Sheet1'!$L$16"}</definedName>
    <definedName name="T.3" localSheetId="13" hidden="1">{"'Sheet1'!$L$16"}</definedName>
    <definedName name="T.3" hidden="1">{"'Sheet1'!$L$16"}</definedName>
    <definedName name="Tang">100</definedName>
    <definedName name="TaxTV">10%</definedName>
    <definedName name="TaxXL">5%</definedName>
    <definedName name="tbl_ProdInfo" localSheetId="0" hidden="1">#REF!</definedName>
    <definedName name="tbl_ProdInfo" localSheetId="1" hidden="1">#REF!</definedName>
    <definedName name="tbl_ProdInfo" localSheetId="2" hidden="1">#REF!</definedName>
    <definedName name="tbl_ProdInfo" localSheetId="3" hidden="1">#REF!</definedName>
    <definedName name="tbl_ProdInfo" localSheetId="4" hidden="1">#REF!</definedName>
    <definedName name="tbl_ProdInfo" localSheetId="10" hidden="1">#REF!</definedName>
    <definedName name="tbl_ProdInfo" localSheetId="11" hidden="1">#REF!</definedName>
    <definedName name="tbl_ProdInfo" localSheetId="12" hidden="1">#REF!</definedName>
    <definedName name="tbl_ProdInfo" localSheetId="13" hidden="1">#REF!</definedName>
    <definedName name="tbl_ProdInfo" hidden="1">#REF!</definedName>
    <definedName name="Tiepdiama">9500</definedName>
    <definedName name="TPCP" localSheetId="10" hidden="1">#REF!</definedName>
    <definedName name="TPCP" localSheetId="11" hidden="1">#REF!</definedName>
    <definedName name="TPCP" localSheetId="12" hidden="1">#REF!</definedName>
    <definedName name="TPCP" localSheetId="13" hidden="1">#REF!</definedName>
    <definedName name="TPCP" hidden="1">#REF!</definedName>
    <definedName name="ttttt" localSheetId="0" hidden="1">{"'Sheet1'!$L$16"}</definedName>
    <definedName name="ttttt" localSheetId="1" hidden="1">{"'Sheet1'!$L$16"}</definedName>
    <definedName name="ttttt" localSheetId="2" hidden="1">{"'Sheet1'!$L$16"}</definedName>
    <definedName name="ttttt" localSheetId="3" hidden="1">{"'Sheet1'!$L$16"}</definedName>
    <definedName name="ttttt" localSheetId="4" hidden="1">{"'Sheet1'!$L$16"}</definedName>
    <definedName name="ttttt" localSheetId="6" hidden="1">{"'Sheet1'!$L$16"}</definedName>
    <definedName name="ttttt" localSheetId="7" hidden="1">{"'Sheet1'!$L$16"}</definedName>
    <definedName name="ttttt" localSheetId="9" hidden="1">{"'Sheet1'!$L$16"}</definedName>
    <definedName name="ttttt" localSheetId="10" hidden="1">{"'Sheet1'!$L$16"}</definedName>
    <definedName name="ttttt" localSheetId="11" hidden="1">{"'Sheet1'!$L$16"}</definedName>
    <definedName name="ttttt" localSheetId="12" hidden="1">{"'Sheet1'!$L$16"}</definedName>
    <definedName name="ttttt" localSheetId="13" hidden="1">{"'Sheet1'!$L$16"}</definedName>
    <definedName name="ttttt" hidden="1">{"'Sheet1'!$L$16"}</definedName>
    <definedName name="TTTTTTTTT" localSheetId="0" hidden="1">{"'Sheet1'!$L$16"}</definedName>
    <definedName name="TTTTTTTTT" localSheetId="1" hidden="1">{"'Sheet1'!$L$16"}</definedName>
    <definedName name="TTTTTTTTT" localSheetId="2" hidden="1">{"'Sheet1'!$L$16"}</definedName>
    <definedName name="TTTTTTTTT" localSheetId="3" hidden="1">{"'Sheet1'!$L$16"}</definedName>
    <definedName name="TTTTTTTTT" localSheetId="4" hidden="1">{"'Sheet1'!$L$16"}</definedName>
    <definedName name="TTTTTTTTT" localSheetId="6" hidden="1">{"'Sheet1'!$L$16"}</definedName>
    <definedName name="TTTTTTTTT" localSheetId="7" hidden="1">{"'Sheet1'!$L$16"}</definedName>
    <definedName name="TTTTTTTTT" localSheetId="9" hidden="1">{"'Sheet1'!$L$16"}</definedName>
    <definedName name="TTTTTTTTT" localSheetId="10" hidden="1">{"'Sheet1'!$L$16"}</definedName>
    <definedName name="TTTTTTTTT" localSheetId="11" hidden="1">{"'Sheet1'!$L$16"}</definedName>
    <definedName name="TTTTTTTTT" localSheetId="12" hidden="1">{"'Sheet1'!$L$16"}</definedName>
    <definedName name="TTTTTTTTT" localSheetId="13" hidden="1">{"'Sheet1'!$L$16"}</definedName>
    <definedName name="TTTTTTTTT" hidden="1">{"'Sheet1'!$L$16"}</definedName>
    <definedName name="ttttttttttt" localSheetId="0" hidden="1">{"'Sheet1'!$L$16"}</definedName>
    <definedName name="ttttttttttt" localSheetId="1" hidden="1">{"'Sheet1'!$L$16"}</definedName>
    <definedName name="ttttttttttt" localSheetId="2" hidden="1">{"'Sheet1'!$L$16"}</definedName>
    <definedName name="ttttttttttt" localSheetId="3" hidden="1">{"'Sheet1'!$L$16"}</definedName>
    <definedName name="ttttttttttt" localSheetId="4" hidden="1">{"'Sheet1'!$L$16"}</definedName>
    <definedName name="ttttttttttt" localSheetId="6" hidden="1">{"'Sheet1'!$L$16"}</definedName>
    <definedName name="ttttttttttt" localSheetId="7" hidden="1">{"'Sheet1'!$L$16"}</definedName>
    <definedName name="ttttttttttt" localSheetId="9" hidden="1">{"'Sheet1'!$L$16"}</definedName>
    <definedName name="ttttttttttt" localSheetId="10" hidden="1">{"'Sheet1'!$L$16"}</definedName>
    <definedName name="ttttttttttt" localSheetId="11" hidden="1">{"'Sheet1'!$L$16"}</definedName>
    <definedName name="ttttttttttt" localSheetId="12" hidden="1">{"'Sheet1'!$L$16"}</definedName>
    <definedName name="ttttttttttt" localSheetId="13" hidden="1">{"'Sheet1'!$L$16"}</definedName>
    <definedName name="ttttttttttt" hidden="1">{"'Sheet1'!$L$16"}</definedName>
    <definedName name="tttttttttttt" localSheetId="0" hidden="1">{"'Sheet1'!$L$16"}</definedName>
    <definedName name="tttttttttttt" localSheetId="1" hidden="1">{"'Sheet1'!$L$16"}</definedName>
    <definedName name="tttttttttttt" localSheetId="2" hidden="1">{"'Sheet1'!$L$16"}</definedName>
    <definedName name="tttttttttttt" localSheetId="3" hidden="1">{"'Sheet1'!$L$16"}</definedName>
    <definedName name="tttttttttttt" localSheetId="4" hidden="1">{"'Sheet1'!$L$16"}</definedName>
    <definedName name="tttttttttttt" localSheetId="6" hidden="1">{"'Sheet1'!$L$16"}</definedName>
    <definedName name="tttttttttttt" localSheetId="7" hidden="1">{"'Sheet1'!$L$16"}</definedName>
    <definedName name="tttttttttttt" localSheetId="9" hidden="1">{"'Sheet1'!$L$16"}</definedName>
    <definedName name="tttttttttttt" localSheetId="10" hidden="1">{"'Sheet1'!$L$16"}</definedName>
    <definedName name="tttttttttttt" localSheetId="11" hidden="1">{"'Sheet1'!$L$16"}</definedName>
    <definedName name="tttttttttttt" localSheetId="12" hidden="1">{"'Sheet1'!$L$16"}</definedName>
    <definedName name="tttttttttttt" localSheetId="13" hidden="1">{"'Sheet1'!$L$16"}</definedName>
    <definedName name="tttttttttttt" hidden="1">{"'Sheet1'!$L$16"}</definedName>
    <definedName name="tuyennhanh" localSheetId="0" hidden="1">{"'Sheet1'!$L$16"}</definedName>
    <definedName name="tuyennhanh" localSheetId="1" hidden="1">{"'Sheet1'!$L$16"}</definedName>
    <definedName name="tuyennhanh" localSheetId="2" hidden="1">{"'Sheet1'!$L$16"}</definedName>
    <definedName name="tuyennhanh" localSheetId="3" hidden="1">{"'Sheet1'!$L$16"}</definedName>
    <definedName name="tuyennhanh" localSheetId="4" hidden="1">{"'Sheet1'!$L$16"}</definedName>
    <definedName name="tuyennhanh" localSheetId="6" hidden="1">{"'Sheet1'!$L$16"}</definedName>
    <definedName name="tuyennhanh" localSheetId="7" hidden="1">{"'Sheet1'!$L$16"}</definedName>
    <definedName name="tuyennhanh" localSheetId="9" hidden="1">{"'Sheet1'!$L$16"}</definedName>
    <definedName name="tuyennhanh" localSheetId="10" hidden="1">{"'Sheet1'!$L$16"}</definedName>
    <definedName name="tuyennhanh" localSheetId="11" hidden="1">{"'Sheet1'!$L$16"}</definedName>
    <definedName name="tuyennhanh" localSheetId="12" hidden="1">{"'Sheet1'!$L$16"}</definedName>
    <definedName name="tuyennhanh" localSheetId="13" hidden="1">{"'Sheet1'!$L$16"}</definedName>
    <definedName name="tuyennhanh" hidden="1">{"'Sheet1'!$L$16"}</definedName>
    <definedName name="TW" localSheetId="0">#REF!</definedName>
    <definedName name="TW" localSheetId="1">#REF!</definedName>
    <definedName name="TW">#REF!</definedName>
    <definedName name="tytrong16so5nam">'[5]PLI CTrinh'!$CN$10</definedName>
    <definedName name="tha" localSheetId="0" hidden="1">{"'Sheet1'!$L$16"}</definedName>
    <definedName name="tha" localSheetId="1" hidden="1">{"'Sheet1'!$L$16"}</definedName>
    <definedName name="tha" localSheetId="2" hidden="1">{"'Sheet1'!$L$16"}</definedName>
    <definedName name="tha" localSheetId="3" hidden="1">{"'Sheet1'!$L$16"}</definedName>
    <definedName name="tha" localSheetId="4" hidden="1">{"'Sheet1'!$L$16"}</definedName>
    <definedName name="tha" localSheetId="6" hidden="1">{"'Sheet1'!$L$16"}</definedName>
    <definedName name="tha" localSheetId="7" hidden="1">{"'Sheet1'!$L$16"}</definedName>
    <definedName name="tha" localSheetId="9" hidden="1">{"'Sheet1'!$L$16"}</definedName>
    <definedName name="tha" localSheetId="10" hidden="1">{"'Sheet1'!$L$16"}</definedName>
    <definedName name="tha" localSheetId="11" hidden="1">{"'Sheet1'!$L$16"}</definedName>
    <definedName name="tha" localSheetId="12" hidden="1">{"'Sheet1'!$L$16"}</definedName>
    <definedName name="tha" localSheetId="13" hidden="1">{"'Sheet1'!$L$16"}</definedName>
    <definedName name="tha" hidden="1">{"'Sheet1'!$L$16"}</definedName>
    <definedName name="thai" localSheetId="10" hidden="1">{"'Sheet1'!$L$16"}</definedName>
    <definedName name="thai" localSheetId="11" hidden="1">{"'Sheet1'!$L$16"}</definedName>
    <definedName name="thai" localSheetId="12" hidden="1">{"'Sheet1'!$L$16"}</definedName>
    <definedName name="thai" localSheetId="13" hidden="1">{"'Sheet1'!$L$16"}</definedName>
    <definedName name="thai" hidden="1">{"'Sheet1'!$L$16"}</definedName>
    <definedName name="thang10" localSheetId="0" hidden="1">{"'Sheet1'!$L$16"}</definedName>
    <definedName name="thang10" localSheetId="1" hidden="1">{"'Sheet1'!$L$16"}</definedName>
    <definedName name="thang10" localSheetId="2" hidden="1">{"'Sheet1'!$L$16"}</definedName>
    <definedName name="thang10" localSheetId="3" hidden="1">{"'Sheet1'!$L$16"}</definedName>
    <definedName name="thang10" localSheetId="4" hidden="1">{"'Sheet1'!$L$16"}</definedName>
    <definedName name="thang10" localSheetId="6" hidden="1">{"'Sheet1'!$L$16"}</definedName>
    <definedName name="thang10" localSheetId="7" hidden="1">{"'Sheet1'!$L$16"}</definedName>
    <definedName name="thang10" localSheetId="9" hidden="1">{"'Sheet1'!$L$16"}</definedName>
    <definedName name="thang10" localSheetId="10" hidden="1">{"'Sheet1'!$L$16"}</definedName>
    <definedName name="thang10" localSheetId="11" hidden="1">{"'Sheet1'!$L$16"}</definedName>
    <definedName name="thang10" localSheetId="12" hidden="1">{"'Sheet1'!$L$16"}</definedName>
    <definedName name="thang10" localSheetId="13" hidden="1">{"'Sheet1'!$L$16"}</definedName>
    <definedName name="thang10" hidden="1">{"'Sheet1'!$L$16"}</definedName>
    <definedName name="thanh" localSheetId="10" hidden="1">{"'Sheet1'!$L$16"}</definedName>
    <definedName name="thanh" localSheetId="11" hidden="1">{"'Sheet1'!$L$16"}</definedName>
    <definedName name="thanh" localSheetId="12" hidden="1">{"'Sheet1'!$L$16"}</definedName>
    <definedName name="thanh" localSheetId="13" hidden="1">{"'Sheet1'!$L$16"}</definedName>
    <definedName name="thanh" hidden="1">{"'Sheet1'!$L$16"}</definedName>
    <definedName name="thepma">10500</definedName>
    <definedName name="thu" localSheetId="0" hidden="1">{"'Sheet1'!$L$16"}</definedName>
    <definedName name="thu" localSheetId="1" hidden="1">{"'Sheet1'!$L$16"}</definedName>
    <definedName name="thu" localSheetId="2" hidden="1">{"'Sheet1'!$L$16"}</definedName>
    <definedName name="thu" localSheetId="3" hidden="1">{"'Sheet1'!$L$16"}</definedName>
    <definedName name="thu" localSheetId="4" hidden="1">{"'Sheet1'!$L$16"}</definedName>
    <definedName name="thu" localSheetId="6" hidden="1">{"'Sheet1'!$L$16"}</definedName>
    <definedName name="thu" localSheetId="7" hidden="1">{"'Sheet1'!$L$16"}</definedName>
    <definedName name="thu" localSheetId="9" hidden="1">{"'Sheet1'!$L$16"}</definedName>
    <definedName name="thu" localSheetId="10" hidden="1">{"'Sheet1'!$L$16"}</definedName>
    <definedName name="thu" localSheetId="11" hidden="1">{"'Sheet1'!$L$16"}</definedName>
    <definedName name="thu" localSheetId="12" hidden="1">{"'Sheet1'!$L$16"}</definedName>
    <definedName name="thu" localSheetId="13" hidden="1">{"'Sheet1'!$L$16"}</definedName>
    <definedName name="thu" hidden="1">{"'Sheet1'!$L$16"}</definedName>
    <definedName name="thue">6</definedName>
    <definedName name="thuy" localSheetId="0" hidden="1">{"'Sheet1'!$L$16"}</definedName>
    <definedName name="thuy" localSheetId="1" hidden="1">{"'Sheet1'!$L$16"}</definedName>
    <definedName name="thuy" localSheetId="2" hidden="1">{"'Sheet1'!$L$16"}</definedName>
    <definedName name="thuy" localSheetId="3" hidden="1">{"'Sheet1'!$L$16"}</definedName>
    <definedName name="thuy" localSheetId="4" hidden="1">{"'Sheet1'!$L$16"}</definedName>
    <definedName name="thuy" localSheetId="6" hidden="1">{"'Sheet1'!$L$16"}</definedName>
    <definedName name="thuy" localSheetId="7" hidden="1">{"'Sheet1'!$L$16"}</definedName>
    <definedName name="thuy" localSheetId="9" hidden="1">{"'Sheet1'!$L$16"}</definedName>
    <definedName name="thuy" localSheetId="10" hidden="1">{"'Sheet1'!$L$16"}</definedName>
    <definedName name="thuy" localSheetId="11" hidden="1">{"'Sheet1'!$L$16"}</definedName>
    <definedName name="thuy" localSheetId="12" hidden="1">{"'Sheet1'!$L$16"}</definedName>
    <definedName name="thuy" localSheetId="13" hidden="1">{"'Sheet1'!$L$16"}</definedName>
    <definedName name="thuy" hidden="1">{"'Sheet1'!$L$16"}</definedName>
    <definedName name="u" localSheetId="0" hidden="1">{"'Sheet1'!$L$16"}</definedName>
    <definedName name="u" localSheetId="1" hidden="1">{"'Sheet1'!$L$16"}</definedName>
    <definedName name="u" localSheetId="2" hidden="1">{"'Sheet1'!$L$16"}</definedName>
    <definedName name="u" localSheetId="3" hidden="1">{"'Sheet1'!$L$16"}</definedName>
    <definedName name="u" localSheetId="4" hidden="1">{"'Sheet1'!$L$16"}</definedName>
    <definedName name="u" localSheetId="6" hidden="1">{"'Sheet1'!$L$16"}</definedName>
    <definedName name="u" localSheetId="7" hidden="1">{"'Sheet1'!$L$16"}</definedName>
    <definedName name="u" localSheetId="9" hidden="1">{"'Sheet1'!$L$16"}</definedName>
    <definedName name="u" localSheetId="10" hidden="1">{"'Sheet1'!$L$16"}</definedName>
    <definedName name="u" localSheetId="11" hidden="1">{"'Sheet1'!$L$16"}</definedName>
    <definedName name="u" localSheetId="12" hidden="1">{"'Sheet1'!$L$16"}</definedName>
    <definedName name="u" localSheetId="13" hidden="1">{"'Sheet1'!$L$16"}</definedName>
    <definedName name="u" hidden="1">{"'Sheet1'!$L$16"}</definedName>
    <definedName name="ư" localSheetId="0" hidden="1">{"'Sheet1'!$L$16"}</definedName>
    <definedName name="ư" localSheetId="1" hidden="1">{"'Sheet1'!$L$16"}</definedName>
    <definedName name="ư" localSheetId="2" hidden="1">{"'Sheet1'!$L$16"}</definedName>
    <definedName name="ư" localSheetId="3" hidden="1">{"'Sheet1'!$L$16"}</definedName>
    <definedName name="ư" localSheetId="4" hidden="1">{"'Sheet1'!$L$16"}</definedName>
    <definedName name="ư" localSheetId="6" hidden="1">{"'Sheet1'!$L$16"}</definedName>
    <definedName name="ư" localSheetId="7" hidden="1">{"'Sheet1'!$L$16"}</definedName>
    <definedName name="ư" localSheetId="9" hidden="1">{"'Sheet1'!$L$16"}</definedName>
    <definedName name="ư" localSheetId="10" hidden="1">{"'Sheet1'!$L$16"}</definedName>
    <definedName name="ư" localSheetId="11" hidden="1">{"'Sheet1'!$L$16"}</definedName>
    <definedName name="ư" localSheetId="12" hidden="1">{"'Sheet1'!$L$16"}</definedName>
    <definedName name="ư" localSheetId="13" hidden="1">{"'Sheet1'!$L$16"}</definedName>
    <definedName name="ư" hidden="1">{"'Sheet1'!$L$16"}</definedName>
    <definedName name="ươpkhgbvcxz" localSheetId="0" hidden="1">{"'Sheet1'!$L$16"}</definedName>
    <definedName name="ươpkhgbvcxz" localSheetId="1" hidden="1">{"'Sheet1'!$L$16"}</definedName>
    <definedName name="ươpkhgbvcxz" localSheetId="2" hidden="1">{"'Sheet1'!$L$16"}</definedName>
    <definedName name="ươpkhgbvcxz" localSheetId="3" hidden="1">{"'Sheet1'!$L$16"}</definedName>
    <definedName name="ươpkhgbvcxz" localSheetId="4" hidden="1">{"'Sheet1'!$L$16"}</definedName>
    <definedName name="ươpkhgbvcxz" localSheetId="6" hidden="1">{"'Sheet1'!$L$16"}</definedName>
    <definedName name="ươpkhgbvcxz" localSheetId="7" hidden="1">{"'Sheet1'!$L$16"}</definedName>
    <definedName name="ươpkhgbvcxz" localSheetId="9" hidden="1">{"'Sheet1'!$L$16"}</definedName>
    <definedName name="ươpkhgbvcxz" localSheetId="10" hidden="1">{"'Sheet1'!$L$16"}</definedName>
    <definedName name="ươpkhgbvcxz" localSheetId="11" hidden="1">{"'Sheet1'!$L$16"}</definedName>
    <definedName name="ươpkhgbvcxz" localSheetId="12" hidden="1">{"'Sheet1'!$L$16"}</definedName>
    <definedName name="ươpkhgbvcxz" localSheetId="13" hidden="1">{"'Sheet1'!$L$16"}</definedName>
    <definedName name="ươpkhgbvcxz" hidden="1">{"'Sheet1'!$L$16"}</definedName>
    <definedName name="v" localSheetId="0" hidden="1">{"'Sheet1'!$L$16"}</definedName>
    <definedName name="v" localSheetId="1" hidden="1">{"'Sheet1'!$L$16"}</definedName>
    <definedName name="v" localSheetId="2" hidden="1">{"'Sheet1'!$L$16"}</definedName>
    <definedName name="v" localSheetId="3" hidden="1">{"'Sheet1'!$L$16"}</definedName>
    <definedName name="v" localSheetId="4" hidden="1">{"'Sheet1'!$L$16"}</definedName>
    <definedName name="v" localSheetId="6" hidden="1">{"'Sheet1'!$L$16"}</definedName>
    <definedName name="v" localSheetId="7" hidden="1">{"'Sheet1'!$L$16"}</definedName>
    <definedName name="v" localSheetId="9" hidden="1">{"'Sheet1'!$L$16"}</definedName>
    <definedName name="v" localSheetId="10" hidden="1">{"'Sheet1'!$L$16"}</definedName>
    <definedName name="v" localSheetId="11" hidden="1">{"'Sheet1'!$L$16"}</definedName>
    <definedName name="v" localSheetId="12" hidden="1">{"'Sheet1'!$L$16"}</definedName>
    <definedName name="v" localSheetId="13" hidden="1">{"'Sheet1'!$L$16"}</definedName>
    <definedName name="v" hidden="1">{"'Sheet1'!$L$16"}</definedName>
    <definedName name="VAÄT_LIEÄU">"nhandongia"</definedName>
    <definedName name="VATM" localSheetId="10" hidden="1">{"'Sheet1'!$L$16"}</definedName>
    <definedName name="VATM" localSheetId="11" hidden="1">{"'Sheet1'!$L$16"}</definedName>
    <definedName name="VATM" localSheetId="12" hidden="1">{"'Sheet1'!$L$16"}</definedName>
    <definedName name="VATM" localSheetId="13" hidden="1">{"'Sheet1'!$L$16"}</definedName>
    <definedName name="VATM" hidden="1">{"'Sheet1'!$L$16"}</definedName>
    <definedName name="vcoto" localSheetId="0" hidden="1">{"'Sheet1'!$L$16"}</definedName>
    <definedName name="vcoto" localSheetId="1" hidden="1">{"'Sheet1'!$L$16"}</definedName>
    <definedName name="vcoto" localSheetId="2" hidden="1">{"'Sheet1'!$L$16"}</definedName>
    <definedName name="vcoto" localSheetId="3" hidden="1">{"'Sheet1'!$L$16"}</definedName>
    <definedName name="vcoto" localSheetId="4" hidden="1">{"'Sheet1'!$L$16"}</definedName>
    <definedName name="vcoto" localSheetId="6" hidden="1">{"'Sheet1'!$L$16"}</definedName>
    <definedName name="vcoto" localSheetId="7" hidden="1">{"'Sheet1'!$L$16"}</definedName>
    <definedName name="vcoto" localSheetId="9" hidden="1">{"'Sheet1'!$L$16"}</definedName>
    <definedName name="vcoto" localSheetId="10" hidden="1">{"'Sheet1'!$L$16"}</definedName>
    <definedName name="vcoto" localSheetId="11" hidden="1">{"'Sheet1'!$L$16"}</definedName>
    <definedName name="vcoto" localSheetId="12" hidden="1">{"'Sheet1'!$L$16"}</definedName>
    <definedName name="vcoto" localSheetId="13" hidden="1">{"'Sheet1'!$L$16"}</definedName>
    <definedName name="vcoto" hidden="1">{"'Sheet1'!$L$16"}</definedName>
    <definedName name="VH" localSheetId="10" hidden="1">{"'Sheet1'!$L$16"}</definedName>
    <definedName name="VH" localSheetId="11" hidden="1">{"'Sheet1'!$L$16"}</definedName>
    <definedName name="VH" localSheetId="12" hidden="1">{"'Sheet1'!$L$16"}</definedName>
    <definedName name="VH" localSheetId="13" hidden="1">{"'Sheet1'!$L$16"}</definedName>
    <definedName name="VH" hidden="1">{"'Sheet1'!$L$16"}</definedName>
    <definedName name="Viet" localSheetId="0" hidden="1">{"'Sheet1'!$L$16"}</definedName>
    <definedName name="Viet" localSheetId="1" hidden="1">{"'Sheet1'!$L$16"}</definedName>
    <definedName name="Viet" localSheetId="2" hidden="1">{"'Sheet1'!$L$16"}</definedName>
    <definedName name="Viet" localSheetId="3" hidden="1">{"'Sheet1'!$L$16"}</definedName>
    <definedName name="Viet" localSheetId="4" hidden="1">{"'Sheet1'!$L$16"}</definedName>
    <definedName name="Viet" localSheetId="6" hidden="1">{"'Sheet1'!$L$16"}</definedName>
    <definedName name="Viet" localSheetId="7" hidden="1">{"'Sheet1'!$L$16"}</definedName>
    <definedName name="Viet" localSheetId="9" hidden="1">{"'Sheet1'!$L$16"}</definedName>
    <definedName name="Viet" localSheetId="10" hidden="1">{"'Sheet1'!$L$16"}</definedName>
    <definedName name="Viet" localSheetId="11" hidden="1">{"'Sheet1'!$L$16"}</definedName>
    <definedName name="Viet" localSheetId="12" hidden="1">{"'Sheet1'!$L$16"}</definedName>
    <definedName name="Viet" localSheetId="13" hidden="1">{"'Sheet1'!$L$16"}</definedName>
    <definedName name="Viet" hidden="1">{"'Sheet1'!$L$16"}</definedName>
    <definedName name="vlct" localSheetId="10" hidden="1">{"'Sheet1'!$L$16"}</definedName>
    <definedName name="vlct" localSheetId="11" hidden="1">{"'Sheet1'!$L$16"}</definedName>
    <definedName name="vlct" localSheetId="12" hidden="1">{"'Sheet1'!$L$16"}</definedName>
    <definedName name="vlct" localSheetId="13" hidden="1">{"'Sheet1'!$L$16"}</definedName>
    <definedName name="vlct" hidden="1">{"'Sheet1'!$L$16"}</definedName>
    <definedName name="WIRE1">5</definedName>
    <definedName name="wrn.aaa." localSheetId="0" hidden="1">{#N/A,#N/A,FALSE,"Sheet1";#N/A,#N/A,FALSE,"Sheet1";#N/A,#N/A,FALSE,"Sheet1"}</definedName>
    <definedName name="wrn.aaa." localSheetId="1"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6" hidden="1">{#N/A,#N/A,FALSE,"Sheet1";#N/A,#N/A,FALSE,"Sheet1";#N/A,#N/A,FALSE,"Sheet1"}</definedName>
    <definedName name="wrn.aaa." localSheetId="7" hidden="1">{#N/A,#N/A,FALSE,"Sheet1";#N/A,#N/A,FALSE,"Sheet1";#N/A,#N/A,FALSE,"Sheet1"}</definedName>
    <definedName name="wrn.aaa." localSheetId="9" hidden="1">{#N/A,#N/A,FALSE,"Sheet1";#N/A,#N/A,FALSE,"Sheet1";#N/A,#N/A,FALSE,"Sheet1"}</definedName>
    <definedName name="wrn.aaa." localSheetId="10" hidden="1">{#N/A,#N/A,FALSE,"Sheet1";#N/A,#N/A,FALSE,"Sheet1";#N/A,#N/A,FALSE,"Sheet1"}</definedName>
    <definedName name="wrn.aaa." localSheetId="11" hidden="1">{#N/A,#N/A,FALSE,"Sheet1";#N/A,#N/A,FALSE,"Sheet1";#N/A,#N/A,FALSE,"Sheet1"}</definedName>
    <definedName name="wrn.aaa." localSheetId="12" hidden="1">{#N/A,#N/A,FALSE,"Sheet1";#N/A,#N/A,FALSE,"Sheet1";#N/A,#N/A,FALSE,"Sheet1"}</definedName>
    <definedName name="wrn.aaa." localSheetId="13" hidden="1">{#N/A,#N/A,FALSE,"Sheet1";#N/A,#N/A,FALSE,"Sheet1";#N/A,#N/A,FALSE,"Sheet1"}</definedName>
    <definedName name="wrn.aaa." hidden="1">{#N/A,#N/A,FALSE,"Sheet1";#N/A,#N/A,FALSE,"Sheet1";#N/A,#N/A,FALSE,"Sheet1"}</definedName>
    <definedName name="wrn.aaa.1" localSheetId="10" hidden="1">{#N/A,#N/A,FALSE,"Sheet1";#N/A,#N/A,FALSE,"Sheet1";#N/A,#N/A,FALSE,"Sheet1"}</definedName>
    <definedName name="wrn.aaa.1" localSheetId="11" hidden="1">{#N/A,#N/A,FALSE,"Sheet1";#N/A,#N/A,FALSE,"Sheet1";#N/A,#N/A,FALSE,"Sheet1"}</definedName>
    <definedName name="wrn.aaa.1" localSheetId="12" hidden="1">{#N/A,#N/A,FALSE,"Sheet1";#N/A,#N/A,FALSE,"Sheet1";#N/A,#N/A,FALSE,"Sheet1"}</definedName>
    <definedName name="wrn.aaa.1" localSheetId="13"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1" hidden="1">{#N/A,#N/A,FALSE,"Ke khai NH"}</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localSheetId="6" hidden="1">{#N/A,#N/A,FALSE,"Ke khai NH"}</definedName>
    <definedName name="wrn.Bang._.ke._.nhan._.hang." localSheetId="7" hidden="1">{#N/A,#N/A,FALSE,"Ke khai NH"}</definedName>
    <definedName name="wrn.Bang._.ke._.nhan._.hang." localSheetId="9" hidden="1">{#N/A,#N/A,FALSE,"Ke khai NH"}</definedName>
    <definedName name="wrn.Bang._.ke._.nhan._.hang." localSheetId="10" hidden="1">{#N/A,#N/A,FALSE,"Ke khai NH"}</definedName>
    <definedName name="wrn.Bang._.ke._.nhan._.hang." localSheetId="11" hidden="1">{#N/A,#N/A,FALSE,"Ke khai NH"}</definedName>
    <definedName name="wrn.Bang._.ke._.nhan._.hang." localSheetId="12" hidden="1">{#N/A,#N/A,FALSE,"Ke khai NH"}</definedName>
    <definedName name="wrn.Bang._.ke._.nhan._.hang." localSheetId="13" hidden="1">{#N/A,#N/A,FALSE,"Ke khai NH"}</definedName>
    <definedName name="wrn.Bang._.ke._.nhan._.hang." hidden="1">{#N/A,#N/A,FALSE,"Ke khai NH"}</definedName>
    <definedName name="wrn.cong." localSheetId="0" hidden="1">{#N/A,#N/A,FALSE,"Sheet1"}</definedName>
    <definedName name="wrn.cong." localSheetId="1" hidden="1">{#N/A,#N/A,FALSE,"Sheet1"}</definedName>
    <definedName name="wrn.cong." localSheetId="2" hidden="1">{#N/A,#N/A,FALSE,"Sheet1"}</definedName>
    <definedName name="wrn.cong." localSheetId="3" hidden="1">{#N/A,#N/A,FALSE,"Sheet1"}</definedName>
    <definedName name="wrn.cong." localSheetId="4" hidden="1">{#N/A,#N/A,FALSE,"Sheet1"}</definedName>
    <definedName name="wrn.cong." localSheetId="6" hidden="1">{#N/A,#N/A,FALSE,"Sheet1"}</definedName>
    <definedName name="wrn.cong." localSheetId="7" hidden="1">{#N/A,#N/A,FALSE,"Sheet1"}</definedName>
    <definedName name="wrn.cong." localSheetId="9" hidden="1">{#N/A,#N/A,FALSE,"Sheet1"}</definedName>
    <definedName name="wrn.cong." localSheetId="10" hidden="1">{#N/A,#N/A,FALSE,"Sheet1"}</definedName>
    <definedName name="wrn.cong." localSheetId="11" hidden="1">{#N/A,#N/A,FALSE,"Sheet1"}</definedName>
    <definedName name="wrn.cong." localSheetId="12" hidden="1">{#N/A,#N/A,FALSE,"Sheet1"}</definedName>
    <definedName name="wrn.cong." localSheetId="13" hidden="1">{#N/A,#N/A,FALSE,"Sheet1"}</definedName>
    <definedName name="wrn.cong." hidden="1">{#N/A,#N/A,FALSE,"Sheet1"}</definedName>
    <definedName name="wrn.Che._.do._.duoc._.huong." localSheetId="0" hidden="1">{#N/A,#N/A,FALSE,"BN (2)"}</definedName>
    <definedName name="wrn.Che._.do._.duoc._.huong." localSheetId="1" hidden="1">{#N/A,#N/A,FALSE,"BN (2)"}</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localSheetId="6" hidden="1">{#N/A,#N/A,FALSE,"BN (2)"}</definedName>
    <definedName name="wrn.Che._.do._.duoc._.huong." localSheetId="7" hidden="1">{#N/A,#N/A,FALSE,"BN (2)"}</definedName>
    <definedName name="wrn.Che._.do._.duoc._.huong." localSheetId="9" hidden="1">{#N/A,#N/A,FALSE,"BN (2)"}</definedName>
    <definedName name="wrn.Che._.do._.duoc._.huong." localSheetId="10" hidden="1">{#N/A,#N/A,FALSE,"BN (2)"}</definedName>
    <definedName name="wrn.Che._.do._.duoc._.huong." localSheetId="11" hidden="1">{#N/A,#N/A,FALSE,"BN (2)"}</definedName>
    <definedName name="wrn.Che._.do._.duoc._.huong." localSheetId="12" hidden="1">{#N/A,#N/A,FALSE,"BN (2)"}</definedName>
    <definedName name="wrn.Che._.do._.duoc._.huong." localSheetId="13" hidden="1">{#N/A,#N/A,FALSE,"BN (2)"}</definedName>
    <definedName name="wrn.Che._.do._.duoc._.huong." hidden="1">{#N/A,#N/A,FALSE,"BN (2)"}</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6" hidden="1">{#N/A,#N/A,FALSE,"Chi tiÆt"}</definedName>
    <definedName name="wrn.chi._.tiÆt." localSheetId="7" hidden="1">{#N/A,#N/A,FALSE,"Chi tiÆt"}</definedName>
    <definedName name="wrn.chi._.tiÆt." localSheetId="9" hidden="1">{#N/A,#N/A,FALSE,"Chi tiÆt"}</definedName>
    <definedName name="wrn.chi._.tiÆt." localSheetId="10" hidden="1">{#N/A,#N/A,FALSE,"Chi tiÆt"}</definedName>
    <definedName name="wrn.chi._.tiÆt." localSheetId="11" hidden="1">{#N/A,#N/A,FALSE,"Chi tiÆt"}</definedName>
    <definedName name="wrn.chi._.tiÆt." localSheetId="12" hidden="1">{#N/A,#N/A,FALSE,"Chi tiÆt"}</definedName>
    <definedName name="wrn.chi._.tiÆt." localSheetId="13" hidden="1">{#N/A,#N/A,FALSE,"Chi tiÆt"}</definedName>
    <definedName name="wrn.chi._.tiÆt." hidden="1">{#N/A,#N/A,FALSE,"Chi tiÆt"}</definedName>
    <definedName name="wrn.Giáy._.bao._.no." localSheetId="0" hidden="1">{#N/A,#N/A,FALSE,"BN"}</definedName>
    <definedName name="wrn.Giáy._.bao._.no." localSheetId="1" hidden="1">{#N/A,#N/A,FALSE,"BN"}</definedName>
    <definedName name="wrn.Giáy._.bao._.no." localSheetId="2" hidden="1">{#N/A,#N/A,FALSE,"BN"}</definedName>
    <definedName name="wrn.Giáy._.bao._.no." localSheetId="3" hidden="1">{#N/A,#N/A,FALSE,"BN"}</definedName>
    <definedName name="wrn.Giáy._.bao._.no." localSheetId="4" hidden="1">{#N/A,#N/A,FALSE,"BN"}</definedName>
    <definedName name="wrn.Giáy._.bao._.no." localSheetId="6" hidden="1">{#N/A,#N/A,FALSE,"BN"}</definedName>
    <definedName name="wrn.Giáy._.bao._.no." localSheetId="7" hidden="1">{#N/A,#N/A,FALSE,"BN"}</definedName>
    <definedName name="wrn.Giáy._.bao._.no." localSheetId="9" hidden="1">{#N/A,#N/A,FALSE,"BN"}</definedName>
    <definedName name="wrn.Giáy._.bao._.no." localSheetId="10" hidden="1">{#N/A,#N/A,FALSE,"BN"}</definedName>
    <definedName name="wrn.Giáy._.bao._.no." localSheetId="11" hidden="1">{#N/A,#N/A,FALSE,"BN"}</definedName>
    <definedName name="wrn.Giáy._.bao._.no." localSheetId="12" hidden="1">{#N/A,#N/A,FALSE,"BN"}</definedName>
    <definedName name="wrn.Giáy._.bao._.no." localSheetId="13"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localSheetId="9" hidden="1">{"Offgrid",#N/A,FALSE,"OFFGRID";"Region",#N/A,FALSE,"REGION";"Offgrid -2",#N/A,FALSE,"OFFGRID";"WTP",#N/A,FALSE,"WTP";"WTP -2",#N/A,FALSE,"WTP";"Project",#N/A,FALSE,"PROJECT";"Summary -2",#N/A,FALSE,"SUMMARY"}</definedName>
    <definedName name="wrn.Report." localSheetId="10" hidden="1">{"Offgrid",#N/A,FALSE,"OFFGRID";"Region",#N/A,FALSE,"REGION";"Offgrid -2",#N/A,FALSE,"OFFGRID";"WTP",#N/A,FALSE,"WTP";"WTP -2",#N/A,FALSE,"WTP";"Project",#N/A,FALSE,"PROJECT";"Summary -2",#N/A,FALSE,"SUMMARY"}</definedName>
    <definedName name="wrn.Report." localSheetId="11" hidden="1">{"Offgrid",#N/A,FALSE,"OFFGRID";"Region",#N/A,FALSE,"REGION";"Offgrid -2",#N/A,FALSE,"OFFGRID";"WTP",#N/A,FALSE,"WTP";"WTP -2",#N/A,FALSE,"WTP";"Project",#N/A,FALSE,"PROJECT";"Summary -2",#N/A,FALSE,"SUMMARY"}</definedName>
    <definedName name="wrn.Report." localSheetId="12" hidden="1">{"Offgrid",#N/A,FALSE,"OFFGRID";"Region",#N/A,FALSE,"REGION";"Offgrid -2",#N/A,FALSE,"OFFGRID";"WTP",#N/A,FALSE,"WTP";"WTP -2",#N/A,FALSE,"WTP";"Project",#N/A,FALSE,"PROJECT";"Summary -2",#N/A,FALSE,"SUMMARY"}</definedName>
    <definedName name="wrn.Report." localSheetId="1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1" hidden="1">{#N/A,#N/A,TRUE,"BT M200 da 10x20"}</definedName>
    <definedName name="wrn.vd." localSheetId="2" hidden="1">{#N/A,#N/A,TRUE,"BT M200 da 10x20"}</definedName>
    <definedName name="wrn.vd." localSheetId="3" hidden="1">{#N/A,#N/A,TRUE,"BT M200 da 10x20"}</definedName>
    <definedName name="wrn.vd." localSheetId="4" hidden="1">{#N/A,#N/A,TRUE,"BT M200 da 10x20"}</definedName>
    <definedName name="wrn.vd." localSheetId="6" hidden="1">{#N/A,#N/A,TRUE,"BT M200 da 10x20"}</definedName>
    <definedName name="wrn.vd." localSheetId="7" hidden="1">{#N/A,#N/A,TRUE,"BT M200 da 10x20"}</definedName>
    <definedName name="wrn.vd." localSheetId="9" hidden="1">{#N/A,#N/A,TRUE,"BT M200 da 10x20"}</definedName>
    <definedName name="wrn.vd." localSheetId="10" hidden="1">{#N/A,#N/A,TRUE,"BT M200 da 10x20"}</definedName>
    <definedName name="wrn.vd." localSheetId="11" hidden="1">{#N/A,#N/A,TRUE,"BT M200 da 10x20"}</definedName>
    <definedName name="wrn.vd." localSheetId="12" hidden="1">{#N/A,#N/A,TRUE,"BT M200 da 10x20"}</definedName>
    <definedName name="wrn.vd." localSheetId="13"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localSheetId="9" hidden="1">{"Offgrid",#N/A,FALSE,"OFFGRID";"Region",#N/A,FALSE,"REGION";"Offgrid -2",#N/A,FALSE,"OFFGRID";"WTP",#N/A,FALSE,"WTP";"WTP -2",#N/A,FALSE,"WTP";"Project",#N/A,FALSE,"PROJECT";"Summary -2",#N/A,FALSE,"SUMMARY"}</definedName>
    <definedName name="wrnf.report" localSheetId="10" hidden="1">{"Offgrid",#N/A,FALSE,"OFFGRID";"Region",#N/A,FALSE,"REGION";"Offgrid -2",#N/A,FALSE,"OFFGRID";"WTP",#N/A,FALSE,"WTP";"WTP -2",#N/A,FALSE,"WTP";"Project",#N/A,FALSE,"PROJECT";"Summary -2",#N/A,FALSE,"SUMMARY"}</definedName>
    <definedName name="wrnf.report" localSheetId="11" hidden="1">{"Offgrid",#N/A,FALSE,"OFFGRID";"Region",#N/A,FALSE,"REGION";"Offgrid -2",#N/A,FALSE,"OFFGRID";"WTP",#N/A,FALSE,"WTP";"WTP -2",#N/A,FALSE,"WTP";"Project",#N/A,FALSE,"PROJECT";"Summary -2",#N/A,FALSE,"SUMMARY"}</definedName>
    <definedName name="wrnf.report" localSheetId="12" hidden="1">{"Offgrid",#N/A,FALSE,"OFFGRID";"Region",#N/A,FALSE,"REGION";"Offgrid -2",#N/A,FALSE,"OFFGRID";"WTP",#N/A,FALSE,"WTP";"WTP -2",#N/A,FALSE,"WTP";"Project",#N/A,FALSE,"PROJECT";"Summary -2",#N/A,FALSE,"SUMMARY"}</definedName>
    <definedName name="wrnf.report" localSheetId="1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BCNCKT">5600</definedName>
    <definedName name="XCCT">0.5</definedName>
    <definedName name="XDCB" localSheetId="10" hidden="1">{"'Sheet1'!$L$16"}</definedName>
    <definedName name="XDCB" localSheetId="11" hidden="1">{"'Sheet1'!$L$16"}</definedName>
    <definedName name="XDCB" localSheetId="12" hidden="1">{"'Sheet1'!$L$16"}</definedName>
    <definedName name="XDCB" localSheetId="13" hidden="1">{"'Sheet1'!$L$16"}</definedName>
    <definedName name="XDCB" hidden="1">{"'Sheet1'!$L$16"}</definedName>
    <definedName name="xls" localSheetId="0" hidden="1">{"'Sheet1'!$L$16"}</definedName>
    <definedName name="xls" localSheetId="1" hidden="1">{"'Sheet1'!$L$16"}</definedName>
    <definedName name="xls" localSheetId="2" hidden="1">{"'Sheet1'!$L$16"}</definedName>
    <definedName name="xls" localSheetId="3" hidden="1">{"'Sheet1'!$L$16"}</definedName>
    <definedName name="xls" localSheetId="4" hidden="1">{"'Sheet1'!$L$16"}</definedName>
    <definedName name="xls" localSheetId="6" hidden="1">{"'Sheet1'!$L$16"}</definedName>
    <definedName name="xls" localSheetId="7" hidden="1">{"'Sheet1'!$L$16"}</definedName>
    <definedName name="xls" localSheetId="9" hidden="1">{"'Sheet1'!$L$16"}</definedName>
    <definedName name="xls" localSheetId="10" hidden="1">{"'Sheet1'!$L$16"}</definedName>
    <definedName name="xls" localSheetId="11" hidden="1">{"'Sheet1'!$L$16"}</definedName>
    <definedName name="xls" localSheetId="12" hidden="1">{"'Sheet1'!$L$16"}</definedName>
    <definedName name="xls" localSheetId="13" hidden="1">{"'Sheet1'!$L$16"}</definedName>
    <definedName name="xls" hidden="1">{"'Sheet1'!$L$16"}</definedName>
    <definedName name="xlttbninh" localSheetId="0" hidden="1">{"'Sheet1'!$L$16"}</definedName>
    <definedName name="xlttbninh" localSheetId="1" hidden="1">{"'Sheet1'!$L$16"}</definedName>
    <definedName name="xlttbninh" localSheetId="2" hidden="1">{"'Sheet1'!$L$16"}</definedName>
    <definedName name="xlttbninh" localSheetId="3" hidden="1">{"'Sheet1'!$L$16"}</definedName>
    <definedName name="xlttbninh" localSheetId="4" hidden="1">{"'Sheet1'!$L$16"}</definedName>
    <definedName name="xlttbninh" localSheetId="6" hidden="1">{"'Sheet1'!$L$16"}</definedName>
    <definedName name="xlttbninh" localSheetId="7" hidden="1">{"'Sheet1'!$L$16"}</definedName>
    <definedName name="xlttbninh" localSheetId="9" hidden="1">{"'Sheet1'!$L$16"}</definedName>
    <definedName name="xlttbninh" localSheetId="10" hidden="1">{"'Sheet1'!$L$16"}</definedName>
    <definedName name="xlttbninh" localSheetId="11" hidden="1">{"'Sheet1'!$L$16"}</definedName>
    <definedName name="xlttbninh" localSheetId="12" hidden="1">{"'Sheet1'!$L$16"}</definedName>
    <definedName name="xlttbninh" localSheetId="13" hidden="1">{"'Sheet1'!$L$16"}</definedName>
    <definedName name="xlttbninh" hidden="1">{"'Sheet1'!$L$16"}</definedName>
    <definedName name="XTKKTTC">7500</definedName>
    <definedName name="z" localSheetId="0" hidden="1">{"'Sheet1'!$L$16"}</definedName>
    <definedName name="z" localSheetId="1" hidden="1">{"'Sheet1'!$L$16"}</definedName>
    <definedName name="z" localSheetId="2" hidden="1">{"'Sheet1'!$L$16"}</definedName>
    <definedName name="z" localSheetId="3" hidden="1">{"'Sheet1'!$L$16"}</definedName>
    <definedName name="z" localSheetId="4" hidden="1">{"'Sheet1'!$L$16"}</definedName>
    <definedName name="z" localSheetId="6" hidden="1">{"'Sheet1'!$L$16"}</definedName>
    <definedName name="z" localSheetId="7" hidden="1">{"'Sheet1'!$L$16"}</definedName>
    <definedName name="z" localSheetId="9" hidden="1">{"'Sheet1'!$L$16"}</definedName>
    <definedName name="z" localSheetId="10" hidden="1">{"'Sheet1'!$L$16"}</definedName>
    <definedName name="z" localSheetId="11" hidden="1">{"'Sheet1'!$L$16"}</definedName>
    <definedName name="z" localSheetId="12" hidden="1">{"'Sheet1'!$L$16"}</definedName>
    <definedName name="z" localSheetId="13" hidden="1">{"'Sheet1'!$L$16"}</definedName>
    <definedName name="z" hidden="1">{"'Sheet1'!$L$16"}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 i="42" l="1"/>
  <c r="M16" i="42"/>
  <c r="H14" i="42"/>
  <c r="H13" i="42"/>
  <c r="H12" i="42"/>
  <c r="I23" i="42"/>
  <c r="I22" i="42"/>
  <c r="I21" i="42"/>
  <c r="I20" i="42"/>
  <c r="I19" i="42"/>
  <c r="I18" i="42"/>
  <c r="I17" i="42"/>
  <c r="I16" i="42"/>
  <c r="I15" i="42"/>
  <c r="I14" i="42"/>
  <c r="I13" i="42"/>
  <c r="I12" i="42"/>
  <c r="P11" i="41"/>
  <c r="E90" i="37"/>
  <c r="E83" i="37"/>
  <c r="E84" i="37"/>
  <c r="H86" i="37"/>
  <c r="E81" i="39"/>
  <c r="F81" i="39"/>
  <c r="H81" i="39"/>
  <c r="I81" i="39"/>
  <c r="J81" i="39"/>
  <c r="K81" i="39"/>
  <c r="M81" i="39"/>
  <c r="N81" i="39"/>
  <c r="O81" i="39"/>
  <c r="P81" i="39"/>
  <c r="L13" i="39"/>
  <c r="L84" i="39"/>
  <c r="L83" i="39"/>
  <c r="L87" i="39"/>
  <c r="M80" i="39"/>
  <c r="L80" i="39"/>
  <c r="D88" i="39"/>
  <c r="D85" i="39"/>
  <c r="D81" i="39" s="1"/>
  <c r="D75" i="39"/>
  <c r="D77" i="39"/>
  <c r="D78" i="39"/>
  <c r="D69" i="39"/>
  <c r="D70" i="39"/>
  <c r="D66" i="39"/>
  <c r="D50" i="39"/>
  <c r="D51" i="39"/>
  <c r="D52" i="39"/>
  <c r="D56" i="39"/>
  <c r="N42" i="39"/>
  <c r="L38" i="39"/>
  <c r="N38" i="39" s="1"/>
  <c r="L24" i="39"/>
  <c r="M15" i="39"/>
  <c r="L15" i="39"/>
  <c r="N13" i="39"/>
  <c r="J92" i="59"/>
  <c r="G92" i="59"/>
  <c r="E92" i="59"/>
  <c r="P92" i="59" s="1"/>
  <c r="J91" i="59"/>
  <c r="G91" i="59"/>
  <c r="E91" i="59"/>
  <c r="P91" i="59" s="1"/>
  <c r="G90" i="59"/>
  <c r="E90" i="59" s="1"/>
  <c r="P90" i="59" s="1"/>
  <c r="J89" i="59"/>
  <c r="G89" i="59"/>
  <c r="O88" i="59"/>
  <c r="N88" i="59"/>
  <c r="N87" i="59" s="1"/>
  <c r="M88" i="59"/>
  <c r="L88" i="59"/>
  <c r="L87" i="59" s="1"/>
  <c r="K88" i="59"/>
  <c r="J88" i="59"/>
  <c r="J87" i="59" s="1"/>
  <c r="I88" i="59"/>
  <c r="H88" i="59"/>
  <c r="H87" i="59" s="1"/>
  <c r="F88" i="59"/>
  <c r="F87" i="59" s="1"/>
  <c r="O87" i="59"/>
  <c r="M87" i="59"/>
  <c r="K87" i="59"/>
  <c r="I87" i="59"/>
  <c r="D87" i="59"/>
  <c r="C87" i="59"/>
  <c r="I86" i="59"/>
  <c r="E86" i="59"/>
  <c r="I85" i="59"/>
  <c r="I84" i="59" s="1"/>
  <c r="E85" i="59"/>
  <c r="P85" i="59" s="1"/>
  <c r="O84" i="59"/>
  <c r="N84" i="59"/>
  <c r="M84" i="59"/>
  <c r="L84" i="59"/>
  <c r="K84" i="59"/>
  <c r="J84" i="59"/>
  <c r="H84" i="59"/>
  <c r="G84" i="59"/>
  <c r="F84" i="59"/>
  <c r="G83" i="59"/>
  <c r="G82" i="59" s="1"/>
  <c r="E83" i="59"/>
  <c r="O82" i="59"/>
  <c r="N82" i="59"/>
  <c r="M82" i="59"/>
  <c r="L82" i="59"/>
  <c r="K82" i="59"/>
  <c r="J82" i="59"/>
  <c r="I82" i="59"/>
  <c r="H82" i="59"/>
  <c r="F82" i="59"/>
  <c r="J81" i="59"/>
  <c r="G81" i="59"/>
  <c r="O80" i="59"/>
  <c r="N80" i="59"/>
  <c r="M80" i="59"/>
  <c r="L80" i="59"/>
  <c r="K80" i="59"/>
  <c r="I80" i="59"/>
  <c r="H80" i="59"/>
  <c r="G80" i="59"/>
  <c r="F80" i="59"/>
  <c r="E79" i="59"/>
  <c r="P79" i="59" s="1"/>
  <c r="P78" i="59" s="1"/>
  <c r="O78" i="59"/>
  <c r="N78" i="59"/>
  <c r="D19" i="39" s="1"/>
  <c r="M78" i="59"/>
  <c r="L78" i="59"/>
  <c r="K78" i="59"/>
  <c r="J78" i="59"/>
  <c r="I78" i="59"/>
  <c r="H78" i="59"/>
  <c r="G78" i="59"/>
  <c r="F78" i="59"/>
  <c r="J77" i="59"/>
  <c r="E77" i="59" s="1"/>
  <c r="O76" i="59"/>
  <c r="N76" i="59"/>
  <c r="M76" i="59"/>
  <c r="L76" i="59"/>
  <c r="K76" i="59"/>
  <c r="J76" i="59"/>
  <c r="I76" i="59"/>
  <c r="H76" i="59"/>
  <c r="G76" i="59"/>
  <c r="F76" i="59"/>
  <c r="I75" i="59"/>
  <c r="E75" i="59"/>
  <c r="P75" i="59" s="1"/>
  <c r="I74" i="59"/>
  <c r="E74" i="59"/>
  <c r="P74" i="59" s="1"/>
  <c r="I73" i="59"/>
  <c r="E73" i="59"/>
  <c r="P73" i="59" s="1"/>
  <c r="O72" i="59"/>
  <c r="N72" i="59"/>
  <c r="M72" i="59"/>
  <c r="L72" i="59"/>
  <c r="K72" i="59"/>
  <c r="I72" i="59" s="1"/>
  <c r="J72" i="59"/>
  <c r="H72" i="59"/>
  <c r="G72" i="59"/>
  <c r="F72" i="59"/>
  <c r="I71" i="59"/>
  <c r="E71" i="59"/>
  <c r="P71" i="59" s="1"/>
  <c r="P70" i="59"/>
  <c r="I70" i="59"/>
  <c r="E70" i="59"/>
  <c r="I69" i="59"/>
  <c r="E69" i="59"/>
  <c r="P69" i="59" s="1"/>
  <c r="I68" i="59"/>
  <c r="E68" i="59"/>
  <c r="I67" i="59"/>
  <c r="E67" i="59"/>
  <c r="P67" i="59" s="1"/>
  <c r="I66" i="59"/>
  <c r="E66" i="59"/>
  <c r="P66" i="59" s="1"/>
  <c r="O65" i="59"/>
  <c r="O57" i="59" s="1"/>
  <c r="N65" i="59"/>
  <c r="M65" i="59"/>
  <c r="L65" i="59"/>
  <c r="L57" i="59" s="1"/>
  <c r="K65" i="59"/>
  <c r="I65" i="59" s="1"/>
  <c r="J65" i="59"/>
  <c r="H65" i="59"/>
  <c r="G65" i="59"/>
  <c r="F65" i="59"/>
  <c r="F57" i="59" s="1"/>
  <c r="I64" i="59"/>
  <c r="E64" i="59"/>
  <c r="P64" i="59" s="1"/>
  <c r="I63" i="59"/>
  <c r="E63" i="59"/>
  <c r="P63" i="59" s="1"/>
  <c r="I62" i="59"/>
  <c r="E62" i="59"/>
  <c r="P62" i="59" s="1"/>
  <c r="P61" i="59"/>
  <c r="I61" i="59"/>
  <c r="E61" i="59"/>
  <c r="E60" i="59"/>
  <c r="P60" i="59" s="1"/>
  <c r="I59" i="59"/>
  <c r="E59" i="59"/>
  <c r="P59" i="59" s="1"/>
  <c r="I58" i="59"/>
  <c r="E58" i="59"/>
  <c r="P58" i="59" s="1"/>
  <c r="N57" i="59"/>
  <c r="J57" i="59"/>
  <c r="H57" i="59"/>
  <c r="I56" i="59"/>
  <c r="E56" i="59"/>
  <c r="P56" i="59" s="1"/>
  <c r="I55" i="59"/>
  <c r="E55" i="59"/>
  <c r="P55" i="59" s="1"/>
  <c r="I54" i="59"/>
  <c r="E54" i="59"/>
  <c r="P54" i="59" s="1"/>
  <c r="I53" i="59"/>
  <c r="G53" i="59"/>
  <c r="G52" i="59" s="1"/>
  <c r="O52" i="59"/>
  <c r="N52" i="59"/>
  <c r="M52" i="59"/>
  <c r="L52" i="59"/>
  <c r="K52" i="59"/>
  <c r="J52" i="59"/>
  <c r="I52" i="59"/>
  <c r="H52" i="59"/>
  <c r="F52" i="59"/>
  <c r="BG51" i="59"/>
  <c r="I51" i="59"/>
  <c r="G51" i="59"/>
  <c r="E51" i="59"/>
  <c r="P51" i="59" s="1"/>
  <c r="BG50" i="59"/>
  <c r="I50" i="59"/>
  <c r="G50" i="59"/>
  <c r="E50" i="59" s="1"/>
  <c r="P50" i="59" s="1"/>
  <c r="BG49" i="59"/>
  <c r="I49" i="59"/>
  <c r="G49" i="59"/>
  <c r="E49" i="59" s="1"/>
  <c r="BG48" i="59"/>
  <c r="P48" i="59"/>
  <c r="I48" i="59"/>
  <c r="G48" i="59"/>
  <c r="E48" i="59" s="1"/>
  <c r="BG47" i="59"/>
  <c r="I47" i="59"/>
  <c r="G47" i="59"/>
  <c r="E47" i="59" s="1"/>
  <c r="D74" i="39" s="1"/>
  <c r="BG46" i="59"/>
  <c r="O46" i="59"/>
  <c r="N46" i="59"/>
  <c r="M46" i="59"/>
  <c r="L46" i="59"/>
  <c r="K46" i="59"/>
  <c r="J46" i="59"/>
  <c r="H46" i="59"/>
  <c r="F46" i="59"/>
  <c r="D46" i="59"/>
  <c r="C46" i="59"/>
  <c r="C13" i="59" s="1"/>
  <c r="C12" i="59" s="1"/>
  <c r="C11" i="59" s="1"/>
  <c r="BG45" i="59"/>
  <c r="I45" i="59"/>
  <c r="G45" i="59"/>
  <c r="E45" i="59"/>
  <c r="BG44" i="59"/>
  <c r="I44" i="59"/>
  <c r="G44" i="59"/>
  <c r="E44" i="59" s="1"/>
  <c r="P44" i="59" s="1"/>
  <c r="BG43" i="59"/>
  <c r="I43" i="59"/>
  <c r="G43" i="59"/>
  <c r="E43" i="59"/>
  <c r="P43" i="59" s="1"/>
  <c r="BG42" i="59"/>
  <c r="I42" i="59"/>
  <c r="G42" i="59"/>
  <c r="E42" i="59" s="1"/>
  <c r="P42" i="59" s="1"/>
  <c r="BG41" i="59"/>
  <c r="I41" i="59"/>
  <c r="G41" i="59"/>
  <c r="E41" i="59"/>
  <c r="P41" i="59" s="1"/>
  <c r="BG40" i="59"/>
  <c r="I40" i="59"/>
  <c r="G40" i="59"/>
  <c r="BG39" i="59"/>
  <c r="I39" i="59"/>
  <c r="G39" i="59"/>
  <c r="E39" i="59" s="1"/>
  <c r="BG38" i="59"/>
  <c r="O38" i="59"/>
  <c r="I38" i="59"/>
  <c r="G38" i="59"/>
  <c r="E38" i="59"/>
  <c r="BG37" i="59"/>
  <c r="O37" i="59"/>
  <c r="N37" i="59"/>
  <c r="M37" i="59"/>
  <c r="L37" i="59"/>
  <c r="K37" i="59"/>
  <c r="K13" i="59" s="1"/>
  <c r="J37" i="59"/>
  <c r="H37" i="59"/>
  <c r="F37" i="59"/>
  <c r="D37" i="59"/>
  <c r="C37" i="59"/>
  <c r="BG36" i="59"/>
  <c r="I36" i="59"/>
  <c r="G36" i="59"/>
  <c r="E36" i="59" s="1"/>
  <c r="P36" i="59" s="1"/>
  <c r="BG35" i="59"/>
  <c r="I35" i="59"/>
  <c r="G35" i="59"/>
  <c r="E35" i="59" s="1"/>
  <c r="BG34" i="59"/>
  <c r="I34" i="59"/>
  <c r="G34" i="59"/>
  <c r="E34" i="59"/>
  <c r="BG33" i="59"/>
  <c r="I33" i="59"/>
  <c r="G33" i="59"/>
  <c r="E33" i="59" s="1"/>
  <c r="BG32" i="59"/>
  <c r="I32" i="59"/>
  <c r="G32" i="59"/>
  <c r="E32" i="59"/>
  <c r="P32" i="59" s="1"/>
  <c r="BG31" i="59"/>
  <c r="I31" i="59"/>
  <c r="G31" i="59"/>
  <c r="E31" i="59" s="1"/>
  <c r="P31" i="59" s="1"/>
  <c r="BG30" i="59"/>
  <c r="I30" i="59"/>
  <c r="G30" i="59"/>
  <c r="E30" i="59"/>
  <c r="P30" i="59" s="1"/>
  <c r="BG29" i="59"/>
  <c r="I29" i="59"/>
  <c r="G29" i="59"/>
  <c r="E29" i="59" s="1"/>
  <c r="D58" i="39" s="1"/>
  <c r="BG28" i="59"/>
  <c r="I28" i="59"/>
  <c r="G28" i="59"/>
  <c r="E28" i="59"/>
  <c r="D57" i="39" s="1"/>
  <c r="BG27" i="59"/>
  <c r="O27" i="59"/>
  <c r="N27" i="59"/>
  <c r="M27" i="59"/>
  <c r="L27" i="59"/>
  <c r="K27" i="59"/>
  <c r="J27" i="59"/>
  <c r="H27" i="59"/>
  <c r="F27" i="59"/>
  <c r="F13" i="59" s="1"/>
  <c r="D27" i="59"/>
  <c r="C27" i="59"/>
  <c r="BG26" i="59"/>
  <c r="I26" i="59"/>
  <c r="G26" i="59"/>
  <c r="E26" i="59"/>
  <c r="P26" i="59" s="1"/>
  <c r="BG25" i="59"/>
  <c r="M25" i="59"/>
  <c r="E25" i="59" s="1"/>
  <c r="I25" i="59"/>
  <c r="G25" i="59"/>
  <c r="BG24" i="59"/>
  <c r="I24" i="59"/>
  <c r="G24" i="59"/>
  <c r="E24" i="59" s="1"/>
  <c r="P24" i="59" s="1"/>
  <c r="BG23" i="59"/>
  <c r="I23" i="59"/>
  <c r="G23" i="59"/>
  <c r="E23" i="59"/>
  <c r="P23" i="59" s="1"/>
  <c r="BG22" i="59"/>
  <c r="I22" i="59"/>
  <c r="G22" i="59"/>
  <c r="E22" i="59" s="1"/>
  <c r="P22" i="59" s="1"/>
  <c r="BG21" i="59"/>
  <c r="I21" i="59"/>
  <c r="G21" i="59"/>
  <c r="E21" i="59"/>
  <c r="P21" i="59" s="1"/>
  <c r="BG20" i="59"/>
  <c r="I20" i="59"/>
  <c r="G20" i="59"/>
  <c r="E20" i="59" s="1"/>
  <c r="P20" i="59" s="1"/>
  <c r="BG19" i="59"/>
  <c r="I19" i="59"/>
  <c r="G19" i="59"/>
  <c r="E19" i="59" s="1"/>
  <c r="BG18" i="59"/>
  <c r="I18" i="59"/>
  <c r="G18" i="59"/>
  <c r="BG17" i="59"/>
  <c r="I17" i="59"/>
  <c r="G17" i="59"/>
  <c r="E17" i="59"/>
  <c r="BG16" i="59"/>
  <c r="I16" i="59"/>
  <c r="G16" i="59"/>
  <c r="E16" i="59" s="1"/>
  <c r="P16" i="59" s="1"/>
  <c r="BG15" i="59"/>
  <c r="BG14" i="59" s="1"/>
  <c r="BG13" i="59" s="1"/>
  <c r="BG12" i="59" s="1"/>
  <c r="BG11" i="59" s="1"/>
  <c r="I15" i="59"/>
  <c r="G15" i="59"/>
  <c r="E15" i="59"/>
  <c r="D45" i="39" s="1"/>
  <c r="BF14" i="59"/>
  <c r="BE14" i="59"/>
  <c r="BD14" i="59"/>
  <c r="BD13" i="59" s="1"/>
  <c r="BD12" i="59" s="1"/>
  <c r="BC14" i="59"/>
  <c r="BC13" i="59" s="1"/>
  <c r="BC12" i="59" s="1"/>
  <c r="BC11" i="59" s="1"/>
  <c r="BB14" i="59"/>
  <c r="BB13" i="59" s="1"/>
  <c r="BB12" i="59" s="1"/>
  <c r="BB11" i="59" s="1"/>
  <c r="BA14" i="59"/>
  <c r="AZ14" i="59"/>
  <c r="AZ13" i="59" s="1"/>
  <c r="AY14" i="59"/>
  <c r="AY13" i="59" s="1"/>
  <c r="AY12" i="59" s="1"/>
  <c r="AY11" i="59" s="1"/>
  <c r="AX14" i="59"/>
  <c r="AX13" i="59" s="1"/>
  <c r="AX12" i="59" s="1"/>
  <c r="AX11" i="59" s="1"/>
  <c r="AW14" i="59"/>
  <c r="AV14" i="59"/>
  <c r="AV13" i="59" s="1"/>
  <c r="AU14" i="59"/>
  <c r="AT14" i="59"/>
  <c r="AT13" i="59" s="1"/>
  <c r="AT12" i="59" s="1"/>
  <c r="AT11" i="59" s="1"/>
  <c r="AS14" i="59"/>
  <c r="AR14" i="59"/>
  <c r="AR13" i="59" s="1"/>
  <c r="AQ14" i="59"/>
  <c r="AP14" i="59"/>
  <c r="AP13" i="59" s="1"/>
  <c r="AP12" i="59" s="1"/>
  <c r="AP11" i="59" s="1"/>
  <c r="AO14" i="59"/>
  <c r="AN14" i="59"/>
  <c r="AN13" i="59" s="1"/>
  <c r="AN12" i="59" s="1"/>
  <c r="AM14" i="59"/>
  <c r="AM13" i="59" s="1"/>
  <c r="AM12" i="59" s="1"/>
  <c r="AM11" i="59" s="1"/>
  <c r="AL14" i="59"/>
  <c r="AL13" i="59" s="1"/>
  <c r="AL12" i="59" s="1"/>
  <c r="AL11" i="59" s="1"/>
  <c r="AK14" i="59"/>
  <c r="AJ14" i="59"/>
  <c r="AJ13" i="59" s="1"/>
  <c r="AI14" i="59"/>
  <c r="AI13" i="59" s="1"/>
  <c r="AI12" i="59" s="1"/>
  <c r="AI11" i="59" s="1"/>
  <c r="AH14" i="59"/>
  <c r="AH13" i="59" s="1"/>
  <c r="AH12" i="59" s="1"/>
  <c r="AH11" i="59" s="1"/>
  <c r="AG14" i="59"/>
  <c r="AF14" i="59"/>
  <c r="AF13" i="59" s="1"/>
  <c r="AE14" i="59"/>
  <c r="AD14" i="59"/>
  <c r="AD13" i="59" s="1"/>
  <c r="AD12" i="59" s="1"/>
  <c r="AD11" i="59" s="1"/>
  <c r="AC14" i="59"/>
  <c r="AB14" i="59"/>
  <c r="AB13" i="59" s="1"/>
  <c r="AA14" i="59"/>
  <c r="Z14" i="59"/>
  <c r="Z13" i="59" s="1"/>
  <c r="Z12" i="59" s="1"/>
  <c r="Z11" i="59" s="1"/>
  <c r="Y14" i="59"/>
  <c r="X14" i="59"/>
  <c r="X13" i="59" s="1"/>
  <c r="X12" i="59" s="1"/>
  <c r="W14" i="59"/>
  <c r="W13" i="59" s="1"/>
  <c r="W12" i="59" s="1"/>
  <c r="W11" i="59" s="1"/>
  <c r="V14" i="59"/>
  <c r="V13" i="59" s="1"/>
  <c r="V12" i="59" s="1"/>
  <c r="V11" i="59" s="1"/>
  <c r="U14" i="59"/>
  <c r="T14" i="59"/>
  <c r="T13" i="59" s="1"/>
  <c r="S14" i="59"/>
  <c r="S13" i="59" s="1"/>
  <c r="S12" i="59" s="1"/>
  <c r="S11" i="59" s="1"/>
  <c r="R14" i="59"/>
  <c r="R13" i="59" s="1"/>
  <c r="R12" i="59" s="1"/>
  <c r="R11" i="59" s="1"/>
  <c r="Q14" i="59"/>
  <c r="O14" i="59"/>
  <c r="N14" i="59"/>
  <c r="M14" i="59"/>
  <c r="M13" i="59" s="1"/>
  <c r="L14" i="59"/>
  <c r="K14" i="59"/>
  <c r="J14" i="59"/>
  <c r="H14" i="59"/>
  <c r="H13" i="59" s="1"/>
  <c r="F14" i="59"/>
  <c r="D14" i="59"/>
  <c r="C14" i="59"/>
  <c r="BF13" i="59"/>
  <c r="BF12" i="59" s="1"/>
  <c r="BF11" i="59" s="1"/>
  <c r="BH11" i="59" s="1"/>
  <c r="BE13" i="59"/>
  <c r="BE12" i="59" s="1"/>
  <c r="BA13" i="59"/>
  <c r="BA12" i="59" s="1"/>
  <c r="BA11" i="59" s="1"/>
  <c r="AW13" i="59"/>
  <c r="AW12" i="59" s="1"/>
  <c r="AW11" i="59" s="1"/>
  <c r="AU13" i="59"/>
  <c r="AU12" i="59" s="1"/>
  <c r="AU11" i="59" s="1"/>
  <c r="AS13" i="59"/>
  <c r="AS12" i="59" s="1"/>
  <c r="AS11" i="59" s="1"/>
  <c r="AQ13" i="59"/>
  <c r="AO13" i="59"/>
  <c r="AO12" i="59" s="1"/>
  <c r="AK13" i="59"/>
  <c r="AK12" i="59" s="1"/>
  <c r="AK11" i="59" s="1"/>
  <c r="AG13" i="59"/>
  <c r="AG12" i="59" s="1"/>
  <c r="AG11" i="59" s="1"/>
  <c r="AE13" i="59"/>
  <c r="AC13" i="59"/>
  <c r="AC12" i="59" s="1"/>
  <c r="AC11" i="59" s="1"/>
  <c r="AA13" i="59"/>
  <c r="Y13" i="59"/>
  <c r="Y12" i="59" s="1"/>
  <c r="U13" i="59"/>
  <c r="U12" i="59" s="1"/>
  <c r="U11" i="59" s="1"/>
  <c r="Q13" i="59"/>
  <c r="Q12" i="59" s="1"/>
  <c r="Q11" i="59" s="1"/>
  <c r="O13" i="59"/>
  <c r="AZ12" i="59"/>
  <c r="AZ11" i="59" s="1"/>
  <c r="AV12" i="59"/>
  <c r="AR12" i="59"/>
  <c r="AQ12" i="59"/>
  <c r="AQ11" i="59" s="1"/>
  <c r="AJ12" i="59"/>
  <c r="AJ11" i="59" s="1"/>
  <c r="AF12" i="59"/>
  <c r="AE12" i="59"/>
  <c r="AE11" i="59" s="1"/>
  <c r="AB12" i="59"/>
  <c r="AA12" i="59"/>
  <c r="AA11" i="59" s="1"/>
  <c r="T12" i="59"/>
  <c r="T11" i="59" s="1"/>
  <c r="BE11" i="59"/>
  <c r="BD11" i="59"/>
  <c r="AV11" i="59"/>
  <c r="AR11" i="59"/>
  <c r="AO11" i="59"/>
  <c r="AN11" i="59"/>
  <c r="AF11" i="59"/>
  <c r="AB11" i="59"/>
  <c r="Y11" i="59"/>
  <c r="X11" i="59"/>
  <c r="O83" i="58"/>
  <c r="N83" i="58"/>
  <c r="M83" i="58"/>
  <c r="L83" i="58"/>
  <c r="K83" i="58"/>
  <c r="J83" i="58"/>
  <c r="I83" i="58"/>
  <c r="H83" i="58"/>
  <c r="G83" i="58"/>
  <c r="F83" i="58"/>
  <c r="E83" i="58"/>
  <c r="D83" i="58"/>
  <c r="C82" i="58"/>
  <c r="C81" i="58"/>
  <c r="C79" i="58"/>
  <c r="C72" i="58"/>
  <c r="O71" i="58"/>
  <c r="N71" i="58"/>
  <c r="N70" i="58" s="1"/>
  <c r="M22" i="42" s="1"/>
  <c r="M71" i="58"/>
  <c r="L71" i="58"/>
  <c r="L70" i="58" s="1"/>
  <c r="K71" i="58"/>
  <c r="K70" i="58" s="1"/>
  <c r="M18" i="42" s="1"/>
  <c r="J71" i="58"/>
  <c r="J70" i="58" s="1"/>
  <c r="M19" i="42" s="1"/>
  <c r="I71" i="58"/>
  <c r="H71" i="58"/>
  <c r="H70" i="58" s="1"/>
  <c r="G71" i="58"/>
  <c r="F71" i="58"/>
  <c r="F70" i="58" s="1"/>
  <c r="M14" i="42" s="1"/>
  <c r="E71" i="58"/>
  <c r="D71" i="58"/>
  <c r="O70" i="58"/>
  <c r="M23" i="42" s="1"/>
  <c r="M70" i="58"/>
  <c r="M17" i="42" s="1"/>
  <c r="I70" i="58"/>
  <c r="M21" i="42" s="1"/>
  <c r="G70" i="58"/>
  <c r="M15" i="42" s="1"/>
  <c r="E70" i="58"/>
  <c r="M13" i="42" s="1"/>
  <c r="C69" i="58"/>
  <c r="C68" i="58"/>
  <c r="C67" i="58"/>
  <c r="C66" i="58"/>
  <c r="D65" i="58"/>
  <c r="C65" i="58" s="1"/>
  <c r="E64" i="58"/>
  <c r="C64" i="58" s="1"/>
  <c r="C62" i="58"/>
  <c r="C61" i="58"/>
  <c r="B61" i="58"/>
  <c r="C60" i="58"/>
  <c r="B60" i="58"/>
  <c r="C59" i="58"/>
  <c r="C58" i="58"/>
  <c r="C57" i="58"/>
  <c r="C56" i="58"/>
  <c r="C55" i="58"/>
  <c r="C54" i="58"/>
  <c r="O53" i="58"/>
  <c r="N53" i="58"/>
  <c r="M53" i="58"/>
  <c r="L53" i="58"/>
  <c r="K53" i="58"/>
  <c r="J53" i="58"/>
  <c r="I53" i="58"/>
  <c r="H53" i="58"/>
  <c r="G53" i="58"/>
  <c r="F53" i="58"/>
  <c r="D53" i="58"/>
  <c r="C52" i="58"/>
  <c r="C51" i="58"/>
  <c r="C50" i="58"/>
  <c r="C49" i="58"/>
  <c r="C48" i="58"/>
  <c r="C47" i="58"/>
  <c r="C46" i="58"/>
  <c r="C45" i="58"/>
  <c r="C44" i="58"/>
  <c r="C43" i="58"/>
  <c r="C42" i="58"/>
  <c r="C41" i="58"/>
  <c r="C40" i="58"/>
  <c r="C39" i="58"/>
  <c r="C38" i="58"/>
  <c r="C37" i="58"/>
  <c r="E36" i="58"/>
  <c r="D36" i="58"/>
  <c r="C36" i="58" s="1"/>
  <c r="C35" i="58"/>
  <c r="C34" i="58"/>
  <c r="O33" i="58"/>
  <c r="N33" i="58"/>
  <c r="M33" i="58"/>
  <c r="L33" i="58"/>
  <c r="K33" i="58"/>
  <c r="J33" i="58"/>
  <c r="I33" i="58"/>
  <c r="H33" i="58"/>
  <c r="G33" i="58"/>
  <c r="F33" i="58"/>
  <c r="E33" i="58"/>
  <c r="D33" i="58"/>
  <c r="C32" i="58"/>
  <c r="C31" i="58"/>
  <c r="C30" i="58"/>
  <c r="O29" i="58"/>
  <c r="N29" i="58"/>
  <c r="M29" i="58"/>
  <c r="L29" i="58"/>
  <c r="K29" i="58"/>
  <c r="J29" i="58"/>
  <c r="I29" i="58"/>
  <c r="H29" i="58"/>
  <c r="G29" i="58"/>
  <c r="F29" i="58"/>
  <c r="E29" i="58"/>
  <c r="D29" i="58"/>
  <c r="O28" i="58"/>
  <c r="N28" i="58"/>
  <c r="L28" i="58"/>
  <c r="K28" i="58"/>
  <c r="J28" i="58"/>
  <c r="F28" i="58"/>
  <c r="C27" i="58"/>
  <c r="C26" i="58"/>
  <c r="O25" i="58"/>
  <c r="O24" i="58" s="1"/>
  <c r="N25" i="58"/>
  <c r="M25" i="58"/>
  <c r="M24" i="58" s="1"/>
  <c r="L25" i="58"/>
  <c r="K25" i="58"/>
  <c r="K24" i="58" s="1"/>
  <c r="J25" i="58"/>
  <c r="I25" i="58"/>
  <c r="I24" i="58" s="1"/>
  <c r="H25" i="58"/>
  <c r="G25" i="58"/>
  <c r="G24" i="58" s="1"/>
  <c r="F25" i="58"/>
  <c r="E25" i="58"/>
  <c r="E24" i="58" s="1"/>
  <c r="D25" i="58"/>
  <c r="C25" i="58"/>
  <c r="N24" i="58"/>
  <c r="L24" i="58"/>
  <c r="J24" i="58"/>
  <c r="H24" i="58"/>
  <c r="F24" i="58"/>
  <c r="D24" i="58"/>
  <c r="C23" i="58"/>
  <c r="O22" i="58"/>
  <c r="N22" i="58"/>
  <c r="M22" i="58"/>
  <c r="L22" i="58"/>
  <c r="K22" i="58"/>
  <c r="J22" i="58"/>
  <c r="I22" i="58"/>
  <c r="H22" i="58"/>
  <c r="G22" i="58"/>
  <c r="F22" i="58"/>
  <c r="E22" i="58"/>
  <c r="D22" i="58"/>
  <c r="O20" i="58"/>
  <c r="N20" i="58"/>
  <c r="M20" i="58"/>
  <c r="L20" i="58"/>
  <c r="K20" i="58"/>
  <c r="J20" i="58"/>
  <c r="I20" i="58"/>
  <c r="H20" i="58"/>
  <c r="G20" i="58"/>
  <c r="F20" i="58"/>
  <c r="E20" i="58"/>
  <c r="D20" i="58"/>
  <c r="C19" i="58"/>
  <c r="C18" i="58"/>
  <c r="C17" i="58"/>
  <c r="C16" i="58"/>
  <c r="C15" i="58"/>
  <c r="C14" i="58"/>
  <c r="C13" i="58"/>
  <c r="O12" i="58"/>
  <c r="N12" i="58"/>
  <c r="M12" i="58"/>
  <c r="L12" i="58"/>
  <c r="K12" i="58"/>
  <c r="J12" i="58"/>
  <c r="I12" i="58"/>
  <c r="H12" i="58"/>
  <c r="G12" i="58"/>
  <c r="F12" i="58"/>
  <c r="E12" i="58"/>
  <c r="D12" i="58"/>
  <c r="C11" i="58"/>
  <c r="G59" i="57"/>
  <c r="D59" i="57"/>
  <c r="D58" i="57"/>
  <c r="G57" i="57"/>
  <c r="D57" i="57"/>
  <c r="G56" i="57"/>
  <c r="D56" i="57"/>
  <c r="G55" i="57"/>
  <c r="D55" i="57"/>
  <c r="G54" i="57"/>
  <c r="D54" i="57"/>
  <c r="G53" i="57"/>
  <c r="D53" i="57"/>
  <c r="G52" i="57"/>
  <c r="D52" i="57"/>
  <c r="G51" i="57"/>
  <c r="D51" i="57"/>
  <c r="G50" i="57"/>
  <c r="D50" i="57"/>
  <c r="D48" i="57" s="1"/>
  <c r="G49" i="57"/>
  <c r="D49" i="57"/>
  <c r="H48" i="57"/>
  <c r="F48" i="57"/>
  <c r="E48" i="57"/>
  <c r="G47" i="57"/>
  <c r="D47" i="57"/>
  <c r="D45" i="57" s="1"/>
  <c r="G46" i="57"/>
  <c r="G45" i="57" s="1"/>
  <c r="D46" i="57"/>
  <c r="H45" i="57"/>
  <c r="F45" i="57"/>
  <c r="E45" i="57"/>
  <c r="H44" i="57"/>
  <c r="D44" i="57" s="1"/>
  <c r="D43" i="57"/>
  <c r="G42" i="57"/>
  <c r="D42" i="57"/>
  <c r="G41" i="57"/>
  <c r="D41" i="57"/>
  <c r="G40" i="57"/>
  <c r="D40" i="57"/>
  <c r="H39" i="57"/>
  <c r="D39" i="57" s="1"/>
  <c r="G38" i="57"/>
  <c r="D38" i="57"/>
  <c r="D37" i="57"/>
  <c r="G36" i="57"/>
  <c r="G35" i="57" s="1"/>
  <c r="D36" i="57"/>
  <c r="D35" i="57" s="1"/>
  <c r="H35" i="57"/>
  <c r="F35" i="57"/>
  <c r="E35" i="57"/>
  <c r="G34" i="57"/>
  <c r="D34" i="57"/>
  <c r="G33" i="57"/>
  <c r="D33" i="57"/>
  <c r="G32" i="57"/>
  <c r="D32" i="57"/>
  <c r="G31" i="57"/>
  <c r="D31" i="57"/>
  <c r="G30" i="57"/>
  <c r="D30" i="57"/>
  <c r="H29" i="57"/>
  <c r="E28" i="57" s="1"/>
  <c r="D29" i="57"/>
  <c r="H27" i="57"/>
  <c r="F27" i="57"/>
  <c r="H26" i="57"/>
  <c r="D26" i="57" s="1"/>
  <c r="E25" i="57"/>
  <c r="D25" i="57" s="1"/>
  <c r="F24" i="57"/>
  <c r="F15" i="57" s="1"/>
  <c r="H23" i="57"/>
  <c r="D23" i="57" s="1"/>
  <c r="G23" i="57"/>
  <c r="H22" i="57"/>
  <c r="D22" i="57" s="1"/>
  <c r="G22" i="57"/>
  <c r="G21" i="57"/>
  <c r="D21" i="57"/>
  <c r="G20" i="57"/>
  <c r="D20" i="57"/>
  <c r="D19" i="57"/>
  <c r="G18" i="57"/>
  <c r="D18" i="57"/>
  <c r="D17" i="57"/>
  <c r="G16" i="57"/>
  <c r="D16" i="57"/>
  <c r="G14" i="57"/>
  <c r="D14" i="57"/>
  <c r="J13" i="57"/>
  <c r="G13" i="57"/>
  <c r="D13" i="57"/>
  <c r="G12" i="57"/>
  <c r="D12" i="57"/>
  <c r="J12" i="57" s="1"/>
  <c r="H11" i="57"/>
  <c r="F11" i="57"/>
  <c r="E11" i="57"/>
  <c r="F12" i="59" l="1"/>
  <c r="F11" i="59" s="1"/>
  <c r="O12" i="59"/>
  <c r="O11" i="59" s="1"/>
  <c r="P17" i="59"/>
  <c r="D47" i="39"/>
  <c r="D62" i="39"/>
  <c r="P33" i="59"/>
  <c r="D61" i="39"/>
  <c r="P25" i="59"/>
  <c r="D55" i="39"/>
  <c r="P39" i="59"/>
  <c r="D67" i="39"/>
  <c r="P45" i="59"/>
  <c r="D73" i="39"/>
  <c r="P19" i="59"/>
  <c r="D49" i="39"/>
  <c r="P34" i="59"/>
  <c r="D63" i="39"/>
  <c r="P35" i="59"/>
  <c r="D64" i="39"/>
  <c r="P49" i="59"/>
  <c r="D76" i="39"/>
  <c r="P83" i="59"/>
  <c r="P82" i="59" s="1"/>
  <c r="E82" i="59"/>
  <c r="D13" i="39" s="1"/>
  <c r="D65" i="39"/>
  <c r="G57" i="59"/>
  <c r="H12" i="59"/>
  <c r="H11" i="59" s="1"/>
  <c r="D13" i="59"/>
  <c r="D12" i="59" s="1"/>
  <c r="D11" i="59" s="1"/>
  <c r="J13" i="59"/>
  <c r="I46" i="59"/>
  <c r="D60" i="39"/>
  <c r="N13" i="59"/>
  <c r="N12" i="59" s="1"/>
  <c r="N11" i="59" s="1"/>
  <c r="M57" i="59"/>
  <c r="M12" i="59" s="1"/>
  <c r="M11" i="59" s="1"/>
  <c r="G88" i="59"/>
  <c r="G87" i="59" s="1"/>
  <c r="D54" i="39"/>
  <c r="D46" i="39"/>
  <c r="D59" i="39"/>
  <c r="D72" i="39"/>
  <c r="L13" i="59"/>
  <c r="L12" i="59" s="1"/>
  <c r="L11" i="59" s="1"/>
  <c r="P29" i="59"/>
  <c r="D53" i="39"/>
  <c r="D71" i="39"/>
  <c r="G21" i="58"/>
  <c r="K21" i="58"/>
  <c r="O21" i="58"/>
  <c r="C22" i="58"/>
  <c r="C21" i="58" s="1"/>
  <c r="C10" i="58" s="1"/>
  <c r="C9" i="58" s="1"/>
  <c r="E53" i="58"/>
  <c r="C53" i="58"/>
  <c r="C71" i="58"/>
  <c r="C70" i="58" s="1"/>
  <c r="C12" i="58"/>
  <c r="C24" i="58"/>
  <c r="E21" i="58"/>
  <c r="I21" i="58"/>
  <c r="M21" i="58"/>
  <c r="M10" i="58" s="1"/>
  <c r="C29" i="58"/>
  <c r="F21" i="58"/>
  <c r="J21" i="58"/>
  <c r="N21" i="58"/>
  <c r="N10" i="58" s="1"/>
  <c r="C28" i="58"/>
  <c r="C83" i="58"/>
  <c r="F10" i="58"/>
  <c r="J10" i="58"/>
  <c r="C20" i="58"/>
  <c r="H21" i="58"/>
  <c r="H10" i="58" s="1"/>
  <c r="G16" i="42" s="1"/>
  <c r="L21" i="58"/>
  <c r="L10" i="58" s="1"/>
  <c r="C33" i="58"/>
  <c r="D28" i="57"/>
  <c r="D27" i="57" s="1"/>
  <c r="G28" i="57"/>
  <c r="G27" i="57" s="1"/>
  <c r="E27" i="57"/>
  <c r="G48" i="57"/>
  <c r="D11" i="57"/>
  <c r="G11" i="57"/>
  <c r="F10" i="57"/>
  <c r="D24" i="57"/>
  <c r="E18" i="59"/>
  <c r="G14" i="59"/>
  <c r="I57" i="59"/>
  <c r="E78" i="59"/>
  <c r="I37" i="59"/>
  <c r="E40" i="59"/>
  <c r="G37" i="59"/>
  <c r="P68" i="59"/>
  <c r="P65" i="59" s="1"/>
  <c r="P57" i="59" s="1"/>
  <c r="E65" i="59"/>
  <c r="E57" i="59" s="1"/>
  <c r="D22" i="39" s="1"/>
  <c r="P72" i="59"/>
  <c r="P86" i="59"/>
  <c r="P84" i="59" s="1"/>
  <c r="E84" i="59"/>
  <c r="E37" i="59"/>
  <c r="P38" i="59"/>
  <c r="P77" i="59"/>
  <c r="P76" i="59" s="1"/>
  <c r="E76" i="59"/>
  <c r="D79" i="39" s="1"/>
  <c r="P15" i="59"/>
  <c r="I27" i="59"/>
  <c r="K57" i="59"/>
  <c r="K12" i="59" s="1"/>
  <c r="K11" i="59" s="1"/>
  <c r="I14" i="59"/>
  <c r="I13" i="59" s="1"/>
  <c r="I12" i="59" s="1"/>
  <c r="I11" i="59" s="1"/>
  <c r="P28" i="59"/>
  <c r="E27" i="59"/>
  <c r="P47" i="59"/>
  <c r="E46" i="59"/>
  <c r="E72" i="59"/>
  <c r="J80" i="59"/>
  <c r="E81" i="59"/>
  <c r="G27" i="59"/>
  <c r="G46" i="59"/>
  <c r="E53" i="59"/>
  <c r="E89" i="59"/>
  <c r="E10" i="58"/>
  <c r="E80" i="58"/>
  <c r="I10" i="58"/>
  <c r="I80" i="58"/>
  <c r="F80" i="58"/>
  <c r="J80" i="58"/>
  <c r="G10" i="58"/>
  <c r="G80" i="58"/>
  <c r="K10" i="58"/>
  <c r="K80" i="58"/>
  <c r="O10" i="58"/>
  <c r="O80" i="58"/>
  <c r="H9" i="58"/>
  <c r="D21" i="58"/>
  <c r="D10" i="58" s="1"/>
  <c r="G12" i="42" s="1"/>
  <c r="D70" i="58"/>
  <c r="M12" i="42" s="1"/>
  <c r="G25" i="57"/>
  <c r="G24" i="57" s="1"/>
  <c r="G15" i="57" s="1"/>
  <c r="G10" i="57" s="1"/>
  <c r="H24" i="57"/>
  <c r="H15" i="57" s="1"/>
  <c r="H10" i="57" s="1"/>
  <c r="E24" i="57"/>
  <c r="P18" i="59" l="1"/>
  <c r="D48" i="39"/>
  <c r="J12" i="59"/>
  <c r="J11" i="59" s="1"/>
  <c r="P46" i="59"/>
  <c r="P27" i="59"/>
  <c r="P14" i="59"/>
  <c r="P40" i="59"/>
  <c r="D68" i="39"/>
  <c r="M9" i="58"/>
  <c r="G17" i="42"/>
  <c r="N9" i="58"/>
  <c r="G22" i="42"/>
  <c r="E9" i="58"/>
  <c r="G13" i="42"/>
  <c r="F9" i="58"/>
  <c r="G14" i="42"/>
  <c r="K9" i="58"/>
  <c r="G18" i="42"/>
  <c r="L9" i="58"/>
  <c r="G20" i="42"/>
  <c r="J9" i="58"/>
  <c r="G19" i="42"/>
  <c r="M80" i="58"/>
  <c r="O9" i="58"/>
  <c r="G23" i="42"/>
  <c r="G9" i="58"/>
  <c r="G15" i="42"/>
  <c r="N80" i="58"/>
  <c r="I9" i="58"/>
  <c r="G21" i="42"/>
  <c r="L80" i="58"/>
  <c r="H80" i="58"/>
  <c r="E15" i="57"/>
  <c r="E10" i="57" s="1"/>
  <c r="D15" i="57"/>
  <c r="D10" i="57" s="1"/>
  <c r="J11" i="57" s="1"/>
  <c r="E52" i="59"/>
  <c r="D44" i="39" s="1"/>
  <c r="P53" i="59"/>
  <c r="P52" i="59" s="1"/>
  <c r="G13" i="59"/>
  <c r="G12" i="59" s="1"/>
  <c r="G11" i="59" s="1"/>
  <c r="E88" i="59"/>
  <c r="P89" i="59"/>
  <c r="P88" i="59" s="1"/>
  <c r="P87" i="59" s="1"/>
  <c r="E80" i="59"/>
  <c r="D23" i="39" s="1"/>
  <c r="P81" i="59"/>
  <c r="P80" i="59" s="1"/>
  <c r="E14" i="59"/>
  <c r="E13" i="59" s="1"/>
  <c r="P37" i="59"/>
  <c r="P13" i="59" s="1"/>
  <c r="D9" i="58"/>
  <c r="D80" i="58"/>
  <c r="C80" i="58" s="1"/>
  <c r="E87" i="59" l="1"/>
  <c r="D43" i="39"/>
  <c r="P12" i="59"/>
  <c r="P11" i="59" s="1"/>
  <c r="E12" i="59"/>
  <c r="E11" i="59" s="1"/>
  <c r="I344" i="56" l="1"/>
  <c r="K344" i="56" s="1"/>
  <c r="I343" i="56"/>
  <c r="J341" i="56"/>
  <c r="H341" i="56"/>
  <c r="I340" i="56"/>
  <c r="K340" i="56" s="1"/>
  <c r="K339" i="56"/>
  <c r="J337" i="56"/>
  <c r="J336" i="56" s="1"/>
  <c r="H337" i="56"/>
  <c r="I335" i="56"/>
  <c r="I334" i="56"/>
  <c r="I333" i="56"/>
  <c r="I332" i="56"/>
  <c r="I331" i="56"/>
  <c r="J330" i="56"/>
  <c r="H330" i="56"/>
  <c r="H329" i="56"/>
  <c r="I329" i="56" s="1"/>
  <c r="K328" i="56"/>
  <c r="I328" i="56"/>
  <c r="I327" i="56"/>
  <c r="I326" i="56"/>
  <c r="I325" i="56"/>
  <c r="I324" i="56"/>
  <c r="I323" i="56"/>
  <c r="Q12" i="39" s="1"/>
  <c r="J322" i="56"/>
  <c r="H322" i="56"/>
  <c r="I321" i="56"/>
  <c r="I320" i="56"/>
  <c r="K320" i="56" s="1"/>
  <c r="I319" i="56"/>
  <c r="J318" i="56"/>
  <c r="H318" i="56"/>
  <c r="I317" i="56"/>
  <c r="K316" i="56"/>
  <c r="I316" i="56"/>
  <c r="I315" i="56"/>
  <c r="K315" i="56" s="1"/>
  <c r="I314" i="56"/>
  <c r="K314" i="56" s="1"/>
  <c r="I313" i="56"/>
  <c r="K313" i="56" s="1"/>
  <c r="I312" i="56"/>
  <c r="K312" i="56" s="1"/>
  <c r="I311" i="56"/>
  <c r="K311" i="56" s="1"/>
  <c r="I310" i="56"/>
  <c r="K310" i="56" s="1"/>
  <c r="I309" i="56"/>
  <c r="K309" i="56" s="1"/>
  <c r="I308" i="56"/>
  <c r="K308" i="56" s="1"/>
  <c r="I307" i="56"/>
  <c r="K307" i="56" s="1"/>
  <c r="I306" i="56"/>
  <c r="K306" i="56" s="1"/>
  <c r="I305" i="56"/>
  <c r="K305" i="56" s="1"/>
  <c r="I304" i="56"/>
  <c r="K304" i="56" s="1"/>
  <c r="I303" i="56"/>
  <c r="K303" i="56" s="1"/>
  <c r="I302" i="56"/>
  <c r="K302" i="56" s="1"/>
  <c r="I301" i="56"/>
  <c r="I300" i="56"/>
  <c r="K300" i="56" s="1"/>
  <c r="I299" i="56"/>
  <c r="K299" i="56" s="1"/>
  <c r="I298" i="56"/>
  <c r="K298" i="56" s="1"/>
  <c r="J297" i="56"/>
  <c r="H297" i="56"/>
  <c r="H296" i="56"/>
  <c r="I295" i="56"/>
  <c r="K295" i="56" s="1"/>
  <c r="I294" i="56"/>
  <c r="K294" i="56" s="1"/>
  <c r="I293" i="56"/>
  <c r="K293" i="56" s="1"/>
  <c r="K292" i="56"/>
  <c r="I292" i="56"/>
  <c r="I291" i="56"/>
  <c r="K291" i="56" s="1"/>
  <c r="I290" i="56"/>
  <c r="K290" i="56" s="1"/>
  <c r="I289" i="56"/>
  <c r="K289" i="56" s="1"/>
  <c r="I288" i="56"/>
  <c r="K288" i="56" s="1"/>
  <c r="I287" i="56"/>
  <c r="I286" i="56"/>
  <c r="K286" i="56" s="1"/>
  <c r="I285" i="56"/>
  <c r="K285" i="56" s="1"/>
  <c r="I284" i="56"/>
  <c r="K284" i="56" s="1"/>
  <c r="I283" i="56"/>
  <c r="K283" i="56" s="1"/>
  <c r="I282" i="56"/>
  <c r="K282" i="56" s="1"/>
  <c r="J281" i="56"/>
  <c r="J280" i="56" s="1"/>
  <c r="H281" i="56"/>
  <c r="H280" i="56"/>
  <c r="H279" i="56" s="1"/>
  <c r="I279" i="56" s="1"/>
  <c r="J278" i="56"/>
  <c r="H278" i="56"/>
  <c r="G278" i="56"/>
  <c r="D278" i="56"/>
  <c r="C278" i="56"/>
  <c r="I277" i="56"/>
  <c r="K277" i="56" s="1"/>
  <c r="H276" i="56"/>
  <c r="J275" i="56"/>
  <c r="E275" i="56"/>
  <c r="D275" i="56"/>
  <c r="I274" i="56"/>
  <c r="J273" i="56"/>
  <c r="H273" i="56"/>
  <c r="I272" i="56"/>
  <c r="I271" i="56" s="1"/>
  <c r="P19" i="39" s="1"/>
  <c r="J271" i="56"/>
  <c r="H271" i="56"/>
  <c r="I270" i="56"/>
  <c r="J269" i="56"/>
  <c r="H269" i="56"/>
  <c r="I268" i="56"/>
  <c r="K268" i="56" s="1"/>
  <c r="I267" i="56"/>
  <c r="J266" i="56"/>
  <c r="H266" i="56"/>
  <c r="I265" i="56"/>
  <c r="K265" i="56" s="1"/>
  <c r="I264" i="56"/>
  <c r="K264" i="56" s="1"/>
  <c r="I263" i="56"/>
  <c r="K263" i="56" s="1"/>
  <c r="I262" i="56"/>
  <c r="K262" i="56" s="1"/>
  <c r="I261" i="56"/>
  <c r="K261" i="56" s="1"/>
  <c r="I260" i="56"/>
  <c r="K260" i="56" s="1"/>
  <c r="I259" i="56"/>
  <c r="K259" i="56" s="1"/>
  <c r="I258" i="56"/>
  <c r="K258" i="56" s="1"/>
  <c r="I257" i="56"/>
  <c r="K257" i="56" s="1"/>
  <c r="I256" i="56"/>
  <c r="K256" i="56" s="1"/>
  <c r="I255" i="56"/>
  <c r="K255" i="56" s="1"/>
  <c r="I254" i="56"/>
  <c r="K254" i="56" s="1"/>
  <c r="I253" i="56"/>
  <c r="I252" i="56"/>
  <c r="K252" i="56" s="1"/>
  <c r="H251" i="56"/>
  <c r="I251" i="56" s="1"/>
  <c r="K251" i="56" s="1"/>
  <c r="J250" i="56"/>
  <c r="H250" i="56"/>
  <c r="G249" i="56"/>
  <c r="F249" i="56"/>
  <c r="E249" i="56"/>
  <c r="D249" i="56"/>
  <c r="C249" i="56"/>
  <c r="I248" i="56"/>
  <c r="K248" i="56" s="1"/>
  <c r="I247" i="56"/>
  <c r="K247" i="56" s="1"/>
  <c r="I246" i="56"/>
  <c r="K246" i="56" s="1"/>
  <c r="J245" i="56"/>
  <c r="H245" i="56"/>
  <c r="I244" i="56"/>
  <c r="K244" i="56" s="1"/>
  <c r="I243" i="56"/>
  <c r="K243" i="56" s="1"/>
  <c r="I242" i="56"/>
  <c r="K242" i="56" s="1"/>
  <c r="I241" i="56"/>
  <c r="K241" i="56" s="1"/>
  <c r="G240" i="56"/>
  <c r="M240" i="56" s="1"/>
  <c r="I239" i="56"/>
  <c r="J238" i="56"/>
  <c r="H238" i="56"/>
  <c r="G238" i="56"/>
  <c r="D238" i="56"/>
  <c r="I237" i="56"/>
  <c r="K237" i="56" s="1"/>
  <c r="I236" i="56"/>
  <c r="K236" i="56" s="1"/>
  <c r="I235" i="56"/>
  <c r="K235" i="56" s="1"/>
  <c r="I234" i="56"/>
  <c r="K234" i="56" s="1"/>
  <c r="I233" i="56"/>
  <c r="K233" i="56" s="1"/>
  <c r="I232" i="56"/>
  <c r="K232" i="56" s="1"/>
  <c r="I231" i="56"/>
  <c r="K231" i="56" s="1"/>
  <c r="G230" i="56"/>
  <c r="G229" i="56"/>
  <c r="I229" i="56" s="1"/>
  <c r="K229" i="56" s="1"/>
  <c r="I228" i="56"/>
  <c r="K228" i="56" s="1"/>
  <c r="J227" i="56"/>
  <c r="H227" i="56"/>
  <c r="D227" i="56"/>
  <c r="K226" i="56"/>
  <c r="I226" i="56"/>
  <c r="I225" i="56"/>
  <c r="K225" i="56" s="1"/>
  <c r="I224" i="56"/>
  <c r="K224" i="56" s="1"/>
  <c r="I223" i="56"/>
  <c r="K223" i="56" s="1"/>
  <c r="I222" i="56"/>
  <c r="K222" i="56" s="1"/>
  <c r="I221" i="56"/>
  <c r="I219" i="56" s="1"/>
  <c r="H20" i="39" s="1"/>
  <c r="I220" i="56"/>
  <c r="K220" i="56" s="1"/>
  <c r="J219" i="56"/>
  <c r="H219" i="56"/>
  <c r="H218" i="56" s="1"/>
  <c r="G219" i="56"/>
  <c r="D219" i="56"/>
  <c r="J218" i="56"/>
  <c r="D218" i="56"/>
  <c r="C218" i="56"/>
  <c r="I217" i="56"/>
  <c r="G216" i="56"/>
  <c r="M216" i="56" s="1"/>
  <c r="K215" i="56"/>
  <c r="I215" i="56"/>
  <c r="J214" i="56"/>
  <c r="J207" i="56" s="1"/>
  <c r="H214" i="56"/>
  <c r="D214" i="56"/>
  <c r="D207" i="56" s="1"/>
  <c r="I213" i="56"/>
  <c r="I212" i="56"/>
  <c r="K212" i="56" s="1"/>
  <c r="I211" i="56"/>
  <c r="K211" i="56" s="1"/>
  <c r="I209" i="56"/>
  <c r="I208" i="56"/>
  <c r="H207" i="56"/>
  <c r="C207" i="56"/>
  <c r="I206" i="56"/>
  <c r="I205" i="56" s="1"/>
  <c r="J205" i="56"/>
  <c r="H205" i="56"/>
  <c r="I204" i="56"/>
  <c r="K204" i="56" s="1"/>
  <c r="I203" i="56"/>
  <c r="K203" i="56" s="1"/>
  <c r="G202" i="56"/>
  <c r="I202" i="56" s="1"/>
  <c r="K202" i="56" s="1"/>
  <c r="I201" i="56"/>
  <c r="J200" i="56"/>
  <c r="H200" i="56"/>
  <c r="G200" i="56"/>
  <c r="D200" i="56"/>
  <c r="I199" i="56"/>
  <c r="K199" i="56" s="1"/>
  <c r="G198" i="56"/>
  <c r="M198" i="56" s="1"/>
  <c r="I197" i="56"/>
  <c r="K197" i="56" s="1"/>
  <c r="J196" i="56"/>
  <c r="H196" i="56"/>
  <c r="G196" i="56"/>
  <c r="D196" i="56"/>
  <c r="I195" i="56"/>
  <c r="K195" i="56" s="1"/>
  <c r="I194" i="56"/>
  <c r="K194" i="56" s="1"/>
  <c r="I193" i="56"/>
  <c r="K193" i="56" s="1"/>
  <c r="I192" i="56"/>
  <c r="K192" i="56" s="1"/>
  <c r="I191" i="56"/>
  <c r="K191" i="56" s="1"/>
  <c r="I190" i="56"/>
  <c r="K190" i="56" s="1"/>
  <c r="G189" i="56"/>
  <c r="I189" i="56" s="1"/>
  <c r="I188" i="56"/>
  <c r="K188" i="56" s="1"/>
  <c r="J187" i="56"/>
  <c r="H187" i="56"/>
  <c r="D187" i="56"/>
  <c r="I186" i="56"/>
  <c r="K186" i="56" s="1"/>
  <c r="I185" i="56"/>
  <c r="K185" i="56" s="1"/>
  <c r="I184" i="56"/>
  <c r="K184" i="56" s="1"/>
  <c r="I183" i="56"/>
  <c r="K183" i="56" s="1"/>
  <c r="I182" i="56"/>
  <c r="K182" i="56" s="1"/>
  <c r="I181" i="56"/>
  <c r="K181" i="56" s="1"/>
  <c r="I180" i="56"/>
  <c r="K180" i="56" s="1"/>
  <c r="I179" i="56"/>
  <c r="K179" i="56" s="1"/>
  <c r="K178" i="56"/>
  <c r="I178" i="56"/>
  <c r="I177" i="56"/>
  <c r="K177" i="56" s="1"/>
  <c r="I176" i="56"/>
  <c r="K176" i="56" s="1"/>
  <c r="G175" i="56"/>
  <c r="M175" i="56" s="1"/>
  <c r="I174" i="56"/>
  <c r="K174" i="56" s="1"/>
  <c r="J173" i="56"/>
  <c r="H173" i="56"/>
  <c r="G173" i="56"/>
  <c r="D173" i="56"/>
  <c r="I172" i="56"/>
  <c r="K172" i="56" s="1"/>
  <c r="I171" i="56"/>
  <c r="K171" i="56" s="1"/>
  <c r="I170" i="56"/>
  <c r="K170" i="56" s="1"/>
  <c r="I169" i="56"/>
  <c r="K169" i="56" s="1"/>
  <c r="I168" i="56"/>
  <c r="K168" i="56" s="1"/>
  <c r="I167" i="56"/>
  <c r="K167" i="56" s="1"/>
  <c r="I166" i="56"/>
  <c r="K166" i="56" s="1"/>
  <c r="I165" i="56"/>
  <c r="K165" i="56" s="1"/>
  <c r="I164" i="56"/>
  <c r="K164" i="56" s="1"/>
  <c r="I163" i="56"/>
  <c r="G163" i="56"/>
  <c r="M163" i="56" s="1"/>
  <c r="I162" i="56"/>
  <c r="K162" i="56" s="1"/>
  <c r="J161" i="56"/>
  <c r="H161" i="56"/>
  <c r="H160" i="56" s="1"/>
  <c r="G161" i="56"/>
  <c r="D161" i="56"/>
  <c r="D160" i="56" s="1"/>
  <c r="C160" i="56"/>
  <c r="I159" i="56"/>
  <c r="K159" i="56" s="1"/>
  <c r="I158" i="56"/>
  <c r="K158" i="56" s="1"/>
  <c r="I157" i="56"/>
  <c r="K157" i="56" s="1"/>
  <c r="I156" i="56"/>
  <c r="K156" i="56" s="1"/>
  <c r="I155" i="56"/>
  <c r="K155" i="56" s="1"/>
  <c r="I154" i="56"/>
  <c r="K154" i="56" s="1"/>
  <c r="I153" i="56"/>
  <c r="K153" i="56" s="1"/>
  <c r="I152" i="56"/>
  <c r="K152" i="56" s="1"/>
  <c r="I151" i="56"/>
  <c r="I150" i="56"/>
  <c r="K150" i="56" s="1"/>
  <c r="I149" i="56"/>
  <c r="K149" i="56" s="1"/>
  <c r="J148" i="56"/>
  <c r="H148" i="56"/>
  <c r="I147" i="56"/>
  <c r="K147" i="56" s="1"/>
  <c r="I146" i="56"/>
  <c r="K146" i="56" s="1"/>
  <c r="I145" i="56"/>
  <c r="K145" i="56" s="1"/>
  <c r="I144" i="56"/>
  <c r="K144" i="56" s="1"/>
  <c r="I143" i="56"/>
  <c r="K143" i="56" s="1"/>
  <c r="G142" i="56"/>
  <c r="G141" i="56"/>
  <c r="I140" i="56"/>
  <c r="K140" i="56" s="1"/>
  <c r="J139" i="56"/>
  <c r="H139" i="56"/>
  <c r="F139" i="56"/>
  <c r="E139" i="56"/>
  <c r="D139" i="56"/>
  <c r="I138" i="56"/>
  <c r="I137" i="56"/>
  <c r="K137" i="56" s="1"/>
  <c r="G136" i="56"/>
  <c r="I136" i="56" s="1"/>
  <c r="K136" i="56" s="1"/>
  <c r="I135" i="56"/>
  <c r="J134" i="56"/>
  <c r="H134" i="56"/>
  <c r="D134" i="56"/>
  <c r="I133" i="56"/>
  <c r="K133" i="56" s="1"/>
  <c r="I132" i="56"/>
  <c r="K132" i="56" s="1"/>
  <c r="I131" i="56"/>
  <c r="K131" i="56" s="1"/>
  <c r="I130" i="56"/>
  <c r="K130" i="56" s="1"/>
  <c r="I129" i="56"/>
  <c r="K129" i="56" s="1"/>
  <c r="I128" i="56"/>
  <c r="K128" i="56" s="1"/>
  <c r="I127" i="56"/>
  <c r="K127" i="56" s="1"/>
  <c r="G126" i="56"/>
  <c r="I125" i="56"/>
  <c r="K125" i="56" s="1"/>
  <c r="J124" i="56"/>
  <c r="H124" i="56"/>
  <c r="D124" i="56"/>
  <c r="I123" i="56"/>
  <c r="K123" i="56" s="1"/>
  <c r="K122" i="56"/>
  <c r="G122" i="56"/>
  <c r="I122" i="56" s="1"/>
  <c r="I121" i="56"/>
  <c r="J120" i="56"/>
  <c r="H120" i="56"/>
  <c r="D120" i="56"/>
  <c r="I119" i="56"/>
  <c r="K119" i="56" s="1"/>
  <c r="I118" i="56"/>
  <c r="K118" i="56" s="1"/>
  <c r="I117" i="56"/>
  <c r="K117" i="56" s="1"/>
  <c r="I116" i="56"/>
  <c r="K116" i="56" s="1"/>
  <c r="I115" i="56"/>
  <c r="K115" i="56" s="1"/>
  <c r="I114" i="56"/>
  <c r="K114" i="56" s="1"/>
  <c r="L113" i="56"/>
  <c r="M113" i="56" s="1"/>
  <c r="I113" i="56"/>
  <c r="K113" i="56" s="1"/>
  <c r="I112" i="56"/>
  <c r="J111" i="56"/>
  <c r="H111" i="56"/>
  <c r="G111" i="56"/>
  <c r="D111" i="56"/>
  <c r="I110" i="56"/>
  <c r="K110" i="56" s="1"/>
  <c r="I109" i="56"/>
  <c r="K109" i="56" s="1"/>
  <c r="G108" i="56"/>
  <c r="I108" i="56" s="1"/>
  <c r="K108" i="56" s="1"/>
  <c r="M107" i="56"/>
  <c r="I107" i="56"/>
  <c r="K107" i="56" s="1"/>
  <c r="J106" i="56"/>
  <c r="H106" i="56"/>
  <c r="G106" i="56"/>
  <c r="D106" i="56"/>
  <c r="I105" i="56"/>
  <c r="K105" i="56" s="1"/>
  <c r="I104" i="56"/>
  <c r="K104" i="56" s="1"/>
  <c r="I103" i="56"/>
  <c r="K103" i="56" s="1"/>
  <c r="I102" i="56"/>
  <c r="K102" i="56" s="1"/>
  <c r="I101" i="56"/>
  <c r="K101" i="56" s="1"/>
  <c r="I100" i="56"/>
  <c r="K100" i="56" s="1"/>
  <c r="G99" i="56"/>
  <c r="M99" i="56" s="1"/>
  <c r="I98" i="56"/>
  <c r="K98" i="56" s="1"/>
  <c r="J97" i="56"/>
  <c r="H97" i="56"/>
  <c r="D97" i="56"/>
  <c r="I96" i="56"/>
  <c r="K96" i="56" s="1"/>
  <c r="I95" i="56"/>
  <c r="K95" i="56" s="1"/>
  <c r="G94" i="56"/>
  <c r="I94" i="56" s="1"/>
  <c r="K94" i="56" s="1"/>
  <c r="I93" i="56"/>
  <c r="J92" i="56"/>
  <c r="H92" i="56"/>
  <c r="G92" i="56"/>
  <c r="D92" i="56"/>
  <c r="I91" i="56"/>
  <c r="K91" i="56" s="1"/>
  <c r="I90" i="56"/>
  <c r="K90" i="56" s="1"/>
  <c r="G89" i="56"/>
  <c r="M89" i="56" s="1"/>
  <c r="I88" i="56"/>
  <c r="K88" i="56" s="1"/>
  <c r="J87" i="56"/>
  <c r="H87" i="56"/>
  <c r="D87" i="56"/>
  <c r="K86" i="56"/>
  <c r="I86" i="56"/>
  <c r="I85" i="56"/>
  <c r="K85" i="56" s="1"/>
  <c r="I84" i="56"/>
  <c r="K84" i="56" s="1"/>
  <c r="I83" i="56"/>
  <c r="K83" i="56" s="1"/>
  <c r="K82" i="56"/>
  <c r="I82" i="56"/>
  <c r="G81" i="56"/>
  <c r="G79" i="56" s="1"/>
  <c r="I80" i="56"/>
  <c r="K80" i="56" s="1"/>
  <c r="J79" i="56"/>
  <c r="H79" i="56"/>
  <c r="D79" i="56"/>
  <c r="I78" i="56"/>
  <c r="K78" i="56" s="1"/>
  <c r="I77" i="56"/>
  <c r="K77" i="56" s="1"/>
  <c r="I76" i="56"/>
  <c r="G76" i="56"/>
  <c r="M76" i="56" s="1"/>
  <c r="I75" i="56"/>
  <c r="K75" i="56" s="1"/>
  <c r="J74" i="56"/>
  <c r="H74" i="56"/>
  <c r="G74" i="56"/>
  <c r="D74" i="56"/>
  <c r="I73" i="56"/>
  <c r="K73" i="56" s="1"/>
  <c r="I72" i="56"/>
  <c r="K72" i="56" s="1"/>
  <c r="K71" i="56"/>
  <c r="I71" i="56"/>
  <c r="I70" i="56"/>
  <c r="K70" i="56" s="1"/>
  <c r="G69" i="56"/>
  <c r="I69" i="56" s="1"/>
  <c r="I68" i="56"/>
  <c r="K68" i="56" s="1"/>
  <c r="J67" i="56"/>
  <c r="H67" i="56"/>
  <c r="G67" i="56"/>
  <c r="D67" i="56"/>
  <c r="I66" i="56"/>
  <c r="K66" i="56" s="1"/>
  <c r="I65" i="56"/>
  <c r="K65" i="56" s="1"/>
  <c r="G65" i="56"/>
  <c r="M65" i="56" s="1"/>
  <c r="I64" i="56"/>
  <c r="I63" i="56" s="1"/>
  <c r="O13" i="39" s="1"/>
  <c r="J63" i="56"/>
  <c r="H63" i="56"/>
  <c r="G63" i="56"/>
  <c r="D63" i="56"/>
  <c r="I62" i="56"/>
  <c r="K62" i="56" s="1"/>
  <c r="H61" i="56"/>
  <c r="I60" i="56"/>
  <c r="K60" i="56" s="1"/>
  <c r="I59" i="56"/>
  <c r="I58" i="56"/>
  <c r="K58" i="56" s="1"/>
  <c r="H58" i="56"/>
  <c r="J57" i="56"/>
  <c r="J47" i="56" s="1"/>
  <c r="I56" i="56"/>
  <c r="K56" i="56" s="1"/>
  <c r="I55" i="56"/>
  <c r="K55" i="56" s="1"/>
  <c r="I54" i="56"/>
  <c r="K54" i="56" s="1"/>
  <c r="I53" i="56"/>
  <c r="K53" i="56" s="1"/>
  <c r="I52" i="56"/>
  <c r="K52" i="56" s="1"/>
  <c r="I51" i="56"/>
  <c r="K51" i="56" s="1"/>
  <c r="I50" i="56"/>
  <c r="K50" i="56" s="1"/>
  <c r="I49" i="56"/>
  <c r="K49" i="56" s="1"/>
  <c r="I48" i="56"/>
  <c r="K48" i="56" s="1"/>
  <c r="K46" i="56"/>
  <c r="I46" i="56"/>
  <c r="I45" i="56"/>
  <c r="K45" i="56" s="1"/>
  <c r="I44" i="56"/>
  <c r="K44" i="56" s="1"/>
  <c r="I43" i="56"/>
  <c r="K43" i="56" s="1"/>
  <c r="I42" i="56"/>
  <c r="K42" i="56" s="1"/>
  <c r="I41" i="56"/>
  <c r="K41" i="56" s="1"/>
  <c r="I40" i="56"/>
  <c r="K40" i="56" s="1"/>
  <c r="I39" i="56"/>
  <c r="I38" i="56"/>
  <c r="K38" i="56" s="1"/>
  <c r="J37" i="56"/>
  <c r="H37" i="56"/>
  <c r="G36" i="56"/>
  <c r="I36" i="56" s="1"/>
  <c r="K36" i="56" s="1"/>
  <c r="M35" i="56"/>
  <c r="I35" i="56"/>
  <c r="K35" i="56" s="1"/>
  <c r="G34" i="56"/>
  <c r="M34" i="56" s="1"/>
  <c r="I33" i="56"/>
  <c r="K33" i="56" s="1"/>
  <c r="D32" i="56"/>
  <c r="C31" i="56"/>
  <c r="C30" i="56" s="1"/>
  <c r="C21" i="56" s="1"/>
  <c r="C13" i="56" s="1"/>
  <c r="C345" i="56" s="1"/>
  <c r="I29" i="56"/>
  <c r="K29" i="56" s="1"/>
  <c r="J28" i="56"/>
  <c r="H28" i="56"/>
  <c r="I28" i="56" s="1"/>
  <c r="E15" i="39" s="1"/>
  <c r="I27" i="56"/>
  <c r="I26" i="56"/>
  <c r="K26" i="56" s="1"/>
  <c r="I25" i="56"/>
  <c r="K25" i="56" s="1"/>
  <c r="I24" i="56"/>
  <c r="J23" i="56"/>
  <c r="H23" i="56"/>
  <c r="J22" i="56"/>
  <c r="I22" i="56"/>
  <c r="H22" i="56"/>
  <c r="I19" i="56"/>
  <c r="K19" i="56" s="1"/>
  <c r="I18" i="56"/>
  <c r="K18" i="56" s="1"/>
  <c r="H17" i="56"/>
  <c r="H20" i="56" s="1"/>
  <c r="I20" i="56" s="1"/>
  <c r="K20" i="56" s="1"/>
  <c r="I15" i="56"/>
  <c r="K15" i="56" s="1"/>
  <c r="H14" i="56"/>
  <c r="F13" i="56"/>
  <c r="E13" i="56"/>
  <c r="O11" i="56"/>
  <c r="O9" i="56"/>
  <c r="O8" i="56"/>
  <c r="C29" i="36"/>
  <c r="C11" i="36" s="1"/>
  <c r="G39" i="36"/>
  <c r="C39" i="36"/>
  <c r="E39" i="36"/>
  <c r="K24" i="56" l="1"/>
  <c r="K24" i="39"/>
  <c r="K27" i="56"/>
  <c r="K80" i="39"/>
  <c r="M69" i="56"/>
  <c r="M94" i="56"/>
  <c r="M202" i="56"/>
  <c r="K208" i="56"/>
  <c r="O33" i="39"/>
  <c r="K213" i="56"/>
  <c r="O35" i="39"/>
  <c r="K317" i="56"/>
  <c r="G82" i="39"/>
  <c r="G81" i="39" s="1"/>
  <c r="K327" i="56"/>
  <c r="Q30" i="39"/>
  <c r="K333" i="56"/>
  <c r="Q37" i="39"/>
  <c r="I337" i="56"/>
  <c r="G12" i="39"/>
  <c r="K138" i="56"/>
  <c r="O25" i="39"/>
  <c r="K209" i="56"/>
  <c r="O34" i="39"/>
  <c r="K272" i="56"/>
  <c r="K271" i="56" s="1"/>
  <c r="K321" i="56"/>
  <c r="G17" i="39"/>
  <c r="K324" i="56"/>
  <c r="Q16" i="39"/>
  <c r="K334" i="56"/>
  <c r="Q21" i="39"/>
  <c r="K325" i="56"/>
  <c r="Q24" i="39"/>
  <c r="I330" i="56"/>
  <c r="Q22" i="39"/>
  <c r="K335" i="56"/>
  <c r="F89" i="37"/>
  <c r="K337" i="56"/>
  <c r="M36" i="56"/>
  <c r="K217" i="56"/>
  <c r="O36" i="39"/>
  <c r="I318" i="56"/>
  <c r="G26" i="39"/>
  <c r="K326" i="56"/>
  <c r="Q19" i="39"/>
  <c r="K329" i="56"/>
  <c r="Q86" i="39"/>
  <c r="Q81" i="39" s="1"/>
  <c r="K332" i="56"/>
  <c r="Q23" i="39"/>
  <c r="H336" i="56"/>
  <c r="K205" i="56"/>
  <c r="I92" i="56"/>
  <c r="O18" i="39" s="1"/>
  <c r="I34" i="56"/>
  <c r="K34" i="56" s="1"/>
  <c r="I37" i="56"/>
  <c r="I81" i="56"/>
  <c r="I79" i="56" s="1"/>
  <c r="O16" i="39" s="1"/>
  <c r="I89" i="56"/>
  <c r="K93" i="56"/>
  <c r="I99" i="56"/>
  <c r="K206" i="56"/>
  <c r="G32" i="56"/>
  <c r="J32" i="56"/>
  <c r="J31" i="56" s="1"/>
  <c r="K64" i="56"/>
  <c r="K63" i="56" s="1"/>
  <c r="M81" i="56"/>
  <c r="G87" i="56"/>
  <c r="G97" i="56"/>
  <c r="I106" i="56"/>
  <c r="O20" i="39" s="1"/>
  <c r="D31" i="56"/>
  <c r="D30" i="56" s="1"/>
  <c r="O7" i="56" s="1"/>
  <c r="I175" i="56"/>
  <c r="K175" i="56" s="1"/>
  <c r="K221" i="56"/>
  <c r="K219" i="56" s="1"/>
  <c r="H249" i="56"/>
  <c r="J249" i="56"/>
  <c r="K319" i="56"/>
  <c r="K318" i="56" s="1"/>
  <c r="M189" i="56"/>
  <c r="I240" i="56"/>
  <c r="K240" i="56" s="1"/>
  <c r="I245" i="56"/>
  <c r="J37" i="39" s="1"/>
  <c r="J296" i="56"/>
  <c r="J279" i="56" s="1"/>
  <c r="K279" i="56" s="1"/>
  <c r="K17" i="56"/>
  <c r="K16" i="56" s="1"/>
  <c r="I61" i="56"/>
  <c r="K61" i="56" s="1"/>
  <c r="H57" i="56"/>
  <c r="H47" i="56" s="1"/>
  <c r="H32" i="56" s="1"/>
  <c r="H31" i="56" s="1"/>
  <c r="H30" i="56" s="1"/>
  <c r="K112" i="56"/>
  <c r="K111" i="56" s="1"/>
  <c r="I111" i="56"/>
  <c r="O21" i="39" s="1"/>
  <c r="K121" i="56"/>
  <c r="K120" i="56" s="1"/>
  <c r="I120" i="56"/>
  <c r="O22" i="39" s="1"/>
  <c r="M126" i="56"/>
  <c r="I126" i="56"/>
  <c r="K126" i="56" s="1"/>
  <c r="K124" i="56" s="1"/>
  <c r="G124" i="56"/>
  <c r="K163" i="56"/>
  <c r="K161" i="56" s="1"/>
  <c r="I161" i="56"/>
  <c r="O27" i="39" s="1"/>
  <c r="I17" i="56"/>
  <c r="I16" i="56" s="1"/>
  <c r="I14" i="56" s="1"/>
  <c r="I23" i="56"/>
  <c r="K59" i="56"/>
  <c r="K57" i="56" s="1"/>
  <c r="K47" i="56" s="1"/>
  <c r="I230" i="56"/>
  <c r="M230" i="56"/>
  <c r="G227" i="56"/>
  <c r="G218" i="56" s="1"/>
  <c r="K245" i="56"/>
  <c r="I276" i="56"/>
  <c r="H275" i="56"/>
  <c r="K135" i="56"/>
  <c r="K134" i="56" s="1"/>
  <c r="I134" i="56"/>
  <c r="O24" i="39" s="1"/>
  <c r="M142" i="56"/>
  <c r="I142" i="56"/>
  <c r="K142" i="56" s="1"/>
  <c r="K253" i="56"/>
  <c r="K250" i="56" s="1"/>
  <c r="I250" i="56"/>
  <c r="P23" i="39" s="1"/>
  <c r="K301" i="56"/>
  <c r="K297" i="56" s="1"/>
  <c r="K296" i="56" s="1"/>
  <c r="I297" i="56"/>
  <c r="K23" i="56"/>
  <c r="I74" i="56"/>
  <c r="O15" i="39" s="1"/>
  <c r="K76" i="56"/>
  <c r="K74" i="56" s="1"/>
  <c r="K173" i="56"/>
  <c r="K22" i="56"/>
  <c r="K28" i="56"/>
  <c r="K39" i="56"/>
  <c r="K37" i="56" s="1"/>
  <c r="I67" i="56"/>
  <c r="O14" i="39" s="1"/>
  <c r="K69" i="56"/>
  <c r="K67" i="56" s="1"/>
  <c r="K81" i="56"/>
  <c r="K79" i="56" s="1"/>
  <c r="K92" i="56"/>
  <c r="K106" i="56"/>
  <c r="M141" i="56"/>
  <c r="I141" i="56"/>
  <c r="K141" i="56" s="1"/>
  <c r="G139" i="56"/>
  <c r="I148" i="56"/>
  <c r="K151" i="56"/>
  <c r="K189" i="56"/>
  <c r="K187" i="56" s="1"/>
  <c r="I187" i="56"/>
  <c r="O29" i="39" s="1"/>
  <c r="K201" i="56"/>
  <c r="K200" i="56" s="1"/>
  <c r="I200" i="56"/>
  <c r="O31" i="39" s="1"/>
  <c r="K287" i="56"/>
  <c r="K281" i="56" s="1"/>
  <c r="K280" i="56" s="1"/>
  <c r="I281" i="56"/>
  <c r="K323" i="56"/>
  <c r="K322" i="56" s="1"/>
  <c r="I322" i="56"/>
  <c r="M108" i="56"/>
  <c r="M122" i="56"/>
  <c r="M136" i="56"/>
  <c r="K270" i="56"/>
  <c r="K269" i="56" s="1"/>
  <c r="I269" i="56"/>
  <c r="P18" i="39" s="1"/>
  <c r="O278" i="56"/>
  <c r="I278" i="56"/>
  <c r="I198" i="56"/>
  <c r="K239" i="56"/>
  <c r="K238" i="56" s="1"/>
  <c r="K274" i="56"/>
  <c r="K273" i="56" s="1"/>
  <c r="I273" i="56"/>
  <c r="P41" i="39" s="1"/>
  <c r="K331" i="56"/>
  <c r="K330" i="56" s="1"/>
  <c r="G120" i="56"/>
  <c r="G134" i="56"/>
  <c r="J160" i="56"/>
  <c r="J30" i="56" s="1"/>
  <c r="G187" i="56"/>
  <c r="G160" i="56" s="1"/>
  <c r="I216" i="56"/>
  <c r="G214" i="56"/>
  <c r="G207" i="56" s="1"/>
  <c r="K267" i="56"/>
  <c r="K266" i="56" s="1"/>
  <c r="I266" i="56"/>
  <c r="P12" i="39" s="1"/>
  <c r="K343" i="56"/>
  <c r="K341" i="56" s="1"/>
  <c r="K336" i="56" s="1"/>
  <c r="I341" i="56"/>
  <c r="I336" i="56" s="1"/>
  <c r="J21" i="56" l="1"/>
  <c r="J13" i="56" s="1"/>
  <c r="J345" i="56" s="1"/>
  <c r="I296" i="56"/>
  <c r="G40" i="39"/>
  <c r="I280" i="56"/>
  <c r="G39" i="39"/>
  <c r="D21" i="56"/>
  <c r="D13" i="56" s="1"/>
  <c r="D345" i="56" s="1"/>
  <c r="K89" i="56"/>
  <c r="K87" i="56" s="1"/>
  <c r="I87" i="56"/>
  <c r="O17" i="39" s="1"/>
  <c r="I124" i="56"/>
  <c r="O23" i="39" s="1"/>
  <c r="K99" i="56"/>
  <c r="K97" i="56" s="1"/>
  <c r="I97" i="56"/>
  <c r="O19" i="39" s="1"/>
  <c r="K249" i="56"/>
  <c r="I238" i="56"/>
  <c r="I37" i="39" s="1"/>
  <c r="G31" i="56"/>
  <c r="G30" i="56" s="1"/>
  <c r="O10" i="56" s="1"/>
  <c r="O12" i="56" s="1"/>
  <c r="I173" i="56"/>
  <c r="O28" i="39" s="1"/>
  <c r="M278" i="56"/>
  <c r="K278" i="56"/>
  <c r="I214" i="56"/>
  <c r="K216" i="56"/>
  <c r="K214" i="56" s="1"/>
  <c r="K207" i="56" s="1"/>
  <c r="K230" i="56"/>
  <c r="K227" i="56" s="1"/>
  <c r="K218" i="56" s="1"/>
  <c r="I227" i="56"/>
  <c r="K14" i="56"/>
  <c r="K148" i="56"/>
  <c r="K139" i="56" s="1"/>
  <c r="I57" i="56"/>
  <c r="I47" i="56" s="1"/>
  <c r="I32" i="56" s="1"/>
  <c r="K32" i="56"/>
  <c r="K31" i="56" s="1"/>
  <c r="I275" i="56"/>
  <c r="F23" i="39" s="1"/>
  <c r="K276" i="56"/>
  <c r="K275" i="56" s="1"/>
  <c r="K198" i="56"/>
  <c r="K196" i="56" s="1"/>
  <c r="K160" i="56" s="1"/>
  <c r="I196" i="56"/>
  <c r="I139" i="56"/>
  <c r="O26" i="39" s="1"/>
  <c r="I249" i="56"/>
  <c r="H21" i="56"/>
  <c r="H13" i="56" s="1"/>
  <c r="H345" i="56" s="1"/>
  <c r="I160" i="56" l="1"/>
  <c r="O30" i="39"/>
  <c r="G21" i="56"/>
  <c r="G13" i="56" s="1"/>
  <c r="G345" i="56" s="1"/>
  <c r="I207" i="56"/>
  <c r="O32" i="39"/>
  <c r="I218" i="56"/>
  <c r="H37" i="39"/>
  <c r="I31" i="56"/>
  <c r="I30" i="56" s="1"/>
  <c r="I21" i="56" s="1"/>
  <c r="I13" i="56" s="1"/>
  <c r="I345" i="56" s="1"/>
  <c r="O12" i="39"/>
  <c r="K30" i="56"/>
  <c r="K21" i="56" s="1"/>
  <c r="K13" i="56" s="1"/>
  <c r="K345" i="56" s="1"/>
  <c r="E18" i="31" l="1"/>
  <c r="D29" i="48"/>
  <c r="D23" i="48"/>
  <c r="E24" i="24"/>
  <c r="E23" i="24"/>
  <c r="E13" i="42"/>
  <c r="E14" i="42"/>
  <c r="E15" i="42"/>
  <c r="E16" i="42"/>
  <c r="E17" i="42"/>
  <c r="E18" i="42"/>
  <c r="E19" i="42"/>
  <c r="E20" i="42"/>
  <c r="E21" i="42"/>
  <c r="E22" i="42"/>
  <c r="E23" i="42"/>
  <c r="E12" i="42"/>
  <c r="E23" i="41"/>
  <c r="E22" i="41"/>
  <c r="E21" i="41"/>
  <c r="E20" i="41"/>
  <c r="E19" i="41"/>
  <c r="E18" i="41"/>
  <c r="E17" i="41"/>
  <c r="E16" i="41"/>
  <c r="E15" i="41"/>
  <c r="E14" i="41"/>
  <c r="E12" i="41"/>
  <c r="E13" i="41"/>
  <c r="C84" i="39" l="1"/>
  <c r="C84" i="37" s="1"/>
  <c r="L42" i="39"/>
  <c r="C87" i="39" l="1"/>
  <c r="E87" i="37" s="1"/>
  <c r="C87" i="37" s="1"/>
  <c r="E24" i="35"/>
  <c r="C23" i="36"/>
  <c r="C24" i="36"/>
  <c r="D12" i="42" l="1"/>
  <c r="C13" i="36"/>
  <c r="D13" i="35"/>
  <c r="D12" i="35" s="1"/>
  <c r="D15" i="35"/>
  <c r="E37" i="35"/>
  <c r="C33" i="35"/>
  <c r="C34" i="35"/>
  <c r="C35" i="35"/>
  <c r="C36" i="35"/>
  <c r="C32" i="35"/>
  <c r="D31" i="35"/>
  <c r="E31" i="35"/>
  <c r="E30" i="35" s="1"/>
  <c r="E12" i="31"/>
  <c r="D19" i="48"/>
  <c r="C31" i="35" l="1"/>
  <c r="E52" i="48" l="1"/>
  <c r="C22" i="24"/>
  <c r="C23" i="24"/>
  <c r="D14" i="48"/>
  <c r="D13" i="48" s="1"/>
  <c r="D53" i="48"/>
  <c r="D47" i="48"/>
  <c r="C47" i="48"/>
  <c r="E56" i="48"/>
  <c r="E57" i="48"/>
  <c r="E58" i="48"/>
  <c r="E59" i="48"/>
  <c r="E60" i="48"/>
  <c r="E61" i="48"/>
  <c r="E62" i="48"/>
  <c r="E63" i="48"/>
  <c r="E64" i="48"/>
  <c r="E65" i="48"/>
  <c r="E66" i="48"/>
  <c r="E67" i="48"/>
  <c r="E69" i="48"/>
  <c r="E70" i="48"/>
  <c r="E71" i="48"/>
  <c r="E72" i="48"/>
  <c r="E73" i="48"/>
  <c r="E74" i="48"/>
  <c r="E75" i="48"/>
  <c r="E76" i="48"/>
  <c r="E77" i="48"/>
  <c r="E79" i="48"/>
  <c r="E80" i="48"/>
  <c r="E81" i="48"/>
  <c r="E83" i="48"/>
  <c r="E84" i="48"/>
  <c r="E85" i="48"/>
  <c r="E86" i="48"/>
  <c r="E54" i="48"/>
  <c r="E49" i="48"/>
  <c r="E50" i="48"/>
  <c r="E51" i="48"/>
  <c r="E48" i="48"/>
  <c r="E28" i="35"/>
  <c r="C39" i="35"/>
  <c r="C40" i="35"/>
  <c r="C82" i="48"/>
  <c r="E82" i="48" s="1"/>
  <c r="C78" i="48"/>
  <c r="E78" i="48" s="1"/>
  <c r="C68" i="48"/>
  <c r="E68" i="48" s="1"/>
  <c r="C55" i="48"/>
  <c r="E55" i="48" s="1"/>
  <c r="F45" i="48"/>
  <c r="E45" i="48"/>
  <c r="F44" i="48"/>
  <c r="E44" i="48"/>
  <c r="F43" i="48"/>
  <c r="E43" i="48"/>
  <c r="F42" i="48"/>
  <c r="E42" i="48"/>
  <c r="F41" i="48"/>
  <c r="E41" i="48"/>
  <c r="F40" i="48"/>
  <c r="E40" i="48"/>
  <c r="F39" i="48"/>
  <c r="E39" i="48"/>
  <c r="F38" i="48"/>
  <c r="E38" i="48"/>
  <c r="F37" i="48"/>
  <c r="E37" i="48"/>
  <c r="F36" i="48"/>
  <c r="E36" i="48"/>
  <c r="F35" i="48"/>
  <c r="E35" i="48"/>
  <c r="E34" i="48" s="1"/>
  <c r="D34" i="48"/>
  <c r="C34" i="48"/>
  <c r="F30" i="48"/>
  <c r="E30" i="48"/>
  <c r="F29" i="48"/>
  <c r="E29" i="48"/>
  <c r="E26" i="48"/>
  <c r="A26" i="48"/>
  <c r="C23" i="48"/>
  <c r="F22" i="48"/>
  <c r="E22" i="48"/>
  <c r="C19" i="48"/>
  <c r="F19" i="48" s="1"/>
  <c r="F16" i="48"/>
  <c r="E16" i="48"/>
  <c r="C14" i="48"/>
  <c r="E14" i="48" s="1"/>
  <c r="G28" i="24"/>
  <c r="F28" i="24"/>
  <c r="E21" i="43"/>
  <c r="E20" i="43"/>
  <c r="E19" i="43"/>
  <c r="E18" i="43"/>
  <c r="E17" i="43"/>
  <c r="E16" i="43"/>
  <c r="E15" i="43"/>
  <c r="E14" i="43"/>
  <c r="E13" i="43"/>
  <c r="E12" i="43"/>
  <c r="E11" i="43"/>
  <c r="E10" i="43"/>
  <c r="E47" i="48" l="1"/>
  <c r="C53" i="48"/>
  <c r="C46" i="48" s="1"/>
  <c r="C33" i="48" s="1"/>
  <c r="C31" i="48" s="1"/>
  <c r="E53" i="48"/>
  <c r="D46" i="48"/>
  <c r="D33" i="48" s="1"/>
  <c r="F47" i="48"/>
  <c r="C13" i="48"/>
  <c r="C12" i="48" s="1"/>
  <c r="F14" i="48"/>
  <c r="E19" i="48"/>
  <c r="F26" i="48"/>
  <c r="F34" i="48"/>
  <c r="E46" i="48" l="1"/>
  <c r="E33" i="48" s="1"/>
  <c r="F33" i="48"/>
  <c r="D31" i="48"/>
  <c r="F31" i="48" s="1"/>
  <c r="C11" i="48"/>
  <c r="F46" i="48"/>
  <c r="E13" i="48"/>
  <c r="F13" i="48"/>
  <c r="E31" i="48" l="1"/>
  <c r="E26" i="31" l="1"/>
  <c r="E14" i="31"/>
  <c r="E15" i="24"/>
  <c r="D37" i="35" l="1"/>
  <c r="D30" i="35" s="1"/>
  <c r="D28" i="35" s="1"/>
  <c r="C38" i="35"/>
  <c r="C37" i="35" s="1"/>
  <c r="C30" i="35" s="1"/>
  <c r="C28" i="35" l="1"/>
  <c r="C21" i="43" l="1"/>
  <c r="C20" i="43"/>
  <c r="C19" i="43"/>
  <c r="C18" i="43"/>
  <c r="C17" i="43"/>
  <c r="C16" i="43"/>
  <c r="C15" i="43"/>
  <c r="C14" i="43"/>
  <c r="C13" i="43"/>
  <c r="C12" i="43"/>
  <c r="C11" i="43"/>
  <c r="C10" i="43"/>
  <c r="F9" i="43"/>
  <c r="E9" i="43"/>
  <c r="D9" i="43"/>
  <c r="K23" i="42"/>
  <c r="K22" i="42"/>
  <c r="K21" i="42"/>
  <c r="K20" i="42"/>
  <c r="K19" i="42"/>
  <c r="K18" i="42"/>
  <c r="K17" i="42"/>
  <c r="K16" i="42"/>
  <c r="K15" i="42"/>
  <c r="K14" i="42"/>
  <c r="K13" i="42"/>
  <c r="K12" i="42"/>
  <c r="O11" i="42"/>
  <c r="N11" i="42"/>
  <c r="M11" i="42"/>
  <c r="L11" i="42"/>
  <c r="J11" i="42"/>
  <c r="D23" i="41"/>
  <c r="H23" i="41" s="1"/>
  <c r="D22" i="41"/>
  <c r="H22" i="41" s="1"/>
  <c r="D21" i="41"/>
  <c r="H21" i="41" s="1"/>
  <c r="D20" i="41"/>
  <c r="H20" i="41" s="1"/>
  <c r="D19" i="41"/>
  <c r="H19" i="41" s="1"/>
  <c r="D18" i="41"/>
  <c r="H18" i="41" s="1"/>
  <c r="D17" i="41"/>
  <c r="H17" i="41" s="1"/>
  <c r="D16" i="41"/>
  <c r="H16" i="41" s="1"/>
  <c r="D15" i="41"/>
  <c r="H15" i="41" s="1"/>
  <c r="D14" i="41"/>
  <c r="H14" i="41" s="1"/>
  <c r="D13" i="41"/>
  <c r="H13" i="41" s="1"/>
  <c r="D12" i="41"/>
  <c r="H12" i="41" s="1"/>
  <c r="J11" i="41"/>
  <c r="I11" i="41"/>
  <c r="G11" i="41"/>
  <c r="F11" i="41"/>
  <c r="E11" i="41"/>
  <c r="F10" i="41"/>
  <c r="G10" i="41" s="1"/>
  <c r="H10" i="41" s="1"/>
  <c r="I10" i="41" s="1"/>
  <c r="J10" i="41" s="1"/>
  <c r="C83" i="39"/>
  <c r="L86" i="39"/>
  <c r="L81" i="39" s="1"/>
  <c r="L79" i="39"/>
  <c r="L78" i="39"/>
  <c r="L77" i="39"/>
  <c r="L76" i="39"/>
  <c r="L75" i="39"/>
  <c r="L74" i="39"/>
  <c r="L73" i="39"/>
  <c r="L72" i="39"/>
  <c r="L71" i="39"/>
  <c r="L70" i="39"/>
  <c r="L69" i="39"/>
  <c r="L68" i="39"/>
  <c r="L67" i="39"/>
  <c r="L66" i="39"/>
  <c r="L65" i="39"/>
  <c r="L64" i="39"/>
  <c r="L63" i="39"/>
  <c r="L62" i="39"/>
  <c r="L61" i="39"/>
  <c r="L60" i="39"/>
  <c r="L59" i="39"/>
  <c r="L58" i="39"/>
  <c r="L57" i="39"/>
  <c r="L56" i="39"/>
  <c r="L55" i="39"/>
  <c r="L54" i="39"/>
  <c r="L53" i="39"/>
  <c r="L52" i="39"/>
  <c r="L51" i="39"/>
  <c r="L50" i="39"/>
  <c r="L49" i="39"/>
  <c r="L48" i="39"/>
  <c r="L47" i="39"/>
  <c r="L46" i="39"/>
  <c r="L45" i="39"/>
  <c r="L44" i="39"/>
  <c r="L43" i="39"/>
  <c r="L41" i="39"/>
  <c r="L40" i="39"/>
  <c r="L39" i="39"/>
  <c r="L37" i="39"/>
  <c r="L36" i="39"/>
  <c r="L35" i="39"/>
  <c r="L34" i="39"/>
  <c r="L33" i="39"/>
  <c r="L32" i="39"/>
  <c r="L31" i="39"/>
  <c r="L30" i="39"/>
  <c r="L29" i="39"/>
  <c r="L28" i="39"/>
  <c r="L27" i="39"/>
  <c r="L26" i="39"/>
  <c r="L25" i="39"/>
  <c r="L23" i="39"/>
  <c r="L22" i="39"/>
  <c r="L21" i="39"/>
  <c r="L20" i="39"/>
  <c r="L19" i="39"/>
  <c r="L18" i="39"/>
  <c r="L17" i="39"/>
  <c r="L16" i="39"/>
  <c r="L14" i="39"/>
  <c r="L12" i="39"/>
  <c r="H91" i="37"/>
  <c r="C91" i="37" s="1"/>
  <c r="H90" i="37"/>
  <c r="H89" i="37"/>
  <c r="K81" i="37"/>
  <c r="K11" i="37" s="1"/>
  <c r="K10" i="37" s="1"/>
  <c r="J81" i="37"/>
  <c r="J11" i="37" s="1"/>
  <c r="J10" i="37" s="1"/>
  <c r="I81" i="37"/>
  <c r="I11" i="37" s="1"/>
  <c r="I10" i="37" s="1"/>
  <c r="H81" i="37"/>
  <c r="F81" i="37"/>
  <c r="F11" i="37" s="1"/>
  <c r="D81" i="37"/>
  <c r="H80" i="37"/>
  <c r="H79" i="37"/>
  <c r="H78" i="37"/>
  <c r="H77" i="37"/>
  <c r="H76" i="37"/>
  <c r="H75" i="37"/>
  <c r="H74" i="37"/>
  <c r="H73" i="37"/>
  <c r="H72" i="37"/>
  <c r="H71" i="37"/>
  <c r="H70" i="37"/>
  <c r="H69" i="37"/>
  <c r="H68" i="37"/>
  <c r="H67" i="37"/>
  <c r="H66" i="37"/>
  <c r="H65" i="37"/>
  <c r="H64" i="37"/>
  <c r="H63" i="37"/>
  <c r="H62" i="37"/>
  <c r="H61" i="37"/>
  <c r="H60" i="37"/>
  <c r="H59" i="37"/>
  <c r="H58" i="37"/>
  <c r="H57" i="37"/>
  <c r="H56" i="37"/>
  <c r="H55" i="37"/>
  <c r="H54" i="37"/>
  <c r="H53" i="37"/>
  <c r="H52" i="37"/>
  <c r="H51" i="37"/>
  <c r="H50" i="37"/>
  <c r="H49" i="37"/>
  <c r="H48" i="37"/>
  <c r="H47" i="37"/>
  <c r="H46" i="37"/>
  <c r="H45" i="37"/>
  <c r="H44" i="37"/>
  <c r="H43" i="37"/>
  <c r="H42" i="37"/>
  <c r="H41" i="37"/>
  <c r="H40" i="37"/>
  <c r="H39" i="37"/>
  <c r="H38" i="37"/>
  <c r="H37" i="37"/>
  <c r="H36" i="37"/>
  <c r="H35" i="37"/>
  <c r="H34" i="37"/>
  <c r="H33" i="37"/>
  <c r="H32" i="37"/>
  <c r="H31" i="37"/>
  <c r="H30" i="37"/>
  <c r="H29" i="37"/>
  <c r="H28" i="37"/>
  <c r="H27" i="37"/>
  <c r="H26" i="37"/>
  <c r="H25" i="37"/>
  <c r="H24" i="37"/>
  <c r="H23" i="37"/>
  <c r="H22" i="37"/>
  <c r="H21" i="37"/>
  <c r="H20" i="37"/>
  <c r="H19" i="37"/>
  <c r="H18" i="37"/>
  <c r="H17" i="37"/>
  <c r="H16" i="37"/>
  <c r="H15" i="37"/>
  <c r="H14" i="37"/>
  <c r="H13" i="37"/>
  <c r="H12" i="37"/>
  <c r="C41" i="35"/>
  <c r="A25" i="35"/>
  <c r="C20" i="35"/>
  <c r="C19" i="35"/>
  <c r="D18" i="35"/>
  <c r="C16" i="35"/>
  <c r="C15" i="35"/>
  <c r="E12" i="35"/>
  <c r="E9" i="35"/>
  <c r="C83" i="37" l="1"/>
  <c r="C12" i="36"/>
  <c r="C11" i="41"/>
  <c r="K11" i="42"/>
  <c r="C9" i="43"/>
  <c r="I11" i="42"/>
  <c r="G11" i="37"/>
  <c r="G10" i="37" s="1"/>
  <c r="E11" i="42"/>
  <c r="H11" i="42"/>
  <c r="H11" i="37"/>
  <c r="H10" i="37" s="1"/>
  <c r="C42" i="39"/>
  <c r="E42" i="37" s="1"/>
  <c r="C42" i="37" s="1"/>
  <c r="D11" i="41"/>
  <c r="F11" i="42"/>
  <c r="D32" i="31" l="1"/>
  <c r="C32" i="31"/>
  <c r="D27" i="31"/>
  <c r="D25" i="31" s="1"/>
  <c r="C27" i="31"/>
  <c r="C25" i="31" s="1"/>
  <c r="A27" i="31"/>
  <c r="A30" i="31" s="1"/>
  <c r="A31" i="31" s="1"/>
  <c r="F26" i="31"/>
  <c r="D20" i="31"/>
  <c r="D18" i="31" s="1"/>
  <c r="C20" i="31"/>
  <c r="A20" i="31"/>
  <c r="A23" i="31" s="1"/>
  <c r="C18" i="31"/>
  <c r="A17" i="31"/>
  <c r="C15" i="31"/>
  <c r="G14" i="31"/>
  <c r="F14" i="31"/>
  <c r="D13" i="31"/>
  <c r="D11" i="31" s="1"/>
  <c r="A13" i="31"/>
  <c r="G12" i="31"/>
  <c r="F12" i="31"/>
  <c r="D9" i="31"/>
  <c r="E9" i="31" s="1"/>
  <c r="F9" i="31" s="1"/>
  <c r="G9" i="31" s="1"/>
  <c r="A28" i="24"/>
  <c r="F26" i="24"/>
  <c r="E26" i="24"/>
  <c r="D26" i="24"/>
  <c r="C26" i="24"/>
  <c r="C25" i="24"/>
  <c r="D21" i="24"/>
  <c r="A16" i="24"/>
  <c r="G15" i="24"/>
  <c r="F15" i="24"/>
  <c r="D14" i="24"/>
  <c r="C14" i="24"/>
  <c r="E13" i="24"/>
  <c r="F13" i="24" s="1"/>
  <c r="C13" i="24"/>
  <c r="G12" i="24"/>
  <c r="F12" i="24"/>
  <c r="D11" i="24"/>
  <c r="C11" i="24"/>
  <c r="D9" i="24"/>
  <c r="E9" i="24" s="1"/>
  <c r="F9" i="24" s="1"/>
  <c r="G9" i="24" s="1"/>
  <c r="G26" i="24" l="1"/>
  <c r="D20" i="24"/>
  <c r="C10" i="24"/>
  <c r="D10" i="24"/>
  <c r="G26" i="31"/>
  <c r="C21" i="24"/>
  <c r="C20" i="24" s="1"/>
  <c r="C13" i="31"/>
  <c r="C11" i="31" s="1"/>
  <c r="F11" i="24"/>
  <c r="E11" i="24"/>
  <c r="G13" i="24"/>
  <c r="H24" i="24" l="1"/>
  <c r="G11" i="24"/>
  <c r="C18" i="35" l="1"/>
  <c r="C21" i="35" l="1"/>
  <c r="D11" i="37" l="1"/>
  <c r="D10" i="37" s="1"/>
  <c r="C13" i="35" l="1"/>
  <c r="C12" i="35" s="1"/>
  <c r="C25" i="35" l="1"/>
  <c r="C27" i="35" l="1"/>
  <c r="G25" i="24"/>
  <c r="F25" i="24"/>
  <c r="M11" i="39" l="1"/>
  <c r="K20" i="41" l="1"/>
  <c r="K19" i="41"/>
  <c r="K16" i="41"/>
  <c r="K22" i="41"/>
  <c r="K14" i="41"/>
  <c r="D22" i="42"/>
  <c r="C22" i="42" s="1"/>
  <c r="D19" i="42"/>
  <c r="C19" i="42" s="1"/>
  <c r="D16" i="42"/>
  <c r="C16" i="42" s="1"/>
  <c r="D14" i="42"/>
  <c r="C14" i="42" s="1"/>
  <c r="K18" i="41" l="1"/>
  <c r="K15" i="41"/>
  <c r="K21" i="41"/>
  <c r="K23" i="41"/>
  <c r="K17" i="41"/>
  <c r="K13" i="41"/>
  <c r="C12" i="42"/>
  <c r="D20" i="42"/>
  <c r="D23" i="42"/>
  <c r="C23" i="42" s="1"/>
  <c r="D17" i="42"/>
  <c r="C17" i="42" s="1"/>
  <c r="D18" i="42"/>
  <c r="C18" i="42" s="1"/>
  <c r="D21" i="42"/>
  <c r="C21" i="42" s="1"/>
  <c r="D15" i="42"/>
  <c r="C15" i="42" s="1"/>
  <c r="D13" i="42"/>
  <c r="C13" i="42" s="1"/>
  <c r="C26" i="35" l="1"/>
  <c r="K12" i="41"/>
  <c r="K11" i="41" s="1"/>
  <c r="M11" i="41" s="1"/>
  <c r="O11" i="41" s="1"/>
  <c r="H11" i="41"/>
  <c r="G11" i="42"/>
  <c r="C20" i="42"/>
  <c r="C11" i="42" s="1"/>
  <c r="D11" i="42"/>
  <c r="C89" i="37" l="1"/>
  <c r="F10" i="37"/>
  <c r="G24" i="24" l="1"/>
  <c r="F24" i="24"/>
  <c r="E11" i="35" l="1"/>
  <c r="E10" i="35" s="1"/>
  <c r="E20" i="31" l="1"/>
  <c r="E28" i="31"/>
  <c r="F21" i="31"/>
  <c r="G21" i="31"/>
  <c r="E29" i="31"/>
  <c r="G22" i="31"/>
  <c r="F22" i="31"/>
  <c r="C90" i="37" l="1"/>
  <c r="F28" i="31"/>
  <c r="G28" i="31"/>
  <c r="G20" i="31"/>
  <c r="F20" i="31"/>
  <c r="F29" i="31"/>
  <c r="G29" i="31"/>
  <c r="E27" i="31"/>
  <c r="G27" i="31" l="1"/>
  <c r="F27" i="31"/>
  <c r="E25" i="31"/>
  <c r="F25" i="31" l="1"/>
  <c r="G25" i="31"/>
  <c r="E32" i="31" l="1"/>
  <c r="F33" i="31"/>
  <c r="G33" i="31"/>
  <c r="G32" i="31" l="1"/>
  <c r="F32" i="31"/>
  <c r="E15" i="31" l="1"/>
  <c r="E13" i="31" s="1"/>
  <c r="E16" i="24"/>
  <c r="E14" i="24" l="1"/>
  <c r="G16" i="24"/>
  <c r="F16" i="24"/>
  <c r="F14" i="24" s="1"/>
  <c r="F10" i="24" s="1"/>
  <c r="G15" i="31"/>
  <c r="F15" i="31"/>
  <c r="E11" i="31" l="1"/>
  <c r="F13" i="31"/>
  <c r="G13" i="31"/>
  <c r="E10" i="24"/>
  <c r="G10" i="24" s="1"/>
  <c r="G14" i="24"/>
  <c r="G11" i="31" l="1"/>
  <c r="F11" i="31"/>
  <c r="E25" i="48" l="1"/>
  <c r="F25" i="48"/>
  <c r="C86" i="39" l="1"/>
  <c r="E86" i="37" s="1"/>
  <c r="C86" i="37" s="1"/>
  <c r="C88" i="39" l="1"/>
  <c r="E88" i="37" l="1"/>
  <c r="C88" i="37" s="1"/>
  <c r="C79" i="39"/>
  <c r="E79" i="37" s="1"/>
  <c r="C79" i="37" s="1"/>
  <c r="C66" i="39" l="1"/>
  <c r="E66" i="37" s="1"/>
  <c r="C66" i="37" s="1"/>
  <c r="C74" i="39"/>
  <c r="E74" i="37" s="1"/>
  <c r="C74" i="37" s="1"/>
  <c r="C57" i="39"/>
  <c r="E57" i="37" s="1"/>
  <c r="C57" i="37" s="1"/>
  <c r="C45" i="39"/>
  <c r="E45" i="37" s="1"/>
  <c r="C45" i="37" s="1"/>
  <c r="C47" i="39" l="1"/>
  <c r="E47" i="37" s="1"/>
  <c r="C47" i="37" s="1"/>
  <c r="C51" i="39"/>
  <c r="E51" i="37" s="1"/>
  <c r="C51" i="37" s="1"/>
  <c r="C55" i="39"/>
  <c r="E55" i="37" s="1"/>
  <c r="C55" i="37" s="1"/>
  <c r="C59" i="39"/>
  <c r="E59" i="37" s="1"/>
  <c r="C59" i="37" s="1"/>
  <c r="C63" i="39"/>
  <c r="E63" i="37" s="1"/>
  <c r="C63" i="37" s="1"/>
  <c r="C75" i="39"/>
  <c r="E75" i="37" s="1"/>
  <c r="C75" i="37" s="1"/>
  <c r="C70" i="39"/>
  <c r="E70" i="37" s="1"/>
  <c r="C70" i="37" s="1"/>
  <c r="C52" i="39"/>
  <c r="E52" i="37" s="1"/>
  <c r="C52" i="37" s="1"/>
  <c r="C56" i="39"/>
  <c r="E56" i="37" s="1"/>
  <c r="C56" i="37" s="1"/>
  <c r="C60" i="39"/>
  <c r="E60" i="37" s="1"/>
  <c r="C60" i="37" s="1"/>
  <c r="C64" i="39"/>
  <c r="E64" i="37" s="1"/>
  <c r="C64" i="37" s="1"/>
  <c r="C76" i="39"/>
  <c r="E76" i="37" s="1"/>
  <c r="C76" i="37" s="1"/>
  <c r="C67" i="39"/>
  <c r="E67" i="37" s="1"/>
  <c r="C67" i="37" s="1"/>
  <c r="C71" i="39"/>
  <c r="E71" i="37" s="1"/>
  <c r="C71" i="37" s="1"/>
  <c r="C53" i="39"/>
  <c r="E53" i="37" s="1"/>
  <c r="C53" i="37" s="1"/>
  <c r="C61" i="39"/>
  <c r="E61" i="37" s="1"/>
  <c r="C61" i="37" s="1"/>
  <c r="C65" i="39"/>
  <c r="E65" i="37" s="1"/>
  <c r="C65" i="37" s="1"/>
  <c r="C77" i="39"/>
  <c r="E77" i="37" s="1"/>
  <c r="C77" i="37" s="1"/>
  <c r="C68" i="39"/>
  <c r="E68" i="37" s="1"/>
  <c r="C68" i="37" s="1"/>
  <c r="C72" i="39"/>
  <c r="E72" i="37" s="1"/>
  <c r="C72" i="37" s="1"/>
  <c r="C48" i="39"/>
  <c r="E48" i="37" s="1"/>
  <c r="C48" i="37" s="1"/>
  <c r="C49" i="39"/>
  <c r="E49" i="37" s="1"/>
  <c r="C49" i="37" s="1"/>
  <c r="C46" i="39"/>
  <c r="E46" i="37" s="1"/>
  <c r="C46" i="37" s="1"/>
  <c r="C50" i="39"/>
  <c r="E50" i="37" s="1"/>
  <c r="C50" i="37" s="1"/>
  <c r="C54" i="39"/>
  <c r="E54" i="37" s="1"/>
  <c r="C54" i="37" s="1"/>
  <c r="C58" i="39"/>
  <c r="E58" i="37" s="1"/>
  <c r="C58" i="37" s="1"/>
  <c r="C62" i="39"/>
  <c r="E62" i="37" s="1"/>
  <c r="C62" i="37" s="1"/>
  <c r="C78" i="39"/>
  <c r="E78" i="37" s="1"/>
  <c r="C78" i="37" s="1"/>
  <c r="C69" i="39"/>
  <c r="E69" i="37" s="1"/>
  <c r="C69" i="37" s="1"/>
  <c r="C73" i="39"/>
  <c r="E73" i="37" s="1"/>
  <c r="C73" i="37" s="1"/>
  <c r="C85" i="39" l="1"/>
  <c r="E85" i="37" s="1"/>
  <c r="C85" i="37" l="1"/>
  <c r="C80" i="39" l="1"/>
  <c r="E80" i="37" s="1"/>
  <c r="C80" i="37" s="1"/>
  <c r="C32" i="39" l="1"/>
  <c r="E32" i="37" s="1"/>
  <c r="C32" i="37" s="1"/>
  <c r="C22" i="39" l="1"/>
  <c r="E22" i="37" s="1"/>
  <c r="C22" i="37" s="1"/>
  <c r="C14" i="39"/>
  <c r="E14" i="37" s="1"/>
  <c r="C14" i="37" s="1"/>
  <c r="C18" i="39"/>
  <c r="E18" i="37" s="1"/>
  <c r="C18" i="37" s="1"/>
  <c r="C16" i="39"/>
  <c r="E16" i="37" s="1"/>
  <c r="C16" i="37" s="1"/>
  <c r="C27" i="39"/>
  <c r="E27" i="37" s="1"/>
  <c r="C27" i="37" s="1"/>
  <c r="C21" i="39"/>
  <c r="E21" i="37" s="1"/>
  <c r="C21" i="37" s="1"/>
  <c r="C29" i="39"/>
  <c r="E29" i="37" s="1"/>
  <c r="C29" i="37" s="1"/>
  <c r="C28" i="39"/>
  <c r="E28" i="37" s="1"/>
  <c r="C28" i="37" s="1"/>
  <c r="C30" i="39" l="1"/>
  <c r="E30" i="37" s="1"/>
  <c r="C30" i="37" s="1"/>
  <c r="C20" i="39"/>
  <c r="E20" i="37" s="1"/>
  <c r="C20" i="37" s="1"/>
  <c r="C13" i="39" l="1"/>
  <c r="E13" i="37" s="1"/>
  <c r="C13" i="37" s="1"/>
  <c r="Q11" i="39" l="1"/>
  <c r="N11" i="39" l="1"/>
  <c r="C38" i="39"/>
  <c r="E38" i="37" s="1"/>
  <c r="C38" i="37" s="1"/>
  <c r="L11" i="39"/>
  <c r="G22" i="24" l="1"/>
  <c r="F22" i="24"/>
  <c r="C17" i="39" l="1"/>
  <c r="E17" i="37" s="1"/>
  <c r="C17" i="37" s="1"/>
  <c r="C41" i="39"/>
  <c r="E41" i="37" s="1"/>
  <c r="C41" i="37" s="1"/>
  <c r="C36" i="39"/>
  <c r="E36" i="37" s="1"/>
  <c r="C36" i="37" s="1"/>
  <c r="C35" i="39"/>
  <c r="E35" i="37" s="1"/>
  <c r="C35" i="37" s="1"/>
  <c r="C34" i="39"/>
  <c r="E34" i="37" s="1"/>
  <c r="C34" i="37" s="1"/>
  <c r="C33" i="39"/>
  <c r="E33" i="37" s="1"/>
  <c r="C33" i="37" s="1"/>
  <c r="C25" i="39"/>
  <c r="E25" i="37" s="1"/>
  <c r="C25" i="37" s="1"/>
  <c r="C31" i="39"/>
  <c r="E31" i="37" s="1"/>
  <c r="C31" i="37" s="1"/>
  <c r="C44" i="39" l="1"/>
  <c r="E44" i="37" s="1"/>
  <c r="C44" i="37" s="1"/>
  <c r="C15" i="39"/>
  <c r="E15" i="37" s="1"/>
  <c r="C15" i="37" s="1"/>
  <c r="E11" i="39"/>
  <c r="C82" i="39"/>
  <c r="C19" i="39"/>
  <c r="E19" i="37" s="1"/>
  <c r="C19" i="37" s="1"/>
  <c r="C39" i="39"/>
  <c r="E39" i="37" s="1"/>
  <c r="C39" i="37" s="1"/>
  <c r="C81" i="39" l="1"/>
  <c r="E82" i="37"/>
  <c r="C26" i="39"/>
  <c r="E26" i="37" s="1"/>
  <c r="C26" i="37" s="1"/>
  <c r="J11" i="39"/>
  <c r="P11" i="39"/>
  <c r="K11" i="39"/>
  <c r="C24" i="39"/>
  <c r="E24" i="37" s="1"/>
  <c r="C24" i="37" s="1"/>
  <c r="I11" i="39"/>
  <c r="C43" i="39" l="1"/>
  <c r="E43" i="37" s="1"/>
  <c r="C43" i="37" s="1"/>
  <c r="D11" i="39"/>
  <c r="F11" i="39"/>
  <c r="C23" i="39"/>
  <c r="E23" i="37" s="1"/>
  <c r="C23" i="37" s="1"/>
  <c r="C82" i="37"/>
  <c r="C81" i="37" s="1"/>
  <c r="E81" i="37"/>
  <c r="O11" i="39" l="1"/>
  <c r="C12" i="39"/>
  <c r="E12" i="37" s="1"/>
  <c r="C12" i="37" s="1"/>
  <c r="D24" i="35" l="1"/>
  <c r="C24" i="35" s="1"/>
  <c r="C37" i="39" l="1"/>
  <c r="E37" i="37" s="1"/>
  <c r="C37" i="37" s="1"/>
  <c r="H11" i="39"/>
  <c r="C9" i="36" l="1"/>
  <c r="C40" i="39"/>
  <c r="G11" i="39"/>
  <c r="E40" i="37" l="1"/>
  <c r="C11" i="39"/>
  <c r="L10" i="37"/>
  <c r="G23" i="24" l="1"/>
  <c r="E21" i="24"/>
  <c r="F23" i="24"/>
  <c r="E23" i="48"/>
  <c r="F23" i="48"/>
  <c r="D12" i="48"/>
  <c r="C22" i="35"/>
  <c r="C11" i="35" s="1"/>
  <c r="C10" i="35" s="1"/>
  <c r="G11" i="35" s="1"/>
  <c r="D11" i="35"/>
  <c r="D10" i="35" s="1"/>
  <c r="C40" i="37"/>
  <c r="E11" i="37"/>
  <c r="E10" i="37" s="1"/>
  <c r="C11" i="37" l="1"/>
  <c r="C10" i="37" s="1"/>
  <c r="L11" i="37" s="1"/>
  <c r="F19" i="31"/>
  <c r="G19" i="31"/>
  <c r="D11" i="48"/>
  <c r="E12" i="48"/>
  <c r="F12" i="48"/>
  <c r="G21" i="24"/>
  <c r="E20" i="24"/>
  <c r="F21" i="24"/>
  <c r="E11" i="48" l="1"/>
  <c r="F11" i="48"/>
  <c r="H20" i="24"/>
  <c r="G20" i="24"/>
  <c r="F20" i="24"/>
  <c r="F18" i="31"/>
  <c r="G18" i="31"/>
</calcChain>
</file>

<file path=xl/sharedStrings.xml><?xml version="1.0" encoding="utf-8"?>
<sst xmlns="http://schemas.openxmlformats.org/spreadsheetml/2006/main" count="2383" uniqueCount="1026">
  <si>
    <t>Đơn vị: Triệu đồng</t>
  </si>
  <si>
    <t>So sánh</t>
  </si>
  <si>
    <t>Nội dung</t>
  </si>
  <si>
    <t>Tuyệt đối</t>
  </si>
  <si>
    <t>A</t>
  </si>
  <si>
    <t>B</t>
  </si>
  <si>
    <t>3=2-1</t>
  </si>
  <si>
    <t>4=2/1</t>
  </si>
  <si>
    <t>I</t>
  </si>
  <si>
    <t>Nguồn thu ngân sách</t>
  </si>
  <si>
    <t>Thu ngân sách được hưởng theo phân cấp</t>
  </si>
  <si>
    <t>Thu bổ sung từ ngân sách cấp trên</t>
  </si>
  <si>
    <t>-</t>
  </si>
  <si>
    <t>Thu bổ sung cân đối ngân sách</t>
  </si>
  <si>
    <t>Thu bổ sung có mục tiêu</t>
  </si>
  <si>
    <t>Thu kết dư</t>
  </si>
  <si>
    <t>Thu chuyển nguồn từ năm trước chuyển sang</t>
  </si>
  <si>
    <t>II</t>
  </si>
  <si>
    <t>Chi ngân sách</t>
  </si>
  <si>
    <t>Chi bổ sung cho ngân sách cấp dưới</t>
  </si>
  <si>
    <t>Chi bổ sung cân đối ngân sách</t>
  </si>
  <si>
    <t>Chi bổ sung có mục tiêu</t>
  </si>
  <si>
    <t>Chi chuyển nguồn sang năm sau</t>
  </si>
  <si>
    <t>III</t>
  </si>
  <si>
    <t xml:space="preserve">        (2) Ngân sách xã không có nhiệm vụ chi bổ sung cho ngân sách cấp dưới.</t>
  </si>
  <si>
    <t>Bao gồm</t>
  </si>
  <si>
    <t>Tên đơn vị</t>
  </si>
  <si>
    <t>TỔNG SỐ</t>
  </si>
  <si>
    <t>Ngân sách địa phương</t>
  </si>
  <si>
    <t>1=2+3</t>
  </si>
  <si>
    <t>TỔNG CHI NSĐP</t>
  </si>
  <si>
    <t>CHI CÂN ĐỐI NSĐP</t>
  </si>
  <si>
    <t xml:space="preserve">Chi đầu tư phát triển </t>
  </si>
  <si>
    <t>Chi đầu tư cho các dự án</t>
  </si>
  <si>
    <t>Trong đó: Chia theo lĩnh vực</t>
  </si>
  <si>
    <t xml:space="preserve"> Chi giáo dục - đào tạo và dạy nghề</t>
  </si>
  <si>
    <t xml:space="preserve"> 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</si>
  <si>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</si>
  <si>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</si>
  <si>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</si>
  <si>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</si>
  <si>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</si>
  <si>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Chi thường xuyên</t>
  </si>
  <si>
    <t>Trong đó:</t>
  </si>
  <si>
    <t>IV</t>
  </si>
  <si>
    <t>Dự phòng ngân sách</t>
  </si>
  <si>
    <t>Chi tạo nguồn, điều chỉnh tiền lương</t>
  </si>
  <si>
    <t>CHI CÁC CHƯƠNG TRÌNH MỤC TIÊU</t>
  </si>
  <si>
    <t>Chi các chương trình mục tiêu quốc gia</t>
  </si>
  <si>
    <t>Chi các chương trình mục tiêu, nhiệm vụ</t>
  </si>
  <si>
    <t>C</t>
  </si>
  <si>
    <t>Chi đầu tư phát triển</t>
  </si>
  <si>
    <t>Chi giáo dục - đào tạo và dạy nghề</t>
  </si>
  <si>
    <t>Chi khoa học và công nghệ</t>
  </si>
  <si>
    <t xml:space="preserve">Chi quốc phòng </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</si>
  <si>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</si>
  <si>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</si>
  <si>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</si>
  <si>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</si>
  <si>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</si>
  <si>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</si>
  <si>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</si>
  <si>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</si>
  <si>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</si>
  <si>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</si>
  <si>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thường xuyên khác</t>
  </si>
  <si>
    <t xml:space="preserve">CHI CHUYỂN NGUỒN SANG NĂM SAU </t>
  </si>
  <si>
    <r>
      <rPr>
        <b/>
        <i/>
        <sz val="14"/>
        <rFont val="Times New Roman"/>
        <family val="1"/>
      </rPr>
      <t>Ghi chú</t>
    </r>
    <r>
      <rPr>
        <i/>
        <sz val="14"/>
        <rFont val="Times New Roman"/>
        <family val="1"/>
      </rPr>
      <t>:</t>
    </r>
    <r>
      <rPr>
        <i/>
        <sz val="12"/>
        <rFont val="Times New Roman"/>
        <family val="1"/>
      </rPr>
      <t xml:space="preserve"> (1) Ngân sách xã không có nhiệm vụ chi bổ sung cân đối cho ngân sách cấp dưới.</t>
    </r>
  </si>
  <si>
    <t>Tổng số</t>
  </si>
  <si>
    <t>Chi chương trình MTQG</t>
  </si>
  <si>
    <t>CÁC CƠ QUAN, TỔ CHỨC</t>
  </si>
  <si>
    <t>Trong đó</t>
  </si>
  <si>
    <t>Chi giao thông</t>
  </si>
  <si>
    <t>Chi nông nghiệp, lâm nghiệp, thủy lợi, thủy sản</t>
  </si>
  <si>
    <t>STT</t>
  </si>
  <si>
    <t>Số TT</t>
  </si>
  <si>
    <t>Tương đối (%)</t>
  </si>
  <si>
    <t>Dự toán năm 2021</t>
  </si>
  <si>
    <t>Ước thực hiện năm 2021</t>
  </si>
  <si>
    <t>NGÂN SÁCH CẤP HUYỆN</t>
  </si>
  <si>
    <t>Tổng thu NSNN trên địa bàn</t>
  </si>
  <si>
    <t>1</t>
  </si>
  <si>
    <t>2</t>
  </si>
  <si>
    <t>3</t>
  </si>
  <si>
    <t>4</t>
  </si>
  <si>
    <t>5</t>
  </si>
  <si>
    <t>6</t>
  </si>
  <si>
    <t>7</t>
  </si>
  <si>
    <t>8</t>
  </si>
  <si>
    <t>9</t>
  </si>
  <si>
    <t>10</t>
  </si>
  <si>
    <t>11</t>
  </si>
  <si>
    <t>12</t>
  </si>
  <si>
    <t>13</t>
  </si>
  <si>
    <t>14</t>
  </si>
  <si>
    <t>Thị trấn Đăk Glei</t>
  </si>
  <si>
    <t>Xã Đăk Pék</t>
  </si>
  <si>
    <t>Xã Đăk Kroong</t>
  </si>
  <si>
    <t>Xã Đăk Môn</t>
  </si>
  <si>
    <t>Xã Đăk Long</t>
  </si>
  <si>
    <t>Xã Đăk Nhoong</t>
  </si>
  <si>
    <t>Xã Đăk Man</t>
  </si>
  <si>
    <t>Xã Đăk Plô</t>
  </si>
  <si>
    <t>Xã Đăk Choong</t>
  </si>
  <si>
    <t>Xã Xốp</t>
  </si>
  <si>
    <t>Xã Mường Hoong</t>
  </si>
  <si>
    <t>Xã Ngọc Linh</t>
  </si>
  <si>
    <t>Ngân sách cấp huyện</t>
  </si>
  <si>
    <t>Ngân sách xã</t>
  </si>
  <si>
    <t>TÊN ĐƠN VỊ</t>
  </si>
  <si>
    <r>
      <t xml:space="preserve">Chi đầu tư phát triển </t>
    </r>
    <r>
      <rPr>
        <i/>
        <sz val="13.5"/>
        <rFont val="Times New Roman"/>
        <family val="1"/>
      </rPr>
      <t>(không kể Chương trình MTQG)</t>
    </r>
  </si>
  <si>
    <r>
      <t>Chi thường xuyên</t>
    </r>
    <r>
      <rPr>
        <i/>
        <sz val="13.5"/>
        <rFont val="Times New Roman"/>
        <family val="1"/>
      </rPr>
      <t xml:space="preserve"> (không kể Chương trình MTQG)</t>
    </r>
  </si>
  <si>
    <t xml:space="preserve">Văn phòng HĐND-UBND </t>
  </si>
  <si>
    <t>Phòng Nông nghiệp và Phát triển nông thôn</t>
  </si>
  <si>
    <t>Phòng Tư pháp</t>
  </si>
  <si>
    <t>Phòng Kinh tế và Hạ tầng</t>
  </si>
  <si>
    <t>Phòng Tài chính - Kế hoạch</t>
  </si>
  <si>
    <t>Phòng Y tế</t>
  </si>
  <si>
    <t>Phòng Dân tộc</t>
  </si>
  <si>
    <t>Phòng Nội vụ</t>
  </si>
  <si>
    <t xml:space="preserve">Phòng Văn hóa và Thông tin </t>
  </si>
  <si>
    <t>Thanh tra huyện</t>
  </si>
  <si>
    <t>Phòng Giáo dục và Đào tạo</t>
  </si>
  <si>
    <t>Phòng Lao động -Thương binh và Xã hội</t>
  </si>
  <si>
    <t>Phòng Tài nguyên và Môi trường</t>
  </si>
  <si>
    <t>Ban Tiếp công dân</t>
  </si>
  <si>
    <t>15</t>
  </si>
  <si>
    <t>Văn phòng Huyện ủy</t>
  </si>
  <si>
    <t>16</t>
  </si>
  <si>
    <t>Ủy ban Mặt trận TQVN huyện</t>
  </si>
  <si>
    <t>17</t>
  </si>
  <si>
    <t>Huyện Đoàn</t>
  </si>
  <si>
    <t>18</t>
  </si>
  <si>
    <t xml:space="preserve">Hội Liên hiệp Phụ nữ </t>
  </si>
  <si>
    <t>19</t>
  </si>
  <si>
    <t>Hội Nông dân</t>
  </si>
  <si>
    <t>20</t>
  </si>
  <si>
    <t>Hội Cựu Chiến binh</t>
  </si>
  <si>
    <t>21</t>
  </si>
  <si>
    <t>Liên đoàn Lao động huyện</t>
  </si>
  <si>
    <t>22</t>
  </si>
  <si>
    <t>Hội Chữ thập đỏ</t>
  </si>
  <si>
    <t>23</t>
  </si>
  <si>
    <t>Hội Thanh niên xung phong</t>
  </si>
  <si>
    <t>24</t>
  </si>
  <si>
    <t>Ban đại diện Hội người cao tuổi</t>
  </si>
  <si>
    <t>25</t>
  </si>
  <si>
    <t>Hội Khuyến học</t>
  </si>
  <si>
    <t>26</t>
  </si>
  <si>
    <t>Hội nạn nhân chất độc Da cam/Dioxin</t>
  </si>
  <si>
    <t>27</t>
  </si>
  <si>
    <t>Trung tâm Văn hóa - Thể thao - Du lịch và Truyền thông</t>
  </si>
  <si>
    <t>28</t>
  </si>
  <si>
    <t>Trung tâm Dịch vụ nông nghiệp</t>
  </si>
  <si>
    <t>29</t>
  </si>
  <si>
    <t>Công An huyện</t>
  </si>
  <si>
    <t>30</t>
  </si>
  <si>
    <t>Huyện Đội</t>
  </si>
  <si>
    <t>31</t>
  </si>
  <si>
    <t>Ngân hàng CSXH</t>
  </si>
  <si>
    <t>32</t>
  </si>
  <si>
    <t>Hạt Kiểm lâm</t>
  </si>
  <si>
    <t>33</t>
  </si>
  <si>
    <t>Trung tâm bồi dưỡng Chính trị</t>
  </si>
  <si>
    <t>34</t>
  </si>
  <si>
    <t>Trung tâm Giáo dục nghề nghiệp - GDTX</t>
  </si>
  <si>
    <t>35</t>
  </si>
  <si>
    <t>Trường Mầm non xã Mường Hoong</t>
  </si>
  <si>
    <t>36</t>
  </si>
  <si>
    <t>Trường Mầm non xã Xốp</t>
  </si>
  <si>
    <t>37</t>
  </si>
  <si>
    <t>Trường Mầm non xã Đăk Plô</t>
  </si>
  <si>
    <t>38</t>
  </si>
  <si>
    <t>Trường Mầm non xã Đăk Choong</t>
  </si>
  <si>
    <t>39</t>
  </si>
  <si>
    <t>Trường Mầm non xã Đăk Man</t>
  </si>
  <si>
    <t>40</t>
  </si>
  <si>
    <t>Trường Mầm non thị trấn Đăk Glei</t>
  </si>
  <si>
    <t>41</t>
  </si>
  <si>
    <t>Trường Mầm non xã Đăk Kroong</t>
  </si>
  <si>
    <t>42</t>
  </si>
  <si>
    <t>Trường Mầm non xã Ngọc Linh</t>
  </si>
  <si>
    <t>43</t>
  </si>
  <si>
    <t>Trường Mầm non xã Đăk Môn</t>
  </si>
  <si>
    <t>44</t>
  </si>
  <si>
    <t>Trường Mầm non xã Đăk Nhoong</t>
  </si>
  <si>
    <t>45</t>
  </si>
  <si>
    <t>Trường Mầm non xã Đăk Pék</t>
  </si>
  <si>
    <t>46</t>
  </si>
  <si>
    <t>Trường Mầm non xã Đăk Long</t>
  </si>
  <si>
    <t>47</t>
  </si>
  <si>
    <t>Trường Tiểu học Kim Đồng</t>
  </si>
  <si>
    <t>48</t>
  </si>
  <si>
    <t>Trường Tiểu học xã Mường Hoong</t>
  </si>
  <si>
    <t>49</t>
  </si>
  <si>
    <t>Trường Tiểu học xã Ngọc Linh</t>
  </si>
  <si>
    <t>50</t>
  </si>
  <si>
    <t>Trường Tiểu học xã Đăk Kroong</t>
  </si>
  <si>
    <t>51</t>
  </si>
  <si>
    <t>Trường PTDTBT-Tiểu học xã Đăk Choong</t>
  </si>
  <si>
    <t>52</t>
  </si>
  <si>
    <t>Trường Tiểu học Võ Thị Sáu</t>
  </si>
  <si>
    <t>53</t>
  </si>
  <si>
    <t>Trường Tiểu học xã Đăk Long</t>
  </si>
  <si>
    <t>54</t>
  </si>
  <si>
    <t>Trường Tiểu học xã Đăk Môn</t>
  </si>
  <si>
    <t>55</t>
  </si>
  <si>
    <t>Trường Tiểu học thị trấn Đăk Glei</t>
  </si>
  <si>
    <t>56</t>
  </si>
  <si>
    <t>Trường Tiểu học và THCS Lý Tự Trọng</t>
  </si>
  <si>
    <t>57</t>
  </si>
  <si>
    <t>Trường Tiểu học-THCS xã Đăk Nhoong</t>
  </si>
  <si>
    <t>58</t>
  </si>
  <si>
    <t>Trường PTDTBT-THCS xã Mường Hoong</t>
  </si>
  <si>
    <t>59</t>
  </si>
  <si>
    <t>Trường Tiểu học-THCS xã Đăk Plô</t>
  </si>
  <si>
    <t>60</t>
  </si>
  <si>
    <t>Trường THCS thị trấn Đăk Glei</t>
  </si>
  <si>
    <t>61</t>
  </si>
  <si>
    <t>Trường Tiểu học-THCS xã Đăk Man</t>
  </si>
  <si>
    <t>62</t>
  </si>
  <si>
    <t>Trường PTDTBT-THCS xã Đăk Choong</t>
  </si>
  <si>
    <t>63</t>
  </si>
  <si>
    <t>Trường PTDTBT-THCS xã Ngọc Linh</t>
  </si>
  <si>
    <t>64</t>
  </si>
  <si>
    <t>Trường THCS xã Đăk Kroong</t>
  </si>
  <si>
    <t>65</t>
  </si>
  <si>
    <t>Trường THCS xã Đăk Môn</t>
  </si>
  <si>
    <t>66</t>
  </si>
  <si>
    <t>Trường Tiểu học - THCS xã Xốp</t>
  </si>
  <si>
    <t>67</t>
  </si>
  <si>
    <t>Trường PTDTBT-THCS xã Đăk Long</t>
  </si>
  <si>
    <t>68</t>
  </si>
  <si>
    <t>Trường THCS xã Đăk Pék</t>
  </si>
  <si>
    <t>69</t>
  </si>
  <si>
    <t>KP hoạt động Trung tâm học tập cộng đồng 12 xã, Thị trấn</t>
  </si>
  <si>
    <t>70</t>
  </si>
  <si>
    <t>Ban QLDA Đầu tư xây dựng</t>
  </si>
  <si>
    <t>TT</t>
  </si>
  <si>
    <t>Biểu số 37</t>
  </si>
  <si>
    <t>Chi Y tê, dân số và gia đình</t>
  </si>
  <si>
    <t>Chi hoạt động của cơ quan QLNN, Đảng, đoàn thể</t>
  </si>
  <si>
    <t>Phòng Nông nghiệp và PTNT</t>
  </si>
  <si>
    <t>Phòng Lao động - Thương binh và Xã hội</t>
  </si>
  <si>
    <t>NGÂN SÁCH XÃ</t>
  </si>
  <si>
    <t>Chi thuộc nhiệm vụ của ngân sách cấp xã</t>
  </si>
  <si>
    <t>Chi thuộc nhiệm vụ của ngân sách cấp huyện</t>
  </si>
  <si>
    <t>TỔNG NGUỒN THU NSĐP</t>
  </si>
  <si>
    <t>Thu NSĐP được hưởng theo phân cấp</t>
  </si>
  <si>
    <t>Thu NSĐP hưởng 100%</t>
  </si>
  <si>
    <t>Thu NSĐP hưởng từ các khoản thu phân chia</t>
  </si>
  <si>
    <t>V</t>
  </si>
  <si>
    <t>Tổng chi cân đối NSĐP</t>
  </si>
  <si>
    <t>Chi các chương trình mục tiêu</t>
  </si>
  <si>
    <t xml:space="preserve">  Chi giáo dục - đào tạo và dạy nghề</t>
  </si>
  <si>
    <t>VI</t>
  </si>
  <si>
    <t>NỘI DUNG</t>
  </si>
  <si>
    <t>Ghi chú: Ngân sách huyện, xã không có nhiệm vụ chi bổ sung quỹ dự trữ tài chính.</t>
  </si>
  <si>
    <t xml:space="preserve">              Đối với các chỉ tiêu chi NSĐP, so sánh dự toán năm kế hoạch với dự toán năm hiện hành.</t>
  </si>
  <si>
    <t xml:space="preserve">         (3) Đối với các chỉ tiêu thu NSĐP, so sánh dự toán năm kế hoạch với ước thực hiện năm hiện hành. </t>
  </si>
  <si>
    <t xml:space="preserve">               thu - chi quỹ dự trữ tài chính, bội chi NSĐP, vay và chi trả nợ gốc.</t>
  </si>
  <si>
    <t xml:space="preserve">         (2) Theo quy định tại Điều 7, Điều 11 Luật NSNN, ngân sách huyện, xã không có nhiệm vụ chi trả nợ lãi vay,</t>
  </si>
  <si>
    <t xml:space="preserve">              thường vụ Quốc hội quyết định cộng với (+) số bội chi ngân sách địa phương (nếu có) hoặc trừ đi (-) số bội thu ngân sách địa phương và chi trả nợ lãi (nếu có).</t>
  </si>
  <si>
    <r>
      <rPr>
        <b/>
        <i/>
        <sz val="14"/>
        <rFont val="Times New Roman"/>
        <family val="1"/>
      </rPr>
      <t>Ghi chú</t>
    </r>
    <r>
      <rPr>
        <i/>
        <sz val="10"/>
        <rFont val="Times New Roman"/>
        <family val="1"/>
      </rPr>
      <t>:</t>
    </r>
    <r>
      <rPr>
        <i/>
        <sz val="12"/>
        <rFont val="Times New Roman"/>
        <family val="1"/>
      </rPr>
      <t>(1) Năm đầu thời kỳ ổn định ngân sách, dự toán chi đầu tư phát triển ngân sách địa phương được xác định bằng định mức phân bổ chi đầu tư phát triển do Ủy ban</t>
    </r>
  </si>
  <si>
    <t>Thu từ quỹ dự trữ tài chính</t>
  </si>
  <si>
    <t>Biểu mẫu số 15</t>
  </si>
  <si>
    <t>Biểu mẫu số 17</t>
  </si>
  <si>
    <r>
      <t xml:space="preserve">  </t>
    </r>
    <r>
      <rPr>
        <b/>
        <i/>
        <sz val="14"/>
        <rFont val="Times New Roman"/>
        <family val="1"/>
      </rPr>
      <t>Ghi chú</t>
    </r>
    <r>
      <rPr>
        <i/>
        <sz val="10"/>
        <rFont val="Times New Roman"/>
        <family val="1"/>
      </rPr>
      <t>:</t>
    </r>
    <r>
      <rPr>
        <i/>
        <sz val="12"/>
        <rFont val="Times New Roman"/>
        <family val="1"/>
      </rPr>
      <t xml:space="preserve">(1) Năm đầu thời kỳ ổn định ngân sách, dự toán chi đầu tư phát triển ngân sách địa phương được xác định bằng </t>
    </r>
  </si>
  <si>
    <t xml:space="preserve">                định mức phân bổ chi đầu tư phát triển do Ủy ban thường vụ Quốc hội quyết định cộng với (+) số bội chi ngân sách </t>
  </si>
  <si>
    <t xml:space="preserve">               địa phương (nếu có) hoặc trừ đi (-) số bội thu ngân sách địa phương và chi trả nợ lãi (nếu có).</t>
  </si>
  <si>
    <t xml:space="preserve">        (2) Theo quy định tại Điều 7, Điều 11 và Điều 39 Luật NSNN, ngân sách huyện, xã không có nhiệm vụ chi </t>
  </si>
  <si>
    <t xml:space="preserve">             nghiên cứu khoa học và công nghệ, chi trả lãi vay, chi bổ sung quỹ dự trữ tài chính.</t>
  </si>
  <si>
    <t xml:space="preserve">So sánh </t>
  </si>
  <si>
    <t xml:space="preserve"> CÂN ĐỐI NGÂN SÁCH ĐỊA PHƯƠNG NĂM 2022</t>
  </si>
  <si>
    <t>Dự toán năm 2022</t>
  </si>
  <si>
    <t>So sánh (*)</t>
  </si>
  <si>
    <t xml:space="preserve">    (*) Đối với các chỉ tiêu thu NSĐP, so sánh dự toán năm kế hoạch với ước thực hiện năm hiện hành; Đối với các chỉ tiêu chi NSĐP, so sánh dự toán năm kế hoạch với dự toán năm hiện hành.</t>
  </si>
  <si>
    <t>DỰ TOÁN CHI NGÂN SÁCH ĐỊA PHƯƠNG THEO CƠ CẤU CHI NĂM 2022</t>
  </si>
  <si>
    <t xml:space="preserve">  Chi khoa học và công nghệ</t>
  </si>
  <si>
    <t>Chi trả nợ lãi các khoản do chính quyền địa phương vay</t>
  </si>
  <si>
    <t>Chi bổ sung quỹ dự trữ tài chính</t>
  </si>
  <si>
    <t xml:space="preserve">Hỗ trợ chi phí học tập và miễn giảm học phí </t>
  </si>
  <si>
    <t>Kinh phí thực hiện chính sách hỗ trợ học sinh và trường phổ thông ở xã, thôn ĐBKK theo Nghị định 116/2016/NĐ-CP</t>
  </si>
  <si>
    <t>Kinh phí thực hiện Nghị định 105/2020/NĐ-CP ngày 08/9/2020 của Chính phủ quy định chính sách phát triển giáo dục mầm non</t>
  </si>
  <si>
    <t>Học bổng và phương tiện học tập cho học sinh khuyết tật theo TTLT số 42/2013/TTLT-BGDĐT-BLĐTBXH-BTC</t>
  </si>
  <si>
    <t>Bổ sung kinh phí thực hiện nhiệm vụ đảm bảo trật tự an toàn giao thông</t>
  </si>
  <si>
    <t>Biểu số 30</t>
  </si>
  <si>
    <t>CÂN ĐỐI NGUỒN THU, CHI DỰ TOÁN NGÂN SÁCH CẤP HUYỆN VÀ NGÂN SÁCH XÃ NĂM 2022</t>
  </si>
  <si>
    <t>Số
TT</t>
  </si>
  <si>
    <r>
      <rPr>
        <b/>
        <i/>
        <sz val="14"/>
        <rFont val="Times New Roman"/>
        <family val="1"/>
      </rPr>
      <t>Ghi chú</t>
    </r>
    <r>
      <rPr>
        <i/>
        <sz val="12"/>
        <rFont val="Times New Roman"/>
        <family val="1"/>
      </rPr>
      <t>: (1) Theo quy định tại Điều 7, Điều 11 Luật NSNN, ngân sách huyện không có thu từ quỹ dự trữ tài chính, bội chi NSĐP.</t>
    </r>
  </si>
  <si>
    <t xml:space="preserve">        (3) Đối với các chỉ tiêu thu NSĐP, so sánh dự toán năm kế hoạch với ước thực hiện năm hiện hành. </t>
  </si>
  <si>
    <t>Biểu số 33</t>
  </si>
  <si>
    <t>DỰ TOÁN CHI NGÂN SÁCH ĐỊA PHƯƠNG, CHI NGÂN SÁCH CẤP HUYỆN 
VÀ CHI NGÂN SÁCH XÃ THEO CƠ CẤU CHI NĂM 2022</t>
  </si>
  <si>
    <t xml:space="preserve">TỔNG CHI NSĐP </t>
  </si>
  <si>
    <t xml:space="preserve">Chi khoa học và công nghệ </t>
  </si>
  <si>
    <r>
      <rPr>
        <b/>
        <i/>
        <sz val="14"/>
        <rFont val="Times New Roman"/>
        <family val="1"/>
      </rPr>
      <t>Ghi chú</t>
    </r>
    <r>
      <rPr>
        <i/>
        <sz val="10"/>
        <rFont val="Times New Roman"/>
        <family val="1"/>
      </rPr>
      <t>:</t>
    </r>
    <r>
      <rPr>
        <i/>
        <sz val="12"/>
        <rFont val="Times New Roman"/>
        <family val="1"/>
      </rPr>
      <t>(1)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r>
  </si>
  <si>
    <t xml:space="preserve">         (2) Theo quy định tại Điều 7, Điều 11 và Điều 39 Luật NSNN, ngân sách huyện, xã không có nhiệm vụ chi nghiên cứu khoa học</t>
  </si>
  <si>
    <t xml:space="preserve">         và công nghệ, chi trả lãi vay, chi bổ sung quỹ dự trữ tài chính.</t>
  </si>
  <si>
    <t>Biểu số 34</t>
  </si>
  <si>
    <t>DỰ TOÁN CHI NGÂN SÁCH CẤP HUYỆN THEO LĨNH VỰC NĂM 2022</t>
  </si>
  <si>
    <t xml:space="preserve">CHI BỔ SUNG CÂN ĐỐI CHO NGÂN SÁCH CẤP DƯỚI </t>
  </si>
  <si>
    <t>CHI NGÂN SÁCH CẤP HUYỆN THEO LĨNH VỰC</t>
  </si>
  <si>
    <t xml:space="preserve">                    (2) Năm đầu thời kỳ ổn định ngân sách, dự toán chi đầu tư phát triển ngân sách địa phương được xác định bằng </t>
  </si>
  <si>
    <t xml:space="preserve">                         định mức phân bổ chi đầu tư phát triển do Ủy ban thường vụ Quốc hội quyết định cộng với (+) số bội chi ngân sách </t>
  </si>
  <si>
    <t xml:space="preserve">                         địa phương (nếu có) hoặc trừ đi (-) số bội thu ngân sách địa phương và chi trả nợ lãi (nếu có).</t>
  </si>
  <si>
    <t xml:space="preserve">         (3) Theo quy định tại Điều 7, Điều 11 và Điều 39 Luật NSNN, ngân sách huyện, xã không có nhiệm vụ chi nghiên cứu khoa học</t>
  </si>
  <si>
    <t xml:space="preserve">               và công nghệ, chi trả lãi vay, chi bổ sung quỹ dự trữ tài chính.</t>
  </si>
  <si>
    <t>Biểu số 35</t>
  </si>
  <si>
    <t>Chi dự phòng ngân sách</t>
  </si>
  <si>
    <t>Trường Phổ thông DTBT-Tiểu học xã Đăk Choong</t>
  </si>
  <si>
    <t>Trường Phổ thông DTBT-THCS xã Mường Hoong</t>
  </si>
  <si>
    <t xml:space="preserve">Hổ trợ quảng bá du lịch, xúc tiến đầu tư </t>
  </si>
  <si>
    <t>KP thực hiện Nghị định 116/2016/NĐ-CP còn lại sau khi đã đảm bảo nhu cầu</t>
  </si>
  <si>
    <t>CHI DỰ PHÒNG NGÂN SÁCH</t>
  </si>
  <si>
    <t>DỰ TOÁN CHI THƯỜNG XUYÊN CỦA NGÂN SÁCH CẤP HUYỆN CHO TỪNG CƠ QUAN, TỔ CHỨC THEO LĨNH VỰC NĂM 2022</t>
  </si>
  <si>
    <t>Chi An ninh - Quốc phòng</t>
  </si>
  <si>
    <t>Biểu  số 39</t>
  </si>
  <si>
    <t>DỰ TOÁN THU, CHI NGÂN SÁCH ĐỊA PHƯƠNG VÀ SỐ BỔ SUNG CÂN ĐỐI TỪ NGÂN SÁCH CẤP TRÊN 
CHO NGÂN SÁCH CẤP DƯỚI NĂM 2022</t>
  </si>
  <si>
    <t xml:space="preserve">Chia ra </t>
  </si>
  <si>
    <t>Số bổ sung cân đối từ ngân sách cấp trên</t>
  </si>
  <si>
    <t>Số bổ sung thực hiện cải cách tiền lương</t>
  </si>
  <si>
    <t>Thu NSĐP  hưởng 100%</t>
  </si>
  <si>
    <t>Thu phân chia</t>
  </si>
  <si>
    <t>Trong đó: Phần NSĐP được hưởng</t>
  </si>
  <si>
    <t>2=3+5</t>
  </si>
  <si>
    <t>9=2+6+7+8</t>
  </si>
  <si>
    <t>Biểu số 41</t>
  </si>
  <si>
    <t>DỰ TOÁN CHI NGÂN SÁCH ĐỊA PHƯƠNG TỪNG XÃ NĂM 2022</t>
  </si>
  <si>
    <t>Tổng chi ngân sách địa phương</t>
  </si>
  <si>
    <t>Tổng chi cân đối ngân sách địa phương</t>
  </si>
  <si>
    <t>Chi chương trình mục tiêu</t>
  </si>
  <si>
    <t>Tổng  số</t>
  </si>
  <si>
    <t>Bổ sung vốn đầu tư để thực hiện các chương trình mục tiêu, nhiệm vụ</t>
  </si>
  <si>
    <t>Bổ sung vốn sự nghiệp thực hiện các chế độ, chính sách</t>
  </si>
  <si>
    <t>Bổ sung thực hiện các chương trình mục tiêu quốc gia</t>
  </si>
  <si>
    <t>Trong đó: Chi đầu tư từ nguồn thu tiền sử dụng đất</t>
  </si>
  <si>
    <t>Trong đó: Chi giáo dục, đào tạo và dạy nghề</t>
  </si>
  <si>
    <t>1=2+9+13</t>
  </si>
  <si>
    <t>2=3+5+7+8</t>
  </si>
  <si>
    <t>9=10+11+12</t>
  </si>
  <si>
    <r>
      <rPr>
        <b/>
        <i/>
        <sz val="12"/>
        <rFont val="Times New Roman"/>
        <family val="1"/>
      </rPr>
      <t>Ghi chú</t>
    </r>
    <r>
      <rPr>
        <i/>
        <sz val="12"/>
        <rFont val="Times New Roman"/>
        <family val="1"/>
      </rPr>
      <t>: (1) Chi ngân sách tỉnh chi tiết đến từng huyện; chi ngân sách huyện chi tiết đến từng xã.</t>
    </r>
  </si>
  <si>
    <t xml:space="preserve">      (2) Theo quy định tại Điều 7, Điều 11 và Điều 39 Luật NSNN, ngân sách huyện, xã không có nhiệm vụ chi nghiên cứu khoa học và công nghệ.</t>
  </si>
  <si>
    <t>Biểu số 42</t>
  </si>
  <si>
    <t>DỰ TOÁN BỔ SUNG CÓ MỤC TIÊU TỪ NGÂN SÁCH CẤP HUYỆN 
CHO NGÂN SÁCH TỪNG XÃ NĂM 2022</t>
  </si>
  <si>
    <t>Bổ sung vốn sự nghiệp thực hiện các chế độ, chính sách, nhiệm vụ</t>
  </si>
  <si>
    <t>1=2+3+4</t>
  </si>
  <si>
    <t>Đăk Kroong</t>
  </si>
  <si>
    <t>KP thực hiện chính sách trợ giúp xã hội đối với đối tượng bảo trợ xã hội</t>
  </si>
  <si>
    <t>Kinh phí mua thẻ BHYT cho các đối tượng cựu chiến binh, thanh niên xung phong</t>
  </si>
  <si>
    <t>Kinh phí mua thẻ BHYT cho các đối tượng bảo trợ xã hội</t>
  </si>
  <si>
    <t>Hỗ trợ tiền điện hộ nghèo, hộ chính sách xã hội</t>
  </si>
  <si>
    <t>Kinh phí thực hiện chính sách đối với người có uy tín trong đồng bào dân tộc thiểu số</t>
  </si>
  <si>
    <t>Kinh phí cấp bù thủy lợi phí</t>
  </si>
  <si>
    <t>Bổ sung có mục tiêu cho ngân sách cấp dưới</t>
  </si>
  <si>
    <t>KP huấn luyện Dân quân tự vệ toàn huyện (Phân khai chi tiết khi KH huấn luyện được phê duyệt)</t>
  </si>
  <si>
    <t>Bổ sung thực hiện các chương trình MTQG</t>
  </si>
  <si>
    <t>Chi chuyểnnguồn sang năm sau</t>
  </si>
  <si>
    <t>II.1</t>
  </si>
  <si>
    <t>II.2</t>
  </si>
  <si>
    <t>Ngân sách Trung ương bổ sung mục tiêu vốn sự nghiệp</t>
  </si>
  <si>
    <t xml:space="preserve">Ngân sách tỉnh bổ sung mục tiêu </t>
  </si>
  <si>
    <t>Vốn đầu tư</t>
  </si>
  <si>
    <t>Vốn sự nghiệp</t>
  </si>
  <si>
    <t>1.1</t>
  </si>
  <si>
    <t>1.2</t>
  </si>
  <si>
    <t>Phân cấp hỗ trợ đầu tư các công trình cấp bách</t>
  </si>
  <si>
    <t>1.3</t>
  </si>
  <si>
    <t xml:space="preserve">Phân cấp đầu tư từ nguồn thu XSKT (Ưu tiên đầu tư các công trình GD-ĐT thực hiện CT MTQG xây dựng NTM) </t>
  </si>
  <si>
    <t>1.4</t>
  </si>
  <si>
    <r>
      <t xml:space="preserve">Nguồn thu tiền sử dụng đất chi thực hiện công tác quy hoạch, đo đạc, đăng ký quản lý đất đai, cấp giấy chứng nhận, xây dựng cơ sở, đăng ký biến động, chỉnh lý hồ sơ địa chính và lập quy hoạch, kế hoạch sử dụng đất </t>
    </r>
    <r>
      <rPr>
        <i/>
        <sz val="14"/>
        <rFont val="Times New Roman"/>
        <family val="1"/>
        <charset val="163"/>
      </rPr>
      <t>(Bố trí lập Quy hoạch sử dụng đất thời kỳ 2021-2030 huyện Đăk Glei)</t>
    </r>
  </si>
  <si>
    <t>2.1</t>
  </si>
  <si>
    <t>Hỗ trợ tăng cường cơ sở vật chất, trang thiết bị dạy học và sự nghiệp giáo dục khác</t>
  </si>
  <si>
    <t>2.2</t>
  </si>
  <si>
    <t>Kinh phí thực hiện chính sách giáo dục</t>
  </si>
  <si>
    <t>Kinh phí hỗ trợ học bổng và phương tiện học tập cho học sinh khuyết tật theo theo Thông tư liên tịch số 42/2013/TTLT-BGDĐT-BLĐTBXH-BTC</t>
  </si>
  <si>
    <t>2.3</t>
  </si>
  <si>
    <t>Hỗ trợ bổ sung lương biên chế giáo viên mầm non</t>
  </si>
  <si>
    <t>2.4</t>
  </si>
  <si>
    <t>Hỗ trợ tăng chi sự nghiệp môi trường</t>
  </si>
  <si>
    <t>2.5</t>
  </si>
  <si>
    <t>Sửa chữa cầu treo</t>
  </si>
  <si>
    <t>2.6</t>
  </si>
  <si>
    <t>Kinh phí tăng cường an ninh quốc phòng, quan hệ đối ngoại biên giới</t>
  </si>
  <si>
    <t>2.7</t>
  </si>
  <si>
    <t>Bổ sung kinh phí thăm chúc Tết Nguyên đán các xã biên giới và xã ĐBKK</t>
  </si>
  <si>
    <t>2.8</t>
  </si>
  <si>
    <t>Kinh phí Cuộc vận động "Toàn dân đoàn kết xây dựng nông thôn mới, đô thị văn minh" (bổ sung cho đủ mức chi theo Nghị quyết 16/2018/NQ-HĐND của HĐND tỉnh)</t>
  </si>
  <si>
    <t>2.9</t>
  </si>
  <si>
    <t>Bổ sung do điều chỉnh biên chế từ Sở Nông nghiệp và PTNT về huyện (Quỹ lương và chi khác phòng Nông nghiệp)</t>
  </si>
  <si>
    <t>2.10</t>
  </si>
  <si>
    <t>Kinh phí thực hiện Đề án mạng lưới thú y</t>
  </si>
  <si>
    <t>2.11</t>
  </si>
  <si>
    <t>Kinh phí Đại hội các tổ chức đoàn thể và Đại hội khác (Đại hội Phụ nữ huyện nhiệm kỳ 2021-2026)</t>
  </si>
  <si>
    <t>2.12</t>
  </si>
  <si>
    <t>Hỗ trợ đô thị mới được công nhận loại 5</t>
  </si>
  <si>
    <t>Sữa chữa vỉa hè đường Trần Phú - Nguyễn Huệ (CT hoàn thành 2020)</t>
  </si>
  <si>
    <t>Sữa chữa vỉa hè đường Hung Vương (Đoạn từ ngã ba đường Hùng Vương và A Khanh đến Cầu bê tông Đăk Gia) (CT hoàn thành 2020)</t>
  </si>
  <si>
    <t>Nâng cấp 2 cổng chào huyện Đăk Glei</t>
  </si>
  <si>
    <t>Xây dựng đèn màu, đèn trang trí tại một số trục đường chính (GĐ 2)</t>
  </si>
  <si>
    <t>2.13</t>
  </si>
  <si>
    <t>Hỗ trợ tiền ăn cho những người hoạt động không chuyên trách ở cấp xã, thôn, làng, tổ dân phố tham gia các lớp đào tạo, bồi dưỡng năm 2019 theo Thông tư 36/2018/TT-BTC</t>
  </si>
  <si>
    <t>2.14</t>
  </si>
  <si>
    <t>Hỗ trợ kinh phí mua sắm tài sản và sửa chữa xe ô tô, tài sản khác (bố trí sửa chữa lớn xe ô tô của Văn phòng Huyện ủy và Văn phòng HĐND - UBND huyện)</t>
  </si>
  <si>
    <t>2.15</t>
  </si>
  <si>
    <t>Kinh phí thực hiện nhiệm vụ quy hoạch</t>
  </si>
  <si>
    <t>Cắm mốc Đồ án quy hoạch chi tiết (tỷ lệ 1/500) khu trung tâm thị trấn Đăk Glei</t>
  </si>
  <si>
    <t>Lập hồ sơ Điều chỉnh tổng thể quy hoạch chi tiết (tỷ lệ 1/500) phía Đông sông Pô Kô</t>
  </si>
  <si>
    <t>2.16</t>
  </si>
  <si>
    <t>Hỗ trợ hụt chi thường xuyên</t>
  </si>
  <si>
    <t xml:space="preserve">Kinh phí tổ chức Đại hội Thể dục thể thao cấp huyện lần thứ VII năm 2021 </t>
  </si>
  <si>
    <t>KP thực hiện nhiệm vụ sữa chữa, mua sắm trang bị mới bàn ghế học sinh cho các trường học thuộc huyện quản lý</t>
  </si>
  <si>
    <t>2.17</t>
  </si>
  <si>
    <t>Kinh phí thực hiện chế độ mai táng phí cho các đối tượng</t>
  </si>
  <si>
    <t>2.18</t>
  </si>
  <si>
    <t>Hỗ trợ chi thường xuyên khác cho NS huyện, xã chưa cân đối được nguồn (trừ sự nghiệp GD-ĐT, KHCN và MT)</t>
  </si>
  <si>
    <t>Bổ sung KP đảm bảo hoạt động của HĐND xã theo Nghị quyết của HĐND tỉnh</t>
  </si>
  <si>
    <t>KP hổ trợ hoạt động các tổ chức cơ sở Đảng theo Quyết định 99-QĐ/TW</t>
  </si>
  <si>
    <t>Hỗ trợ kinh phí trang bị các bộ cồng chiêng, trống cho các thôn, làng đồng bào dân tộc thiểu số không có cồng chiêng trên địa bàn huyện</t>
  </si>
  <si>
    <t>Hỗ trợ kinh phí thực hiện Đề án đầu tư, phát triển và chế biến dược liệu trên địa bàn huyện</t>
  </si>
  <si>
    <t xml:space="preserve">Vốn đầu tư </t>
  </si>
  <si>
    <t>2.19</t>
  </si>
  <si>
    <t>2.20</t>
  </si>
  <si>
    <t>1.5</t>
  </si>
  <si>
    <t>Nguồn thu tiền sử dụng đất, tiền thuê đất giao tăng thu so với dự toán trung ương giao để đầu tư cho công tác đo đạc, đăng ký đất đai, cấp Giấy chứng nhận, xây dựng cơ sở dữ liệu đất đai và đăng ký biến động, chỉnh lý hồ sơ địa chính thường xuyên theo Chỉ thị số 1474/CT-TTg ngày 24/8/2011 của Thủ tướng Chính phủ (Bố trí cho nhiệm vụ Lập Kế hoạch sử dụng đất năm 2023)</t>
  </si>
  <si>
    <t>Ghi chú</t>
  </si>
  <si>
    <t>*</t>
  </si>
  <si>
    <t>Ghi chú:</t>
  </si>
  <si>
    <t>Phân cấp hỗ trợ nông thôn mới</t>
  </si>
  <si>
    <r>
      <t xml:space="preserve">Nguồn thu tiền sử dụng đất, tiền thuê đất giao tăng thu so với dự toán trung ương giao để đầu tư cho công tác đo đạc, đăng ký đất đai, cấp Giấy chứng nhận, xây dựng cơ sở dữ liệu đất đai và đăng ký biến động, chỉnh lý hồ sơ địa chính thường xuyên theo Chỉ thị số 1474/CT-TTg ngày 24/8/2011 của Thủ tướng Chính phủ </t>
    </r>
    <r>
      <rPr>
        <i/>
        <sz val="14"/>
        <rFont val="Times New Roman"/>
        <family val="1"/>
        <charset val="163"/>
      </rPr>
      <t>(Bố trí cho nhiệm vụ Lập Kế hoạch sử dụng đất năm 2023)</t>
    </r>
  </si>
  <si>
    <r>
      <t xml:space="preserve">Nguồn thu tiền sử dụng đất theo dự toán trung ương giao chi thực hiện công tác quy hoạch, đo đạc, đăng ký quản lý đất đai, cấp giấy chứng nhận, xây dựng cơ sở, đăng ký biến động, chỉnh lý hồ sơ địa chính và lập quy hoạch, kế hoạch sử dụng đất </t>
    </r>
    <r>
      <rPr>
        <i/>
        <sz val="14"/>
        <rFont val="Times New Roman"/>
        <family val="1"/>
        <charset val="163"/>
      </rPr>
      <t>(Bố trí trả nợ lập Quy hoạch sử dụng đất thời kỳ 2021-2030 huyện Đăk Glei )</t>
    </r>
  </si>
  <si>
    <r>
      <t xml:space="preserve">Phân cấp đầu tư từ nguồn thu XSKT </t>
    </r>
    <r>
      <rPr>
        <i/>
        <sz val="14"/>
        <rFont val="Times New Roman"/>
        <family val="1"/>
        <charset val="163"/>
      </rPr>
      <t>(lồng ghép thực hiện CT MTQG xây dựng NTM)</t>
    </r>
  </si>
  <si>
    <r>
      <t xml:space="preserve">Trong đó: </t>
    </r>
    <r>
      <rPr>
        <sz val="14"/>
        <rFont val="Times New Roman"/>
        <family val="1"/>
        <charset val="163"/>
      </rPr>
      <t>Chia theo lĩnh vực</t>
    </r>
  </si>
  <si>
    <r>
      <t xml:space="preserve">Trong đó: </t>
    </r>
    <r>
      <rPr>
        <sz val="14"/>
        <rFont val="Times New Roman"/>
        <family val="1"/>
        <charset val="163"/>
      </rPr>
      <t>Chia theo nguồn vốn</t>
    </r>
  </si>
  <si>
    <t>DỰ TOÁN CHI NGÂN SÁCH CẤP HUYỆN CHO TỪNG CƠ QUAN, TỔ CHỨC 
THEO LĨNH VỰC NĂM 2022</t>
  </si>
  <si>
    <t>CHI BỔ SUNG CÓ MỤC TIÊU CHO NS XÃ</t>
  </si>
  <si>
    <t>CHI CHUYỂN NGUỒN SANG NS NĂM SAU</t>
  </si>
  <si>
    <t xml:space="preserve">     Đơn vị: Triệu đồng</t>
  </si>
  <si>
    <t xml:space="preserve">Phân cấp hỗ trợ nông thôn mới </t>
  </si>
  <si>
    <t>Bổ sung kinh phí thực hiện nhiệm vụ đảm bảo trật tự an toàn giao thông (NSTW)</t>
  </si>
  <si>
    <t xml:space="preserve">Hỗ trợ kinh phí trang bị các bộ cồng chiêng, trống cho các thôn, làng đồng bào dân tộc thiểu số không có cồng chiêng trên địa bàn huyện </t>
  </si>
  <si>
    <t xml:space="preserve">Hỗ trợ kinh phí thực hiện Đề án đầu tư, phát triển và chế biến dược liệu trên địa bàn huyện </t>
  </si>
  <si>
    <t>Chưa phân bổ chi tiết (*)</t>
  </si>
  <si>
    <t>Dự phòng sự nghiệp giáo dục</t>
  </si>
  <si>
    <t>Tổng chi QLHC</t>
  </si>
  <si>
    <t xml:space="preserve">BC, số người làm việc, HĐ68 </t>
  </si>
  <si>
    <t>Dự toán chi ngân sách năm 2022</t>
  </si>
  <si>
    <t>Quỹ lương, phụ cấp</t>
  </si>
  <si>
    <t xml:space="preserve">Định mức chi thường xuyên </t>
  </si>
  <si>
    <t>Hệ số bổ sung</t>
  </si>
  <si>
    <t xml:space="preserve"> Chi thường xuyên theo định mức</t>
  </si>
  <si>
    <t xml:space="preserve">Chi đặc thù, đột xuất </t>
  </si>
  <si>
    <t>Tổng cộng</t>
  </si>
  <si>
    <t>Tiết kiệm 10% chi thường xuyên</t>
  </si>
  <si>
    <t>Dự toán năm 2022 đơn vị được sử dụng</t>
  </si>
  <si>
    <t>Khối đoàn thể</t>
  </si>
  <si>
    <t>6=1+4+5</t>
  </si>
  <si>
    <t>8=6-7</t>
  </si>
  <si>
    <t xml:space="preserve">CHI CÂN ĐỐI NGÂN SÁCH CẤP HUYỆN </t>
  </si>
  <si>
    <r>
      <t xml:space="preserve">Chi đầu tư phát triển </t>
    </r>
    <r>
      <rPr>
        <i/>
        <sz val="11"/>
        <rFont val="Times New Roman"/>
        <family val="1"/>
      </rPr>
      <t>(chi tiết tại Kế hoạch đầu tư công năm 2022)</t>
    </r>
  </si>
  <si>
    <t>Vốn XDCB tập trung (chi tiết trong Kế hoạch đầu tư công năm 2022)</t>
  </si>
  <si>
    <t>Nguồn thu tiền sử dụng đất (thực hiện khi có nguồn thu)</t>
  </si>
  <si>
    <r>
      <t xml:space="preserve">Chi sự nghiệp quản lý đất đai từ nguồn 10% tiền sử dụng đất </t>
    </r>
    <r>
      <rPr>
        <b/>
        <i/>
        <sz val="11"/>
        <rFont val="Times New Roman"/>
        <family val="1"/>
      </rPr>
      <t>(Giao phòng Tài nguyên và Môi trường)</t>
    </r>
  </si>
  <si>
    <t>+ KP đo đạc thành lập bản đồ địa chính, phục vụ công tác cấp GCNQSD đất cho các hộ gia đình, cá nhân (Theo QĐ số 1318/QĐ-UBND ngày 27/11/2018 của UBND tỉnh)</t>
  </si>
  <si>
    <t>Chi đầu tư các dự án do cấp huyện thực hiện (Chi tiết tại KH đầu tư công 2022)</t>
  </si>
  <si>
    <t>KP tổ chức các hoạt động ngày lễ môi trường trong năm: Ngày nước thế giới; ngày đa dạng sinh học, ngày môi trường thế giới, ngày chiến dịch làm cho thế giới sạch hơn (Giao phòng Tài nguyên và Môi trường)</t>
  </si>
  <si>
    <t>KP thẩm định và kiểm tra xác nhận cam kết bảo vệ môi trường của các công trình, dự án (giao phòng Tài nguyên và MT)</t>
  </si>
  <si>
    <t>Hỗ trợ công tác tuần tra, kiểm tra về BVMT trên địa bàn huyện (giao Phòng Tài nguyên và Môi trường)</t>
  </si>
  <si>
    <t>Bãi xử lý rác thải huyện Đăk Glei (Giao Ban QLDA đầu tư xây dựng huyện</t>
  </si>
  <si>
    <t>KP thực hiện ứng dụng, chuyển giao công nghệ (giao Phòng Kinh tế và Hạ tầng)</t>
  </si>
  <si>
    <t>Quản lý nhà nước, Đảng, đoàn thể</t>
  </si>
  <si>
    <t>4.1</t>
  </si>
  <si>
    <t xml:space="preserve">Quản lý nhà nước </t>
  </si>
  <si>
    <t>4.1.1</t>
  </si>
  <si>
    <t xml:space="preserve">Văn phòng HĐND và UBND huyện </t>
  </si>
  <si>
    <t>Quỹ lương cho số biên chế được duyệt</t>
  </si>
  <si>
    <t xml:space="preserve">Chi thường xuyên theo định mức phân bổ </t>
  </si>
  <si>
    <t>4.1.1.1</t>
  </si>
  <si>
    <t>Chi đặc thù, nhiệm vụ đột xuất của UBND huyện</t>
  </si>
  <si>
    <t>Phụ cấp trực cơ chế 1 cửa</t>
  </si>
  <si>
    <t>Kinh phí hoạt động đặc thù của Lãnh đạo UBND huyện</t>
  </si>
  <si>
    <t>Đoàn vào, đoàn ra</t>
  </si>
  <si>
    <t>Bảo hiểm xe ô tô (02 xe)</t>
  </si>
  <si>
    <t>Quảng bá hình ảnh huyện</t>
  </si>
  <si>
    <t>Hỗ trợ KP hoạt động trang thông tin điện tử huyện</t>
  </si>
  <si>
    <t>KP hỗ trợ cán bộ công chức là đầu mối kiểm soát TTHC</t>
  </si>
  <si>
    <t>Kinh phí gia hạn, cập nhật phần mềm Kế toán HCSN, phần mềm QLTS và phần mềm lập DT lương - CCTL.</t>
  </si>
  <si>
    <r>
      <t xml:space="preserve">KP bảo trì, sửa chữa máy móc, thiết bị, nhà khách, trả cước thuê bao dịch vụ viễn thông và sửa chữa thường xuyên tài sản </t>
    </r>
    <r>
      <rPr>
        <i/>
        <sz val="11"/>
        <rFont val="Times New Roman"/>
        <family val="1"/>
      </rPr>
      <t>(bao gồm sửa chữa nhỏ xe ô tô)</t>
    </r>
  </si>
  <si>
    <t>4.1.1.2</t>
  </si>
  <si>
    <t>Chi đặc thù, nhiệm vụ đột xuất của HĐND huyện</t>
  </si>
  <si>
    <t>Hoạt động phí của đại biểu HĐND cấp huyện (31 đại biểu*0,4*1,49*12 tháng)</t>
  </si>
  <si>
    <t>Kinh phí hoạt động đặc thù của Thường trực HĐND huyện</t>
  </si>
  <si>
    <t>Chi phục vụ kỳ họp (bao gồm: bồi dưỡng cho đại biểu kể cả khách mời tham dự và xây dựng các báo cáo, văn bản phục vụ kỳ họp HĐND huyện)</t>
  </si>
  <si>
    <t>Kinh phí Lễ tân, khánh tiết phục vụ các kỳ họp</t>
  </si>
  <si>
    <t>Chi cho công tác thẩm tra (các báo cáo, đề án, tờ trình, dự thảo nghị quyết ...)</t>
  </si>
  <si>
    <t xml:space="preserve">Chi tổ chức các phiên họp của Thường trực HĐND huyện </t>
  </si>
  <si>
    <t>Chi cho công tác giám sát, khảo sát của HĐND, Thường trực HĐND, các Ban của HĐND huyện và Tổ đại biểu HĐND (bao gồm: Chi xây dựng văn bản, Chi bồi dưỡng cho Đoàn giám sát, khảo sát, Khoán kinh phí hoạt động cho Tổ đại biểu Hội đồng nhân dân)</t>
  </si>
  <si>
    <r>
      <t xml:space="preserve">Chi tiếp xúc cử tri theo chương trình tiếp xúc cử tri của HĐND huyện </t>
    </r>
    <r>
      <rPr>
        <i/>
        <sz val="11"/>
        <rFont val="Times New Roman"/>
        <family val="1"/>
      </rPr>
      <t>(bao gồm khoán chi tiếp xúc cử tri, xây dựng viết báo cáo tổng hợp ý kiến, kiến nghị cử tri, mức khoán tiền xăng xe, công tác phí... cho Đại biểu HĐND)</t>
    </r>
  </si>
  <si>
    <r>
      <t xml:space="preserve">Chi cho công tác xã hội </t>
    </r>
    <r>
      <rPr>
        <i/>
        <sz val="11"/>
        <rFont val="Times New Roman"/>
        <family val="1"/>
      </rPr>
      <t>(bao gồm tặng quà đối tượng CS, thăm hỏi ốm đau, trợ cấp khó khăn đột xuất và hỗ trợ tiền khám sức khỏe định kỳ)</t>
    </r>
  </si>
  <si>
    <t xml:space="preserve">Chế độ chi hỗ trợ đối với đại biểu Hội đồng nhân dân </t>
  </si>
  <si>
    <t xml:space="preserve">+ Kinh phí may trang phục cho đại biểu HĐND huyện </t>
  </si>
  <si>
    <t>+ Khoán tiền sách, báo, tạp chí và khai thác interNet</t>
  </si>
  <si>
    <t>+ Hỗ trợ nghiên cứu tài liệu kỳ họp Hội đồng nhân dân</t>
  </si>
  <si>
    <t>+ Khoán chi cho đại biểu HĐND huyện thực hiện việc tự in ấn tài liệu các kỳ họp HĐND huyện (tính cho cả nhiệm kỳ ttheo Kết luận của Thường trực HĐND huyện tại Thông báo số 17/TB-HĐND ngày 03/8/2021)</t>
  </si>
  <si>
    <t>Kinh phí học hỏi kinh nghiệm, tham gia các lớp tập huấn, bồi dưỡng nâng cao năng lực cho đại biểu HĐND huyện</t>
  </si>
  <si>
    <t>4.1.2</t>
  </si>
  <si>
    <t>4.1.3</t>
  </si>
  <si>
    <t>Tuyên truyền pháp luật (bao gồm chi cho Hội đồng phối hợp phổ biến, giáo dục pháp luật huyện)</t>
  </si>
  <si>
    <t>KP trang bị tủ sách pháp luật và mua bổ sung sách pháp luật</t>
  </si>
  <si>
    <t>KP thẩm định văn bản VPPL</t>
  </si>
  <si>
    <t>4.1.4</t>
  </si>
  <si>
    <t>Kinh phí ISO</t>
  </si>
  <si>
    <t>4.1.5</t>
  </si>
  <si>
    <t>KP thuê kênh, trả cước dịch vụ, mua sắm, bảo dưỡng và sửa chữa hạ tầng hệ thống quản lý ngân sách (TABMIS)</t>
  </si>
  <si>
    <t>KP hoạt động cơ quan tổng hợp các Chương trình MTQG (bao gồm BCĐ)</t>
  </si>
  <si>
    <t>Hội nghị đối thoại với doanh nghiệp</t>
  </si>
  <si>
    <t>Ban chỉ đạo Kinh tế tập thể</t>
  </si>
  <si>
    <t>4.1.6</t>
  </si>
  <si>
    <t>Hỗ trợ công tác vệ sinh ATTP</t>
  </si>
  <si>
    <t>4.1.7</t>
  </si>
  <si>
    <t>KP thực hiện công tác phổ biến, giáo dục pháp luật, tuyên truyền, vận động đồng bào vùng DTTS và các nhiệm vụ đặc thù công tác dân tộc khác</t>
  </si>
  <si>
    <t>4.1.8</t>
  </si>
  <si>
    <t xml:space="preserve">Phòng Nội vụ  </t>
  </si>
  <si>
    <t>Hỗ trợ học sinh, sinh viên về quê đón tết</t>
  </si>
  <si>
    <t>Công tác QLNN về tôn giáo (bao gồm cả tuyên truyền, phổ biến pháp luật về tôn giáo)</t>
  </si>
  <si>
    <t>Hội đồng kiểm tra, chấm điểm, đánh giá công tác CCHC</t>
  </si>
  <si>
    <t xml:space="preserve">Kinh phí tổ chức Cuộc thi “Thanh niên xung kích tham gia công cuộc cải cách hành chính nhà nước, xây dựng công sở văn minh, hiện đại” </t>
  </si>
  <si>
    <t xml:space="preserve">Hội nghị ký kết giao ước thi đua khối số 01 các huyện, TP. </t>
  </si>
  <si>
    <t>4.1.9</t>
  </si>
  <si>
    <t>KP hỗ trợ BCĐ chính quyền điện tử</t>
  </si>
  <si>
    <t>4.1.10</t>
  </si>
  <si>
    <t>Chế độ tiếp công dân</t>
  </si>
  <si>
    <t>Kinh phí Chi hội Hội Luật gia</t>
  </si>
  <si>
    <t>KP tập huấn tiếp công dân</t>
  </si>
  <si>
    <t>KP tổ chức giải quyết khiếu nại, tố cáo, kiến nghị, phản ánh của công dân và thanh tra phát sinh ngoài kế hoạch</t>
  </si>
  <si>
    <r>
      <t xml:space="preserve">Các khoản thu hồi được trích 30% bổ sung chi hoạt động thường xuyên </t>
    </r>
    <r>
      <rPr>
        <i/>
        <sz val="11"/>
        <rFont val="Times New Roman"/>
        <family val="1"/>
      </rPr>
      <t xml:space="preserve">(thực hiện khi có nguồn thu) </t>
    </r>
  </si>
  <si>
    <t>4.1.11</t>
  </si>
  <si>
    <t>4.1.12</t>
  </si>
  <si>
    <t>Ban chỉ đạo giảm nghèo huyện</t>
  </si>
  <si>
    <t xml:space="preserve">Ban chỉ đạo vì sự tiến bộ Phụ nữ </t>
  </si>
  <si>
    <t>Ban Công tác người cao tuổi</t>
  </si>
  <si>
    <t>HĐ bảo vệ, quét dọn, chăm sóc nghĩa trang liệt sỹ và các chi phí khác phục vụ các đoàn thăm, viếng nghĩa trang liệt sỹ</t>
  </si>
  <si>
    <t xml:space="preserve">KP tuần lễ quốc gia ATVSLĐ-PCCN </t>
  </si>
  <si>
    <t xml:space="preserve">Kinh phí thu thập thông tin cung lao động </t>
  </si>
  <si>
    <t>4.1.13</t>
  </si>
  <si>
    <t>4.1.14</t>
  </si>
  <si>
    <t xml:space="preserve">Ban Tiếp công dân huyện </t>
  </si>
  <si>
    <t>4.2</t>
  </si>
  <si>
    <t xml:space="preserve">Huyện ủy  </t>
  </si>
  <si>
    <r>
      <t xml:space="preserve">Quỹ lương cho số biên chế được duyệt </t>
    </r>
    <r>
      <rPr>
        <i/>
        <sz val="11"/>
        <rFont val="Times New Roman"/>
        <family val="1"/>
      </rPr>
      <t>(bao gồm phụ cấp kiêm nhiệm chức vụ lãnh đạo và quỹ lương 02 BC dự phòng)</t>
    </r>
  </si>
  <si>
    <t xml:space="preserve">Kinh phí hoạt động đặc thù của Huyện ủy </t>
  </si>
  <si>
    <t>BCĐ Tôn giáo</t>
  </si>
  <si>
    <t>BCĐ thực hiện QC dân chủ</t>
  </si>
  <si>
    <t>Chi cho công tác Đảng ở tổ chức cơ sở và cấp trên cơ sở</t>
  </si>
  <si>
    <t xml:space="preserve">KP thực hiện Quyết định 946-QĐ/TU ngày 09/4/2018: </t>
  </si>
  <si>
    <t>+ Chế độ chi Hội nghị</t>
  </si>
  <si>
    <t>+ Chi xây dựng, soạn thảo và thẩm định văn bản</t>
  </si>
  <si>
    <t>+ Chi cho công tác xã hội</t>
  </si>
  <si>
    <t>+ Chi một số chế độ khác (bao gồm chế độ trang phục)</t>
  </si>
  <si>
    <t>Chi mật phí đặc thù của TTHU và BVNB</t>
  </si>
  <si>
    <t>Kinh phí phụ cấp trách nhiệm cấp ủy (HUV: 40 người *0,4*1,49*12tháng)</t>
  </si>
  <si>
    <t>Kinh phí phục vụ công tác bảo vệ chính trị nội bộ</t>
  </si>
  <si>
    <t>KP điều tra, nắm bắt, nghiên cứu dư luận xã hội (Theo HD số 167-HD/BTGTW)</t>
  </si>
  <si>
    <t>Kinh phí Ban chỉ đạo 35</t>
  </si>
  <si>
    <r>
      <t xml:space="preserve">Kinh phí mua sắm tài sản dùng cho công tác chuyên môn </t>
    </r>
    <r>
      <rPr>
        <i/>
        <sz val="11"/>
        <rFont val="Times New Roman"/>
        <family val="1"/>
      </rPr>
      <t>(bao gồm máy chiếu, màn hình và trang thiết bị hệ thống phục vụ họp trực tuyến)</t>
    </r>
  </si>
  <si>
    <t>Dự phòng ngân sách Đảng</t>
  </si>
  <si>
    <t>4.3</t>
  </si>
  <si>
    <t>4.3.1</t>
  </si>
  <si>
    <t>Mặt trận</t>
  </si>
  <si>
    <t>KP cấp ủy viên MT cho CB không hưởng lương QĐ 33/2014/QĐ-TTg</t>
  </si>
  <si>
    <t>KP giám sát, phản biện xã hội và tuyên truyền các hoạt động của chính quyền</t>
  </si>
  <si>
    <t>KP Cuộc vận động ủng hộ "Ngày vì người nghèo"</t>
  </si>
  <si>
    <t>KP Cuộc vận động "Toàn dân đoàn kết xây dựng nông thôn mới, đô thị văn minh"</t>
  </si>
  <si>
    <t>KP Cuộc vận động "Người Việt Nam ưu tiên dùng hàng Việt Nam"</t>
  </si>
  <si>
    <t>KP Cuộc vận động "Làm thay đổi nếp nghĩ, cách làm của đồng bào DTTS, làm cho đồng bào DTTS vươn lên thoát nghèo bền vững"</t>
  </si>
  <si>
    <t>KP thực hiện Kế hoạch xóa bỏ các hủ tục lạc hậu trên địa bàn</t>
  </si>
  <si>
    <t>Các hoạt động đặc thù khác (tôn giáo, thăm hỏi, chúc mừng, ...)</t>
  </si>
  <si>
    <t>4.3.2</t>
  </si>
  <si>
    <t>Huyện đoàn</t>
  </si>
  <si>
    <t>KP Tổ chức các hoạt động đoàn trên địa bàn huyện trong, tham gia các hoạt động do cấp trên tổ chức</t>
  </si>
  <si>
    <t>Quà cho Thanh niên nhập ngũ (của UBND huyện giao Huyện đoàn thực hiện)</t>
  </si>
  <si>
    <t>KP tổ chức các hoạt động hè và chiến dịch thanh niên tình nguyện hè năm 2021</t>
  </si>
  <si>
    <t>Hỗ trợ thanh niên lập thân, lập nghiệp</t>
  </si>
  <si>
    <t>KP hỗ trợ tổ chức cháo mừng Đại hội Đoàn (tổ chức giải bóng đá, bóng chuyển, hội thi CB đoàn giỏi, hội thi tuyên tuyền ca khúc cách mạng, nét đẹp đoàn viên, ...)</t>
  </si>
  <si>
    <t>KP tổ chức Đại hội Đoàn TNCSHCM cấp huyện và tham gia ĐH cấp trên</t>
  </si>
  <si>
    <t>Hỗ trợ KP hoạt động Hội đồng trẻ em</t>
  </si>
  <si>
    <t>Hỗ trợ KP tổ chức Chương trình "Tình nguyện Mùa đông"</t>
  </si>
  <si>
    <t xml:space="preserve">Hỗ trợ 2 đội thanh niên xung kích (tại xã Đăk Man và xã Đăk Môn) ứng cứu nhanh tai nạn giao thông </t>
  </si>
  <si>
    <t>Hỗ trợ các hoạt động còn lại (Hội trại, về nguồn, tháng Ba biên giới, ...)</t>
  </si>
  <si>
    <t>4.3.3</t>
  </si>
  <si>
    <t>Phụ nữ</t>
  </si>
  <si>
    <t>Tổ chức ngày 08/3</t>
  </si>
  <si>
    <t>Tổ chức ngày 20/10</t>
  </si>
  <si>
    <t>KP Đề án 938, 939/TTg, về tuyên truyền, giáo dục, vận động, hỗ trợ phụ nữ tham gia giải quyết các vấn đề xã hội liên quan đến phụ nữ</t>
  </si>
  <si>
    <t>KP tuyên truyền, vận động phụ nữ không sinh con thứ 3</t>
  </si>
  <si>
    <t>KP tổ chức Chương trình “Đồng hành cùng phụ nữ biên cương”</t>
  </si>
  <si>
    <t>Kinh phí gia hạn, cập nhật phần mềm Kế toán HCSN.</t>
  </si>
  <si>
    <t>4.3.4</t>
  </si>
  <si>
    <t>Hội nông dân</t>
  </si>
  <si>
    <t xml:space="preserve">Kinh phí gia hạn, cập nhật phần mềm Kế toán HCSN, </t>
  </si>
  <si>
    <t>4.3.5</t>
  </si>
  <si>
    <t>Hội Cựu chiến binh</t>
  </si>
  <si>
    <t>KP Đại hội Hội Cựu chiến binh (bao gồm tham gia cấp tỉnh)</t>
  </si>
  <si>
    <t>4.3.6</t>
  </si>
  <si>
    <t>HT thu hút quần chúng vào tổ chức CTXH</t>
  </si>
  <si>
    <t>4.4</t>
  </si>
  <si>
    <t>4.4.1</t>
  </si>
  <si>
    <t xml:space="preserve">Hội Cựu thanh niên xung phong </t>
  </si>
  <si>
    <t>4.4.2</t>
  </si>
  <si>
    <t xml:space="preserve">Hội Người cao tuổi </t>
  </si>
  <si>
    <t xml:space="preserve">Trong đó: </t>
  </si>
  <si>
    <t>- Hỗ trợ nhiệm vụ thường xuyên</t>
  </si>
  <si>
    <t>- Hỗ trợ nhiệm vụ không thường xuyên (điều tra, khảo sát người cao tuổi; tham gia hội thao, văn hóa, văn nghệ, TDTT người cao tuổi trong năm; ...)</t>
  </si>
  <si>
    <t>4.4.3</t>
  </si>
  <si>
    <t>Hỗ trợ hoạt động Hội khuyến học (Giao Hội khuyến học)</t>
  </si>
  <si>
    <t>4.4.4</t>
  </si>
  <si>
    <t xml:space="preserve">Hội chữ thập đỏ </t>
  </si>
  <si>
    <t xml:space="preserve">Hỗ trợ chi thường xuyên (15% quỹ lương) </t>
  </si>
  <si>
    <t>4.4.5</t>
  </si>
  <si>
    <t>KP hỗ trợ hoạt động hội nạn nhân chất độc da cam/Dioxin (Hội nạn nhân chất độc Da cam/Dioxin)</t>
  </si>
  <si>
    <t>Sự nghiệp Văn hóa - thông tin</t>
  </si>
  <si>
    <t>5.1</t>
  </si>
  <si>
    <t>KP tổ chức mở lớp truyền dạy kỹ năng, kỹ thuật diễn tấu cồng chiêng và kỹ thuật múa xoong</t>
  </si>
  <si>
    <t>KP tổ chức hưởng ứng ngày Sách Việt Nam hàng năm (21/4)</t>
  </si>
  <si>
    <t>BCĐ phong trào toàn dân đoàn kết XD đời sống Văn hóa</t>
  </si>
  <si>
    <t>Kinh phí Sự nghiệp gia đình (bao gồm Câu lạc bộ gia đình hạnh phúc, phòng chống bạo lực gia đình)</t>
  </si>
  <si>
    <t>KP tổ chức tập huấn cán bộ văn hóa cơ sở</t>
  </si>
  <si>
    <t>KP xây dựng hương ước, quy ước</t>
  </si>
  <si>
    <t xml:space="preserve">HTKP quản lý di tích lịch sử Chiến thắng Đăk Pék </t>
  </si>
  <si>
    <t>5.2</t>
  </si>
  <si>
    <t xml:space="preserve">Hỗ trợ chi thường xuyên </t>
  </si>
  <si>
    <t>Pa nô áp phích tuyên truyền các ngành lễ lớn (KP Pa nô tuyên truyền khoán tất cả các ngày lễ trong năm, tuyên truyền nghĩa vụ quân sự, ... đơn vị tự cân đối thực hiện)</t>
  </si>
  <si>
    <t>Chi tổ chức và tham gia các hoạt động văn hóa văn nghệ trong năm</t>
  </si>
  <si>
    <t>Hỗ trợ hoạt động Hội trường 16/5 và Sân Thể thao - Lễ hội huyện (bao gồm ttiền điện các điểm văn hóa, Hội trường 16/5, Nhà Đa năng, ...)</t>
  </si>
  <si>
    <t>Hỗ trợ hoạt động thư viện và hoạt động phòng truyền thống</t>
  </si>
  <si>
    <t>Hỗ trợ hoạt động Ngục Đăk Glei và Quảng bá hình ảnh huyện</t>
  </si>
  <si>
    <t>Xăng xe, bảo hiểm và sửa chữa xe ô tô chuyên dùng</t>
  </si>
  <si>
    <r>
      <t xml:space="preserve">Sự nghiệp Phát thanh - Truyền hình </t>
    </r>
    <r>
      <rPr>
        <sz val="11"/>
        <rFont val="Times New Roman"/>
        <family val="1"/>
        <charset val="163"/>
      </rPr>
      <t>(giao Trung tâm Văn hóa - Thể thao - Du lịch và Truyền thông)</t>
    </r>
  </si>
  <si>
    <t>Hỗ trợ chi thường xuyên</t>
  </si>
  <si>
    <t>Trả tiền điện Trạm phát sóng TH_TH và tiền điện trạm xã Đăk Pék, TT Đăk Glei</t>
  </si>
  <si>
    <t>KP bảo dưỡng và sửa chữa hệ thống truyền thanh không dây cấp huyện và cơ sở</t>
  </si>
  <si>
    <t>Hổ trợ các hoạt động khác còn lại (quay phim, biên tập, sửa chữa nhỏ máy móc, thiết bị, ...)</t>
  </si>
  <si>
    <r>
      <t>Sự nghiệp Thể dục - Thể thao</t>
    </r>
    <r>
      <rPr>
        <sz val="11"/>
        <rFont val="Times New Roman"/>
        <family val="1"/>
        <charset val="163"/>
      </rPr>
      <t xml:space="preserve"> (giao Trung tâm Văn hóa - Thể thao - Du lịch và Truyền thông)</t>
    </r>
  </si>
  <si>
    <t>KP tổ chức các hoạt động TDTT trong năm trên địa bàn huyện (bao gồm các hoạt động TDTT thường niên hằng năm)</t>
  </si>
  <si>
    <t xml:space="preserve">Kinh phí tổ chức Đại hội Thể dục thể thao cấp huyện lần thứ VII năm 2021 chuyển sang năm 2022 thực hiện </t>
  </si>
  <si>
    <r>
      <t xml:space="preserve">KP tham gia các hoạt động TDTT do tỉnh tổ chức trong năm </t>
    </r>
    <r>
      <rPr>
        <i/>
        <sz val="11"/>
        <rFont val="Times New Roman"/>
        <family val="1"/>
        <charset val="163"/>
      </rPr>
      <t>(bao gồm tham gia Đại hội TDTT cấp tỉnh)</t>
    </r>
  </si>
  <si>
    <t xml:space="preserve">Đảm bảo xã hội  </t>
  </si>
  <si>
    <t>8.1</t>
  </si>
  <si>
    <r>
      <t xml:space="preserve">KP thực hiện chính sách trợ giúp xã hội đối với đối tượng bảo trợ xã hội </t>
    </r>
    <r>
      <rPr>
        <i/>
        <sz val="11"/>
        <rFont val="Times New Roman"/>
        <family val="1"/>
        <charset val="163"/>
      </rPr>
      <t>(bao gồm chính sách do địa phương ban hành)</t>
    </r>
  </si>
  <si>
    <t xml:space="preserve">Hỗ trợ tiền điện hộ nghèo, hộ chính sách xã hội </t>
  </si>
  <si>
    <t>KP chi trả chế độ cho cộng tác viên giảm nghèo theo Đề án giám nghèo đa chiều</t>
  </si>
  <si>
    <t xml:space="preserve">KP chúc thọ, mừng thọ theo Luật người cao tuổi </t>
  </si>
  <si>
    <t xml:space="preserve">KP điều tra, rà soát hộ nghèo </t>
  </si>
  <si>
    <t xml:space="preserve">KP chương trình chăm sóc, bảo vệ trẻ em </t>
  </si>
  <si>
    <t xml:space="preserve">KP phòng chống mại dâm </t>
  </si>
  <si>
    <t xml:space="preserve">KP quản lý bảo vệ tượng đài tưởng niệm cấp huyện </t>
  </si>
  <si>
    <t>Thực hiện phòng, chống tai nạn, thương tích ở trẻ em</t>
  </si>
  <si>
    <t xml:space="preserve">Thực hiện DA trợ giúp người khuyết tật </t>
  </si>
  <si>
    <t xml:space="preserve">Kinh phí tổ chức Lễ phát động Tháng hành động vì trẻ em </t>
  </si>
  <si>
    <t xml:space="preserve">Kinh phí tổ chức Tết Trung thu </t>
  </si>
  <si>
    <t xml:space="preserve">Kinh phí thăm và tặng quà cho Người có công nhân, đối tượng BTXH và các đối tượng chính sách khác dịp Tết Nguyên Đán và Ngày TBLS (27/7) </t>
  </si>
  <si>
    <t xml:space="preserve">KP hỗ trợ tiền xe cho các đối tượng Người có công đi điều dưỡng tập trung hàng năm </t>
  </si>
  <si>
    <t>KP thực hiện chế độ mai táng phí cho các đối tượng</t>
  </si>
  <si>
    <t>8.2</t>
  </si>
  <si>
    <t>KP thăm, chúc Tết Nguyên đán các xã đặc biệt khó khăn (khu vực III), xã biên giới và xã ATK theo quyết định của cấp có thẩm quyền trên địa bàn</t>
  </si>
  <si>
    <t>KP thăm, chúc Tết Nguyên đán các Tiểu đội dân quân thường trực xã biên giới</t>
  </si>
  <si>
    <t>8.3</t>
  </si>
  <si>
    <t xml:space="preserve">KP thực hiện Chính sách đối với người có uy tín trong đồng bào DTTS </t>
  </si>
  <si>
    <t>8.4</t>
  </si>
  <si>
    <t>Hỗ trợ thực hiện chính sách già làng</t>
  </si>
  <si>
    <t>8.5</t>
  </si>
  <si>
    <t>Ngân hàng Chính sách xã hội huyện</t>
  </si>
  <si>
    <t xml:space="preserve">Cấp vốn ủy thác qua NHCS xã hội để hỗ trợ thực hiện cho vay hộ nghèo, hộ đối tượng chính sách trên địa bàn huyện </t>
  </si>
  <si>
    <t>Chi sự nghiệp y tế, dân số và gia đình</t>
  </si>
  <si>
    <t>KP mua thẻ BHYT cho đối tượng BTXH (Phòng LĐTBXH)</t>
  </si>
  <si>
    <t>KP mua thẻ BHYT cho CCB, thanh niên xung phong, ... (Giao phòng LĐTBXH)</t>
  </si>
  <si>
    <t>Trung tâm học tập cộng đồng</t>
  </si>
  <si>
    <t>Đào tạo nghề phi nông nghiệp cho lao động nông thôn</t>
  </si>
  <si>
    <t>Đào tạo nghề nông nghiệp cho lao động nông thôn</t>
  </si>
  <si>
    <t xml:space="preserve">Quỹ thi đua, khen thưởng ngành giáo dục </t>
  </si>
  <si>
    <t>Kinh phí mở lớp và các nội dung khác</t>
  </si>
  <si>
    <t>11.1</t>
  </si>
  <si>
    <t>Chi An ninh và trật tự an toàn xã hội</t>
  </si>
  <si>
    <t>11.1.1</t>
  </si>
  <si>
    <t>Công an huyện</t>
  </si>
  <si>
    <r>
      <t xml:space="preserve">Hỗ trợ tiền nhiên liệu phục vụ công tác tuần tra, kiểm soát đảm bảo ANTT kết hợp xử lý xe độ chế trên địa bàn huyện </t>
    </r>
    <r>
      <rPr>
        <i/>
        <sz val="11"/>
        <rFont val="Times New Roman"/>
        <family val="1"/>
        <charset val="163"/>
      </rPr>
      <t>(Bố trí từ nguồn BSMT: 120 trđ)</t>
    </r>
  </si>
  <si>
    <t>Chi hỗ trợ bồi dưỡng CBCS trực, tuần tra, kiểm soát ban đêm</t>
  </si>
  <si>
    <t xml:space="preserve">Tuyên truyền Luật ATGT </t>
  </si>
  <si>
    <t>Hỗ trợ kinh phí sữa chữa, mua sắm vật tư, văn phòng phẩm và trang thiết bị cho Công an xã chính quy</t>
  </si>
  <si>
    <t xml:space="preserve">Tập huấn phòng cháy, chữa cháy và công tác cứu hộ, cứu nạn </t>
  </si>
  <si>
    <t>KP đảm bảo ANTT trên địa bàn (đảm bảo ANTT, ANBG các đợt cao điểm, ngày lễ lớn, ...)</t>
  </si>
  <si>
    <t>Kinh phí tiếp xúc, tranh thủ người có uy tín trong vùng đồng bào DTTS</t>
  </si>
  <si>
    <t>KP phát động phòng trào "Toàn dân bảo vệ ANTQ; tuyên truyền, phổ biến giáo dục cho trẻ vị thành niên; vận động người ở tù tha về tái hòa nhập cộng đồng, duy trì các mô hình tự quản về ANTT, ...</t>
  </si>
  <si>
    <t>Chi công tác quản lý hành chính về TTXH (thu hồi vũ khí, vật liệu nổ, CCHT, ...)</t>
  </si>
  <si>
    <t>Chi hỗ trợ bồi dưỡng CBCS trực, bảo vệ các ngày lễ lớn (bao gồm: Phục Sinh, Phật Đản, Noel, ...)</t>
  </si>
  <si>
    <t>KP chi trả tiền điện và dịch vụ interNet hệ thống camera giám sát ANTT</t>
  </si>
  <si>
    <t>Kinh phí lắp đặt bổ sung hệ thống Camera giám sát ANTT tại các điểm cần thiết</t>
  </si>
  <si>
    <t>Hội đồng thẩm định giá tài sản trong tố tụng hình sự (bao gồm chi bồi dưỡng cho các thành viên; chi cho công tác định giá tài sản)</t>
  </si>
  <si>
    <t>11.1.2</t>
  </si>
  <si>
    <t>KP thực hiện Kết luận 354-KL/TU (giao Huyện ủy)</t>
  </si>
  <si>
    <t>11.2</t>
  </si>
  <si>
    <t xml:space="preserve">Quốc phòng </t>
  </si>
  <si>
    <t>11.2.1</t>
  </si>
  <si>
    <t>Ban Chỉ huy Quân sự huyện</t>
  </si>
  <si>
    <t>KP tuyển quân hằng năm (khám nghĩa vụ quân sự)</t>
  </si>
  <si>
    <t>Kinh phí tặng quà quân nhân nhập ngũ và tiếp đón quân nhân hoàn thành nghĩa vụ trở về địa phương</t>
  </si>
  <si>
    <t>KP thăm và tặng quà Lễ tuyên thệ chiến sĩ mới nhập ngũ</t>
  </si>
  <si>
    <t>KP tập huấn, huấn luyện quân nhân DBĐV</t>
  </si>
  <si>
    <t>Hỗ trợ tập huấn cán bộ cấp huyện quản lý</t>
  </si>
  <si>
    <t>KP mở lớp bồi dưỡng kiến thức Quốc phòng an ninh cho đối tượng 4</t>
  </si>
  <si>
    <t>Hỗ trợ tổ chức các ngày lễ lớn, kỷ niệm trong năm 2021 (bao gồm ngày 22/12)</t>
  </si>
  <si>
    <t>Hỗ trợ hoạt động BCĐ 24</t>
  </si>
  <si>
    <t>KP biên soạn lịch sử lực lượng vũ trang huyện Đăk Glei</t>
  </si>
  <si>
    <t>PC trách nhiệm, PC thâm niên CĐ thực hiện pháp lệnh DQTV</t>
  </si>
  <si>
    <t>Hỗ trợ kinh phí tuần tra kiểm soát địa bàn (4 đợt/năm)</t>
  </si>
  <si>
    <t>Kinh phí hỗ trợ BCĐ diễn tập quy chế phối hợp (tại 3 xã Đăk Man, Đăk Plô và thị trấn Đăk Glei)</t>
  </si>
  <si>
    <t>Hỗ trợ mua bàn ghế, trang thiết bị Nhà tiếp công dân và phòng trực ban nội; đóng tủ đựng quân trang cho DBĐV và DQTV</t>
  </si>
  <si>
    <t>KP bảo vệ cột mốc biên giới, khảo sát công trình phòng thủ</t>
  </si>
  <si>
    <t xml:space="preserve">Bố trí kinh phí xây dựng nhà làm việc Ban Chỉ huy Quân sự xã Đăk Kroong </t>
  </si>
  <si>
    <t>Bố trí kinh phí xây dựng nhà làm việc Ban Chỉ huy Quân sự xã Đăk Choong</t>
  </si>
  <si>
    <t>Xây dựng công trình thao trường huấn luyện huyện</t>
  </si>
  <si>
    <t>Kinh phí bảo vệ trường bắn, thao trường huấn luyện</t>
  </si>
  <si>
    <t>Hỗ trợ nhiệm vụ quốc phòng khác (tăng cường khu vực phòng thủ; công tác quốc phòng nhân dân; đảm bảo nhiệm vụ quốc phòng tại các vùng trọng điểm, ATK; ...)</t>
  </si>
  <si>
    <t>11.2.2</t>
  </si>
  <si>
    <r>
      <t xml:space="preserve">Kinh phí huấn luyện Dân quân tự vệ toàn huyện </t>
    </r>
    <r>
      <rPr>
        <i/>
        <sz val="11"/>
        <rFont val="Times New Roman"/>
        <family val="1"/>
      </rPr>
      <t>(Phân khai khi KH huấn luyện được phê duyệt)</t>
    </r>
  </si>
  <si>
    <t>11.2.3</t>
  </si>
  <si>
    <t xml:space="preserve">Hỗ trợ huấn luyện DQTV </t>
  </si>
  <si>
    <t>Văn phòng HĐND-UBND huyện</t>
  </si>
  <si>
    <t>11.2.4</t>
  </si>
  <si>
    <t>Kinh phí khám sức khỏe nghĩa vụ quân sự  (Giao Phòng Y tế)</t>
  </si>
  <si>
    <r>
      <t>Chi khác ngân sách</t>
    </r>
    <r>
      <rPr>
        <i/>
        <sz val="11"/>
        <rFont val="Times New Roman"/>
        <family val="1"/>
        <charset val="163"/>
      </rPr>
      <t xml:space="preserve"> </t>
    </r>
  </si>
  <si>
    <t>Chỉnh lý tài liệu tồn đọng (Văn phòng HĐND-UBND huyện)</t>
  </si>
  <si>
    <t>Chỉnh lý tài liệu tồn đọng (Phòng Tài chính - Kế hoạch)</t>
  </si>
  <si>
    <t>Chỉnh lý tài liệu tồn đọng (Phòng Tài nguyên và Môi trường)</t>
  </si>
  <si>
    <t>Chỉnh lý tài liệu tồn đọng (Phòng Nội vụ)</t>
  </si>
  <si>
    <t>Kinh phí Quỹ hỗ trợ nông dân (Hội Nông dân huyện)</t>
  </si>
  <si>
    <t>Quỹ thi đua, khen thưởng huyện (bao gồm Khen thưởng Cơ quan đạt chuẩn Văn hóa) giao Phòng Nội vụ</t>
  </si>
  <si>
    <t>Nguồn chưa phân bổ</t>
  </si>
  <si>
    <t>Dự toán mua sắm, sửa chữa</t>
  </si>
  <si>
    <t>Sửa chữa Trụ sở làm việc Phòng Giáo dục và Đào tạo</t>
  </si>
  <si>
    <t>Sửa chữa Trụ sở làm việc Phòng Lao động, Thương binh và Xã hội</t>
  </si>
  <si>
    <t>Sửa chữa Trụ sở làm việc Trung Tâm Văn hóa - Thể thao - Du lịch và Truyền thông</t>
  </si>
  <si>
    <t>Trụ sở Ban tiếp công dân và Thanh tra huyện (Làm mái tôn che nắng, mưa)</t>
  </si>
  <si>
    <t>Dự phòng ngân sách cấp huyện</t>
  </si>
  <si>
    <t>Bổ sung mục tiêu từ NS Trung ương</t>
  </si>
  <si>
    <t>Bổ sung mục tiêu, nhiệm vụ cụ thể</t>
  </si>
  <si>
    <t>Bổ sung thực hiện các Chương trình MTQG</t>
  </si>
  <si>
    <t>Bổ sung mục tiêu từ NS cấp tỉnh</t>
  </si>
  <si>
    <t xml:space="preserve">Bổ sung mục tiêu, nhiệm vụ cụ thể </t>
  </si>
  <si>
    <t>Bổ sung vốn đầu tư phát triển</t>
  </si>
  <si>
    <t>TỔNG CỘNG (A+B)</t>
  </si>
  <si>
    <t xml:space="preserve">* Ghi chú:  </t>
  </si>
  <si>
    <t xml:space="preserve">     - Dự toán trên đã tính Quỹ tiền lương theo MLCS 1,49 triệu đồng</t>
  </si>
  <si>
    <t xml:space="preserve">     - Tiết kiệm 10% chi thường xuyên trích tập trung tại NS huyện để thực hiện chính sách tiền lương năm 2022</t>
  </si>
  <si>
    <t>ĐVT: Triệu đồng</t>
  </si>
  <si>
    <t>Đơn vị thực hiện</t>
  </si>
  <si>
    <t>NS xã</t>
  </si>
  <si>
    <t>Tiết kiệm 10%</t>
  </si>
  <si>
    <t>Được sử dụng</t>
  </si>
  <si>
    <t>3a</t>
  </si>
  <si>
    <t>3b</t>
  </si>
  <si>
    <t>3c</t>
  </si>
  <si>
    <t>Chi bộ máy hoạt động sự nghiệp</t>
  </si>
  <si>
    <t>Làm tròn 161</t>
  </si>
  <si>
    <t>KP gia hạn, cập nhật phần mềm Kế toán HCSN, phần mềm QLTS và phần mềm lập DT lương - CCTL.</t>
  </si>
  <si>
    <t xml:space="preserve">Chi các hoạt động sự nghiệp </t>
  </si>
  <si>
    <r>
      <t>Chi hoạt động sự nghiệp khuyến nông</t>
    </r>
    <r>
      <rPr>
        <i/>
        <sz val="12"/>
        <rFont val="Times New Roman"/>
        <family val="1"/>
        <charset val="163"/>
      </rPr>
      <t xml:space="preserve"> (bao gồm KP thực hiện Chương trình khuyến nông tỉnh Kon Tum giai đoạn 2020-2022 đã được UBND tỉnh phê duyệt)</t>
    </r>
  </si>
  <si>
    <t>Kinh phí phòng cháy, chữa cháy rừng</t>
  </si>
  <si>
    <t>Mua vật tư dự phòng bão lũ và kinh phí hoạt động của BCĐ</t>
  </si>
  <si>
    <t>Trong đó: Mua vật tư dự phòng, phòng chống bão lũ</t>
  </si>
  <si>
    <t xml:space="preserve">KP đảm bảo cho các hoạt động thực hiện quy chế phối hợp trong công tác bảo vệ rừng </t>
  </si>
  <si>
    <t>Hạt Kiểm Lâm</t>
  </si>
  <si>
    <t>HTKP tiêm phòng thú y phòng chống dịch bệnh</t>
  </si>
  <si>
    <t>Duy tu, sửa chữa nhỏ đường giao thông và phát quang mùa mưa</t>
  </si>
  <si>
    <t>Hỗ trợ quản lý, vận hành và duy tu sửa chữa các công trình NSH</t>
  </si>
  <si>
    <t>KP hỗ trợ bảo vệ và phát triển đất trồng lúa theo Nghị định 35/2015/NĐ-CP</t>
  </si>
  <si>
    <t>Cấp huyện thực hiện</t>
  </si>
  <si>
    <t>Hỗ trợ Tổ vận hành khai thác các công trình thủy lợi</t>
  </si>
  <si>
    <t>Kinh phí thực hiện Chính sách cấp bù miễn thu thủy lợi phí (theo diện tích được phê duyệt tại QĐ số 1000/QĐ-UBND ngày 29/10/2021 của UBND tỉnh)</t>
  </si>
  <si>
    <r>
      <t xml:space="preserve">Lập kế hoạch sử dụng đất năm 2022 </t>
    </r>
    <r>
      <rPr>
        <i/>
        <sz val="12"/>
        <rFont val="Times New Roman"/>
        <family val="1"/>
        <charset val="163"/>
      </rPr>
      <t>(thực hiện hoàn thành năm 2021)</t>
    </r>
  </si>
  <si>
    <t>KP xây dựng Phương án quản lý, sử dụng đất lấn chiếm theo Quyết định số 1318/QĐ-UBND ngày 27/11/2018 của UBND tỉnh</t>
  </si>
  <si>
    <r>
      <t xml:space="preserve">Kinh phí hoạt động đảm bảo trật tư ATGT của Ban ATGT cấp huyện </t>
    </r>
    <r>
      <rPr>
        <i/>
        <sz val="12"/>
        <rFont val="Times New Roman"/>
        <family val="1"/>
        <charset val="163"/>
      </rPr>
      <t>(bao gồm lắp đặt các loại biển báo, biển chỉ dẫn về an toàn giao thông,...)</t>
    </r>
  </si>
  <si>
    <t>Phân bổ chi tiết sau</t>
  </si>
  <si>
    <r>
      <t xml:space="preserve">Cắm mốc giới thực địa Đồ án quy hoạch chi tiết (tỷ lệ 1/500) khu trung tâm thị trấn Đăk Glei, huyện Đăk Glei, tỉnh Kon Tum </t>
    </r>
    <r>
      <rPr>
        <i/>
        <sz val="12"/>
        <rFont val="Times New Roman"/>
        <family val="1"/>
        <charset val="163"/>
      </rPr>
      <t>(thực hiện năm 2021 còn thiếu)</t>
    </r>
  </si>
  <si>
    <t>Kinh phí tổ chức tuần tra, kiểm tra khai thác lâm sản, khoáng sản trái phép</t>
  </si>
  <si>
    <t>Tuần tra, kiểm tra khai thác khoáng sản trái phép</t>
  </si>
  <si>
    <t>Tuần tra, kiểm tra khai thác lâm sản, khoáng sản trái phép</t>
  </si>
  <si>
    <t>Phân bổ sau</t>
  </si>
  <si>
    <t>Hỗ trợ sửa chữa cầu treo (Sửa chữa cầu treo dân sinh các xã, thị trấn)</t>
  </si>
  <si>
    <t>KP thực hiện tháng vệ sinh tiêu độc, khử trùng môi trường phòng chống dịch bệnh động vật</t>
  </si>
  <si>
    <t>Các dịch vụ sự nghiệp công sử dụng kinh phí NSNN thuộc lĩnh vực đô thị (bao gồm trả tiền điện công lộ). Kinh phí còn lại sử dụng từ nguồn thu dịch vụ</t>
  </si>
  <si>
    <t>Phòng Kinh tế và Hạ tầng 
(đặt hàng/đấu thầu)</t>
  </si>
  <si>
    <t>Kinh phí thực hiện nhiệm vụ cải tạo và trồng mới cây xanh trên địa bàn huyện</t>
  </si>
  <si>
    <t xml:space="preserve">Phòng Kinh tế và Hạ tầng 
</t>
  </si>
  <si>
    <r>
      <t xml:space="preserve">Hỗ trợ cây giống dược liệu cho nhân dân phát triển sản xuất </t>
    </r>
    <r>
      <rPr>
        <i/>
        <sz val="12"/>
        <rFont val="Times New Roman"/>
        <family val="1"/>
        <charset val="163"/>
      </rPr>
      <t>(Cây giống được gieo ươm tại vườn ươm)</t>
    </r>
  </si>
  <si>
    <t xml:space="preserve">Hỗ trợ KP cho các Chốt liên ngành quản lý bảo vệ rừng </t>
  </si>
  <si>
    <t xml:space="preserve">Bố trí kinh phí trồng rừng </t>
  </si>
  <si>
    <r>
      <t xml:space="preserve">Dự án hỗ trợ trồng rừng sản xuất trên đất trống, đồi núi, đá bạc màu trên địa bàn huyện Đăk Glei năm 2021 </t>
    </r>
    <r>
      <rPr>
        <i/>
        <sz val="12"/>
        <rFont val="Times New Roman"/>
        <family val="1"/>
        <charset val="163"/>
      </rPr>
      <t xml:space="preserve">(trả nợ kinh phí hỗ trợ cho công tác khuyến lâm và chi phí khảo sát, thiết kế, ký hợp đồng trồng rừng) </t>
    </r>
  </si>
  <si>
    <t>Nâng cấp, sửa chữa các công trình hạ tầng</t>
  </si>
  <si>
    <r>
      <t xml:space="preserve">Nâng cấp mặt đường Trần Phú </t>
    </r>
    <r>
      <rPr>
        <i/>
        <sz val="12"/>
        <rFont val="Times New Roman"/>
        <family val="1"/>
        <charset val="163"/>
      </rPr>
      <t>(đoạn từ ngã tư Hùng Vương đến ngã tư A Khanh)</t>
    </r>
    <r>
      <rPr>
        <sz val="12"/>
        <rFont val="Times New Roman"/>
        <family val="1"/>
        <charset val="163"/>
      </rPr>
      <t xml:space="preserve"> (chiều dài tuyến L=650m, thảm nhựa mặt đường)</t>
    </r>
  </si>
  <si>
    <t>Ban QLDA đầu tư xây dựng</t>
  </si>
  <si>
    <r>
      <t xml:space="preserve">Sửa chữa cầu treo từ đường HCM qua Trường Dân tộc nội trú huyện </t>
    </r>
    <r>
      <rPr>
        <i/>
        <sz val="12"/>
        <rFont val="Times New Roman"/>
        <family val="1"/>
        <charset val="163"/>
      </rPr>
      <t>(hư hỏng do ảnh hưởng của bão lũ năm 2021)</t>
    </r>
  </si>
  <si>
    <r>
      <t xml:space="preserve">Xử lý sạt lở (chỉnh dòng chảy) đường vào Trường Tiểu học Kim Đồng, xã Đăk Pék </t>
    </r>
    <r>
      <rPr>
        <i/>
        <sz val="12"/>
        <rFont val="Times New Roman"/>
        <family val="1"/>
        <charset val="163"/>
      </rPr>
      <t>(hư hỏng do ảnh hưởng của bão lũ năm 2021)</t>
    </r>
  </si>
  <si>
    <t>Vỉa hè đường Lê Hồng Phong</t>
  </si>
  <si>
    <t>Bố trí vốn đối ứng cho công tác đền bù, GPMB và các chi phí khác đối với các công trình đầu tư xây dựng (*)</t>
  </si>
  <si>
    <t>Thực hiện khi phát sinh nhiệm vụ</t>
  </si>
  <si>
    <t>KP xử lý công nợ sau phê duyệt quyết toán dự án hoàn thành (*)</t>
  </si>
  <si>
    <t xml:space="preserve">Các chủ đầu tư </t>
  </si>
  <si>
    <t xml:space="preserve">   NỘI DUNG</t>
  </si>
  <si>
    <t>Chia ra các xã</t>
  </si>
  <si>
    <t>Thị trấn</t>
  </si>
  <si>
    <t>Đăk</t>
  </si>
  <si>
    <t>Xã</t>
  </si>
  <si>
    <t>Mường</t>
  </si>
  <si>
    <t>Ngọc</t>
  </si>
  <si>
    <t xml:space="preserve">                                  TÊN XÃ, TT</t>
  </si>
  <si>
    <t>Đăk Glei</t>
  </si>
  <si>
    <t>Pék</t>
  </si>
  <si>
    <t>Kroong</t>
  </si>
  <si>
    <t>Môn</t>
  </si>
  <si>
    <t>Long</t>
  </si>
  <si>
    <t>Man</t>
  </si>
  <si>
    <t>Nhoong</t>
  </si>
  <si>
    <t>Xốp</t>
  </si>
  <si>
    <t>Plô</t>
  </si>
  <si>
    <t>Choong</t>
  </si>
  <si>
    <t>Hoong</t>
  </si>
  <si>
    <t>Linh</t>
  </si>
  <si>
    <t>CHI TỪ NGUỒN CÂN ĐỐI NSĐP</t>
  </si>
  <si>
    <t>Trong đó: Chỉ tiêu tiết kiệm</t>
  </si>
  <si>
    <t>Quỹ lương, phụ cấp, trợ cấp và các khoản có tính chất lương</t>
  </si>
  <si>
    <t>Quỹ lương, phụ cấp cán bộ công chức cấp xã (bao gồm biên chế chưa tuyển dụng)</t>
  </si>
  <si>
    <t>Trọng điểm (ATK)</t>
  </si>
  <si>
    <t>BG</t>
  </si>
  <si>
    <r>
      <t xml:space="preserve">Khoán quỹ phụ cấp đối với người hoạt động không chuyên trách cấp xã </t>
    </r>
    <r>
      <rPr>
        <i/>
        <sz val="11"/>
        <rFont val="Times New Roman"/>
        <family val="1"/>
        <charset val="163"/>
      </rPr>
      <t>(bao gồm BHXH và BHYT)</t>
    </r>
  </si>
  <si>
    <t>Đăk Pék</t>
  </si>
  <si>
    <t>Đăk Choong</t>
  </si>
  <si>
    <t xml:space="preserve">Xốp </t>
  </si>
  <si>
    <t>MH</t>
  </si>
  <si>
    <t>NL</t>
  </si>
  <si>
    <t>Đăk Nhong</t>
  </si>
  <si>
    <t>Đăk Plô</t>
  </si>
  <si>
    <t>Đăk Man</t>
  </si>
  <si>
    <t>Đăk Môn</t>
  </si>
  <si>
    <t>Đăk Long</t>
  </si>
  <si>
    <r>
      <t>Khoán quỹ phụ cấp đối với người hoạt động không chuyên trách ở thôn, tổ dân phố</t>
    </r>
    <r>
      <rPr>
        <i/>
        <sz val="11"/>
        <rFont val="Times New Roman"/>
        <family val="1"/>
        <charset val="163"/>
      </rPr>
      <t xml:space="preserve"> (bao gồm BHXH và BHYT)</t>
    </r>
  </si>
  <si>
    <t>Trợ cấp cán bộ xã già yếu nghỉ việc</t>
  </si>
  <si>
    <t>Kinh phí chi trả phụ cấp hàng tháng cho Thôn đội trưởng; phụ cấp trách nhiệm, phụ cấp thâm niên DQTV</t>
  </si>
  <si>
    <t>Chi thường xuyên theo định mức</t>
  </si>
  <si>
    <t>Chi các nhiệm vụ đặc thù, đột xuất</t>
  </si>
  <si>
    <t>Khoán kinh phí hỗ trợ hoạt động cho thôn, tổ dân phố</t>
  </si>
  <si>
    <t>Hỗ trợ thêm kinh phí hoạt động cho các tổ chức chính trị - xã hội cấp xã</t>
  </si>
  <si>
    <r>
      <t xml:space="preserve">KP Cuộc vận động "Toàn dân đoàn kết xây dựng nông thôn mới, đô thị văn minh" </t>
    </r>
    <r>
      <rPr>
        <i/>
        <sz val="11"/>
        <rFont val="Times New Roman"/>
        <family val="1"/>
        <charset val="163"/>
      </rPr>
      <t>(mức chi hỗ trợ theo Nghị quyết 16/2018/NQ-HĐND của HĐND tỉnh)</t>
    </r>
  </si>
  <si>
    <t>Cụm khu dân cư</t>
  </si>
  <si>
    <t>Cấp xã</t>
  </si>
  <si>
    <r>
      <t xml:space="preserve">KP hỗ trợ hoạt động của Ban Thanh tra nhân dân cấp xã </t>
    </r>
    <r>
      <rPr>
        <i/>
        <sz val="11"/>
        <rFont val="Times New Roman"/>
        <family val="1"/>
        <charset val="163"/>
      </rPr>
      <t>(theo Nghị quyết 15/2018/NQ-HĐND của HĐND tỉnh)</t>
    </r>
  </si>
  <si>
    <r>
      <t>Hỗ trợ hoạt động các chi hội thuộc các tổ chức chính trị - xã hội thuộc các xã ĐBKK</t>
    </r>
    <r>
      <rPr>
        <i/>
        <sz val="11"/>
        <rFont val="Times New Roman"/>
        <family val="1"/>
        <charset val="163"/>
      </rPr>
      <t xml:space="preserve"> (1,5 triệu đồng/chi hội, mỗi thôn 5 chi hội)</t>
    </r>
  </si>
  <si>
    <r>
      <t>Hỗ trợ thôn làng đón tết</t>
    </r>
    <r>
      <rPr>
        <i/>
        <sz val="11"/>
        <rFont val="Times New Roman"/>
        <family val="1"/>
        <charset val="163"/>
      </rPr>
      <t xml:space="preserve"> (3 trđ/thôn)</t>
    </r>
  </si>
  <si>
    <r>
      <t xml:space="preserve">Hỗ trợ Kinh phí chi đảm bảo hoạt động của HĐND cấp xã </t>
    </r>
    <r>
      <rPr>
        <i/>
        <sz val="11"/>
        <rFont val="Times New Roman"/>
        <family val="1"/>
        <charset val="163"/>
      </rPr>
      <t>(bao gồm: sinh hoạt phí đại biểu HĐND xã; KP may trang phục cho đại biểu HĐND xã)</t>
    </r>
  </si>
  <si>
    <t>Hoạt động phí đại biểu HĐND xã</t>
  </si>
  <si>
    <t>Số đại biểu</t>
  </si>
  <si>
    <t>Kinh phí may trang phục</t>
  </si>
  <si>
    <t>Hỗ trợ kinh phí tổ chức Đại hội Hội Cựu chiến binh</t>
  </si>
  <si>
    <t>Hỗ trợ KP tổ chức Đại hội Đoàn thanh niên</t>
  </si>
  <si>
    <t>Hỗ trợ KP cho công tác an ninh và trật tự ATXH ở cơ sở</t>
  </si>
  <si>
    <t>Kinh phí diễn tập khu vực phòng thủ và quy chế phối hợp</t>
  </si>
  <si>
    <t xml:space="preserve">KP khám sức khỏe sơ tuyển NVQS  </t>
  </si>
  <si>
    <t xml:space="preserve">KP các tiểu đội DQTT tại 03 xã biên giới </t>
  </si>
  <si>
    <t>Hỗ trợ bảo vệ cột mốc biên giới</t>
  </si>
  <si>
    <t>Hỗ trợ công tác đối ngoại các xã biên giới</t>
  </si>
  <si>
    <t>Hỗ trợ các trạm phát thanh - truyền hình xã (bao gồm tiền điện)</t>
  </si>
  <si>
    <t>Hỗ trợ chi sự nghiệp TDTT cấp xã (bao gồm tổ chức Đại hội TDTT cấp xã)</t>
  </si>
  <si>
    <t xml:space="preserve">KP quản lý, bảo vệ, chăm sóc nghĩa trang nhân dân và các Đài tưởng niệm </t>
  </si>
  <si>
    <t>Kinh phí viết lịch sử Đảng bộ xã</t>
  </si>
  <si>
    <t>Kinh phí gia hạn, cập nhật phần mềm Kế toán xã, phần mềm QLTS và phần mềm lập DT lương - CCTL.</t>
  </si>
  <si>
    <t>Hỗ trợ công tác QLNN về Tôn giao ờ cơ sở</t>
  </si>
  <si>
    <t>Kinh phí hỗ trợ Đề án tri thức trẻ</t>
  </si>
  <si>
    <t>Hổ trợ kinh phí điều tra rà soát hộ nghèo</t>
  </si>
  <si>
    <t>Hỗ trợ tiền ăn cho cán bộ không hưởng lương tham gia bồi dưỡng các lớp do Sở, ngành tuyến tỉnh tổ chức năm 2022</t>
  </si>
  <si>
    <t>Hỗ trợ Đội công tác xã hội tình nguyện</t>
  </si>
  <si>
    <t>Hỗ trợ KP phòng cháy, chữa cháy rừng</t>
  </si>
  <si>
    <t>Duy tu, sửa chữa nhỏ, phát quang đường giao thông</t>
  </si>
  <si>
    <t>Duy tu sửa chữa, bảo dưỡng các công trình cấp nước sinh hoạt</t>
  </si>
  <si>
    <t>Hỗ trợ sữa chữa cầu treo dân sinh</t>
  </si>
  <si>
    <t>KP cấp bù miễn thu thủy lợi phí (Hỗ trợ Tổ vận hành khai thác công trình thủy lợi)</t>
  </si>
  <si>
    <t>Hỗ trợ KP tổ chức tuần tra, truy quét khai thác khoáng sản trái phép</t>
  </si>
  <si>
    <t>Chi các nhiệm vụ bảo vệ môi trường theo phân cấp (theo Nghị quyết số 20/2018/NQ-HĐND ngày 19/7/2018 của HĐND tỉnh)</t>
  </si>
  <si>
    <r>
      <t xml:space="preserve">Hỗ trợ chi hoạt động công tác Đảng theo Quyết định 99 -QĐ/TW </t>
    </r>
    <r>
      <rPr>
        <i/>
        <sz val="11"/>
        <rFont val="Times New Roman"/>
        <family val="1"/>
        <charset val="163"/>
      </rPr>
      <t>(bao gồm kinh phí chi trả phụ cấp trách nhiệm cấp ủy)</t>
    </r>
  </si>
  <si>
    <t>Cải tạo, sửa chữa cổng tường rào, làm mới Giếng nước Trụ sở HĐND-UBND xã Đăk Kroong (HT xã về đich NTM)</t>
  </si>
  <si>
    <t>Chi dự phòng NSX (2%)</t>
  </si>
  <si>
    <t>CHI TỪ NGUỒN BỔ SUNG CÓ MỤC TIÊU TỪ NGÂN SÁCH CẤP TRÊN</t>
  </si>
  <si>
    <t>Kinh phí trang bị cồng chiêng, trông có các thôn làng không có cồng chiêng</t>
  </si>
  <si>
    <t>Số lượng (bộ)</t>
  </si>
  <si>
    <t>1.</t>
  </si>
  <si>
    <t>2.</t>
  </si>
  <si>
    <t>Đơn vị</t>
  </si>
  <si>
    <t>BC được giao</t>
  </si>
  <si>
    <t>BC có mặt</t>
  </si>
  <si>
    <t>Dự toán NSNN 2022</t>
  </si>
  <si>
    <r>
      <t xml:space="preserve">Quỹ lương
</t>
    </r>
    <r>
      <rPr>
        <sz val="12"/>
        <rFont val="Times New Roman"/>
        <family val="1"/>
        <charset val="163"/>
      </rPr>
      <t>(1)</t>
    </r>
  </si>
  <si>
    <t>Hỗ trợ HĐ 68</t>
  </si>
  <si>
    <t>Các nhiệm vụ chi khác</t>
  </si>
  <si>
    <t>Do NSNN đảm bảo</t>
  </si>
  <si>
    <t xml:space="preserve">Do NSNN đảm bảo </t>
  </si>
  <si>
    <t>CÁC ĐƠN VỊ TRƯỜNG HỌC</t>
  </si>
  <si>
    <t>1.6</t>
  </si>
  <si>
    <t>1.7</t>
  </si>
  <si>
    <t>1.8</t>
  </si>
  <si>
    <t>1.9</t>
  </si>
  <si>
    <t>1.10</t>
  </si>
  <si>
    <t>1.11</t>
  </si>
  <si>
    <t>1.12</t>
  </si>
  <si>
    <t>3.1</t>
  </si>
  <si>
    <t>3.2</t>
  </si>
  <si>
    <t>3.3</t>
  </si>
  <si>
    <t>3.4</t>
  </si>
  <si>
    <t>3.5</t>
  </si>
  <si>
    <t>3.6</t>
  </si>
  <si>
    <t>3.7</t>
  </si>
  <si>
    <t>3.8</t>
  </si>
  <si>
    <t>4.5</t>
  </si>
  <si>
    <t>Kinh phí thực hiện Chính sách hỗ trợ chi phí học tập theo Nghị định số 81/2020/NĐ-CP ngày 27/8/2021 của Chính phủ</t>
  </si>
  <si>
    <t>Tổng kết năm học</t>
  </si>
  <si>
    <t>KP thực hiện vận chuyển gạo</t>
  </si>
  <si>
    <t>Kinh phí tham gia Lễ hội Cồng chiêng cấp huyện, tính</t>
  </si>
  <si>
    <t>Kinh phí thực hiện chương trình giáo dục phổ thông mới</t>
  </si>
  <si>
    <t>Kinh phí tổ chức tập huấn, bồi dưỡng nghiệp vụ cho giáo viên</t>
  </si>
  <si>
    <t>Các hoạt động chuyên môn khác</t>
  </si>
  <si>
    <t>Sửa chữa nhà ở giáo viên Trường PTDTBT-THCS xã Mường Hoong</t>
  </si>
  <si>
    <t>KP thực hiện chính sách nâng cao trình độ chuẩn được đào tạo của giáo viên theo Nghị định 71/2020/NĐ-CP</t>
  </si>
  <si>
    <t>Kinh phí thực hiện Đề án nâng cao chất lượng giáo dục đối với học sinh DTTS</t>
  </si>
  <si>
    <t>Kinh phí thực hiện Đề án bảo đảm cơ sở vật chất cho chương trình giáo dục mầm non và giáo dục phổ thông trên địa bàn tỉnh Kon Tum giai đoạn 2021-2025</t>
  </si>
  <si>
    <t>Kinh phí kiểm định chất lượng giáo dục và công nhận đạt chuẩn quốc gia</t>
  </si>
  <si>
    <t>Dự phòng (bổ sung cho nâng lương thường xuyên, trợ cấp lần đầu, trợ cấp chuyển vùng và các nhiệm vụ chi khác: phân bổ khi phát sinh nhiệm vụ)</t>
  </si>
  <si>
    <t>(4) Chi tiết tại biểu 08g/UB</t>
  </si>
  <si>
    <t>Kinh phí Quy hoạch</t>
  </si>
  <si>
    <t>Phụ lục số 01</t>
  </si>
  <si>
    <t>Phụ lục số 02</t>
  </si>
  <si>
    <t>Phụ lục số 03</t>
  </si>
  <si>
    <t>Phụ lục số 04</t>
  </si>
  <si>
    <t>(Kèm theo Nghị quyết số           /NQ-HĐND ngày        /        /2022 của HĐND huyện Đăk Glei)</t>
  </si>
  <si>
    <t xml:space="preserve">ĐIỀU CHỈNH DỰ TOÁN CHI NGÂN SÁCH CẤP HUYỆN NĂM 2022 </t>
  </si>
  <si>
    <t>Quỹ lương QLHC huyện</t>
  </si>
  <si>
    <t>Quỹ lượng xã</t>
  </si>
  <si>
    <t>Khoán phụ cấp xã, thôn</t>
  </si>
  <si>
    <t>Cũ (chưa TK)</t>
  </si>
  <si>
    <t>Chi TX theo định mức huyện</t>
  </si>
  <si>
    <t>Chi TX theo định mức xã</t>
  </si>
  <si>
    <t>Tỷ lệ chi thường xuyên</t>
  </si>
  <si>
    <t>+ Thống kê, kiểm kê đất đai năm 2021</t>
  </si>
  <si>
    <r>
      <t xml:space="preserve">Chi các hoạt động sự nghiệp </t>
    </r>
    <r>
      <rPr>
        <i/>
        <sz val="11"/>
        <rFont val="Times New Roman"/>
        <family val="1"/>
      </rPr>
      <t>(Chi tiết tại Biểu số 03/UB)</t>
    </r>
  </si>
  <si>
    <r>
      <t xml:space="preserve">Sự nghiệp môi trường </t>
    </r>
    <r>
      <rPr>
        <i/>
        <sz val="11"/>
        <rFont val="Times New Roman"/>
        <family val="1"/>
      </rPr>
      <t>(không điều chỉnh)</t>
    </r>
  </si>
  <si>
    <r>
      <t xml:space="preserve">Chi sự nghiệp khoa học và công nghệ </t>
    </r>
    <r>
      <rPr>
        <i/>
        <sz val="11"/>
        <rFont val="Times New Roman"/>
        <family val="1"/>
      </rPr>
      <t>(không điều chỉnh)</t>
    </r>
  </si>
  <si>
    <t>Hỗ trợ quỹ lương 03 hợp đồng 68</t>
  </si>
  <si>
    <t>Hỗ trợ chi khác 03 hợp đồng 68</t>
  </si>
  <si>
    <t>Bổ sung đặc thù UBKT Huyện ủy</t>
  </si>
  <si>
    <t>Kinh phí báo cáo viên cấp huyện (26 người*0,2*1,49trđ*12 tháng)</t>
  </si>
  <si>
    <t>BS mới</t>
  </si>
  <si>
    <r>
      <t xml:space="preserve">Hỗ trợ các các tổ chức chính trị xã hội - nghề nghiệp, tổ chức xã hội, tổ chức xã hội - nghề nghiệp </t>
    </r>
    <r>
      <rPr>
        <i/>
        <sz val="11"/>
        <rFont val="Times New Roman"/>
        <family val="1"/>
      </rPr>
      <t>(không điều chỉnh)</t>
    </r>
  </si>
  <si>
    <t>Hỗ trợ cho 03 hợp đồng 68 (đảm bảo quỹ lương)</t>
  </si>
  <si>
    <t>Kinh phí tổ chức Hội thi cồng chiêng, xoang các đồng bào DTTS huyện Đăk Glei lần thứ I năm 2022 (bao gồm KP tham gia Hội thi cấp tỉnh)</t>
  </si>
  <si>
    <t>GĐ-ĐT tính theo STC</t>
  </si>
  <si>
    <r>
      <t xml:space="preserve">Chi sự nghiệp Giáo dục - Đào tạo và dạy nghề 
</t>
    </r>
    <r>
      <rPr>
        <i/>
        <sz val="11"/>
        <rFont val="Times New Roman"/>
        <family val="1"/>
      </rPr>
      <t>(Chi tiết tại Biểu số 05/UB)</t>
    </r>
  </si>
  <si>
    <t>Tổng quỹ lương</t>
  </si>
  <si>
    <t xml:space="preserve">ĐIỀU CHỈNH DỰ TOÁN CHI SỰ NGHIỆP KINH TẾ NĂM 2022 </t>
  </si>
  <si>
    <t>Hỗ trợ Quỹ lương số biên chế được duyệt 07 biên chế</t>
  </si>
  <si>
    <t>Tăng 14 trđ</t>
  </si>
  <si>
    <t>Chi tiết tại Biểu số 04/UB</t>
  </si>
  <si>
    <t>Bố trí Kinh phí Quy hoạch</t>
  </si>
  <si>
    <r>
      <t xml:space="preserve">Bố trí đủ kinh phí (bao gồm tỉnh hỗ trợ) Dự án hỗ trợ trồng rừng sản xuất trên đất trống, đồi núi, đá bạc màu trên địa bàn huyện Đăk Glei năm 2022 </t>
    </r>
    <r>
      <rPr>
        <i/>
        <sz val="12"/>
        <rFont val="Times New Roman"/>
        <family val="1"/>
        <charset val="163"/>
      </rPr>
      <t xml:space="preserve">(Bao gồm kinh phí đối với phần diện tích tăng thêm trên 10% chỉ tiêu giao đầu năm, tạm tính khoảng 36ha) </t>
    </r>
  </si>
  <si>
    <t xml:space="preserve">Nhiệm vụ điều chỉnh, bổ sung </t>
  </si>
  <si>
    <t>Hỗ trợ kinh phí xây dựng thôn nông thôn mới điểm cấp huyện năm 2022 (Thôn Pêng Siêl, xã Đăk Pék), gồm: (1) Lắp đặt trụ điện chiếu sáng đường 60 triệu đồng, (2) Sửa chữa khu thể thao thôn 100 triệu đồng</t>
  </si>
  <si>
    <t>UBND xã Đăk Pék</t>
  </si>
  <si>
    <t>Danh mục bổ sung mới</t>
  </si>
  <si>
    <r>
      <t xml:space="preserve">Kinh phí khắc phục các hạng mục, công trình tại Khu tái định cư thôn Măng Rao, xã Đăk Pék </t>
    </r>
    <r>
      <rPr>
        <i/>
        <sz val="12"/>
        <rFont val="Times New Roman"/>
        <family val="1"/>
      </rPr>
      <t>(tạm bố trí, nhu cầu còn lại xem xét, cân đối bố trí vào dự toán năm 2023)</t>
    </r>
  </si>
  <si>
    <t>Hệ thống nước sinh hoạt trung tâm thị trấn Đăk Glei, hạng mục: Nâng cấp, cải tạo nhà trực, cổng, tường rào bể lắng, lọc</t>
  </si>
  <si>
    <t>Hỗ trợ KP sửa chữa Trụ sở Trạm y tế (cũ) để bố trí phòng làm việc Bộ phận một cữa và các ban, ngành, đoàn thể thị trấn Đăk Glei</t>
  </si>
  <si>
    <t>Kinh phí đo đạc địa chính thửa đất và lập bản đồ địa chính tỷ lệ 1/1000 để phục vụ công tác giao đất và cấp giấy chứng nhận quyền sử dụng đất dự án bố trí, sắp xếp dân cư vùng thiên tai và vùng đặc biệt khó khăn trên địa bàn huyên Đăk Glei (điểm TĐC thôn Đăk Đoát, thôn Đông thượng xã Đăk Pék, điểm TĐC thôn Kon Riêng xã Đăk Choong, điểm TĐC thôn Đông Nây xã Đăk Man và điểm TĐC thôn Đăk Sút xã Đăk Kroong)</t>
  </si>
  <si>
    <t xml:space="preserve">ĐIỀU CHỈNH DỰ TOÁN CHI NGÂN SÁCH XÃ, THỊ TRẤN NĂM 2022 </t>
  </si>
  <si>
    <t>Đã phân bổ tại Nghị quyết 58/NQ-HĐND</t>
  </si>
  <si>
    <t>Chênh lệch tăng, giảm (-)</t>
  </si>
  <si>
    <t>Hỗ trợ KP sửa chữa Trụ sở Trạm y tế (cũ) để bố trí phòng làm việc Bộ phận một cữa và các ngành, đoàn thể thị trấn Đăk Glei</t>
  </si>
  <si>
    <t>Điều chỉnh chi thường xuyên theo định mức 21 triệu đồng/biên chế/năm và phân bổ theo quy mô dân số có mặt đầu năm 2022: (i) Các xã, thị trấn có quy mô dân số trên 5.000 người nhân hệ số 1,6; (ii) Các xã, thị trấn có quy mô dân số từ 2.500 đến 5.000 ngườ nhân hệ số: 1,3; Điều chỉnh lại dự phòng đảm bảo 2% tổng chi CĐNS</t>
  </si>
  <si>
    <t>Bổ sung kinh phí cho NS thị trấn và Xã Đăk Pék để thực hiện nhiệm vụ phát sinh.</t>
  </si>
  <si>
    <t>Tiền đất</t>
  </si>
  <si>
    <t>Tính</t>
  </si>
  <si>
    <t>Điều chỉnh</t>
  </si>
  <si>
    <t>Đã giao</t>
  </si>
  <si>
    <t>Chênh lệch</t>
  </si>
  <si>
    <t xml:space="preserve">ĐIỀU CHỈNH DỰ TOÁN CHI SỰ NGHIỆP GIÁO DỤC VÀ ĐÀO TẠO NĂM 2022 </t>
  </si>
  <si>
    <t>Dự toán được sử dụng năm 2022</t>
  </si>
  <si>
    <t>Chi thường xuyên theo định mức  (3)</t>
  </si>
  <si>
    <r>
      <t xml:space="preserve">KP thực hiện các chính sách
</t>
    </r>
    <r>
      <rPr>
        <sz val="12"/>
        <rFont val="Times New Roman"/>
        <family val="1"/>
        <charset val="163"/>
      </rPr>
      <t>(2)</t>
    </r>
  </si>
  <si>
    <r>
      <t xml:space="preserve">40% từ nguồn thu dịch vụ </t>
    </r>
    <r>
      <rPr>
        <sz val="12"/>
        <rFont val="Times New Roman"/>
        <family val="1"/>
      </rPr>
      <t>(4)</t>
    </r>
  </si>
  <si>
    <t>Tổng chi thường xuyên</t>
  </si>
  <si>
    <r>
      <t xml:space="preserve">60% từ nguồn thu dịch vụ </t>
    </r>
    <r>
      <rPr>
        <sz val="12"/>
        <rFont val="Times New Roman"/>
        <family val="1"/>
      </rPr>
      <t>(4)</t>
    </r>
  </si>
  <si>
    <t>3=(5+8+10+11+12)</t>
  </si>
  <si>
    <t>13=8*10%</t>
  </si>
  <si>
    <t>14=3-13</t>
  </si>
  <si>
    <t>SỰ NGHIỆP GIÁO DỤC</t>
  </si>
  <si>
    <t>Bậc Mầm non</t>
  </si>
  <si>
    <t>Bậc Tiểu học</t>
  </si>
  <si>
    <t>Bậc Trung học cơ sở</t>
  </si>
  <si>
    <t>Bậc Tiểu học và Trung học cơ sở</t>
  </si>
  <si>
    <t>Trung tâm Giáo dục nghề nghiệp - Giáo dục thường xuyên</t>
  </si>
  <si>
    <t>Điều chuyển 30% chi thường xuyên đã phân bổ cho các đơn vị trường học theo Nghị quyết 58/NQ-HĐND ngày 20/12/2021 của HĐND huyện tập trung và giao cho Phòng Giáo dục - Đào tạo quản lý, thực hiện</t>
  </si>
  <si>
    <r>
      <t xml:space="preserve">Phòng Giáo dục và Đào tạo </t>
    </r>
    <r>
      <rPr>
        <i/>
        <sz val="12"/>
        <rFont val="Times New Roman"/>
        <family val="1"/>
      </rPr>
      <t>(Các hoạt động chung của ngành)</t>
    </r>
  </si>
  <si>
    <t>Hoạt động kỷ niệm ngày 20/11 (Quà thăm và chúc mừng các đơn vị trường học 100 trđ; tổ chức Hội thị văn hóa - văn nghệ toàn ngành nhằm chào mừng 40 năm Ngày Nhà giáo Việt Nam 100 trđ)</t>
  </si>
  <si>
    <t>+ Cấp học Mầm non</t>
  </si>
  <si>
    <t>+ Cấp học Tiểu học</t>
  </si>
  <si>
    <t>+ Cấp học Trung học cơ sở</t>
  </si>
  <si>
    <t>Mua sắm, trang bị phòng máy vi tính phục vụ dạy và học cho các trường học trực thuộc</t>
  </si>
  <si>
    <t>Mua sắm, trang bị bàn ghế học sinh và giáo viên phục vụ dạy và học cho các trường học trực thuộc</t>
  </si>
  <si>
    <t>Kinh phí hoạt động</t>
  </si>
  <si>
    <t>VII</t>
  </si>
  <si>
    <t>VIII</t>
  </si>
  <si>
    <t>CHƯA PHÂN BỔ</t>
  </si>
  <si>
    <t xml:space="preserve">Kinh phí thực hiện chinh sách theo Nghị định 116/2016/NĐ-CP </t>
  </si>
  <si>
    <t>SỰ NGHIỆP ĐÀO TẠO</t>
  </si>
  <si>
    <t>Trung tâm Chính trị</t>
  </si>
  <si>
    <t>Nhiệm vụ bổ sung:</t>
  </si>
  <si>
    <t>Chi khác ngân sách (nguồn chưa phân bổ chi tiết)</t>
  </si>
  <si>
    <t>Các chủ đầu tư (Chi phí thẩm tra, phê duyệt quyết toán)</t>
  </si>
  <si>
    <t>CHI TỪ NGUỒN BỔ SUNG CÓ MỤC TIÊU</t>
  </si>
  <si>
    <t>(Kèm theo Nghị quyết số        /NQ-HĐND ngày        /        /2022 của HĐND huyện Đăk Glei)</t>
  </si>
  <si>
    <r>
      <t xml:space="preserve">Ghi chú: </t>
    </r>
    <r>
      <rPr>
        <sz val="12"/>
        <rFont val="Times New Roman"/>
        <family val="1"/>
      </rPr>
      <t>Điều chuyển 30% chi thường xuyên đã giao đầu năm của các đơn vị trường học tập trung tại ngân sách huyện, giao cho Phòng Giáo dục và Đào tạo quản lý, thực hiện</t>
    </r>
  </si>
  <si>
    <t>(Kèm theo Nghị quyết số:           /NQ-HĐND ngày        /        /2022 của HĐND huyện Đăk Glei)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</si>
</sst>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numFmt numFmtId="165" formatCode="###,###,###"/>
    <numFmt numFmtId="166" formatCode="0.0%"/>
    <numFmt numFmtId="167" formatCode="#,##0.0"/>
    <numFmt numFmtId="168" formatCode="_(* #,##0.00_);_(* \(#,##0.00\);_(* &quot;-&quot;??_);_(@_)"/>
    <numFmt numFmtId="169" formatCode="_(* #,##0_);_(* \(#,##0\);_(* &quot;-&quot;??_);_(@_)"/>
    <numFmt numFmtId="170" formatCode="#,##0_ ;\-#,##0\ "/>
  </numFmts>
  <fonts count="95">
    <font>
      <sz val="12"/>
      <name val=".VnTime"/>
      <family val="2"/>
    </font>
    <font>
      <b/>
      <sz val="12"/>
      <name val="Times New Roman"/>
      <family val="1"/>
    </font>
    <font>
      <sz val="12"/>
      <name val="Times New Roman"/>
      <family val="1"/>
    </font>
    <font>
      <b/>
      <sz val="14"/>
      <name val="Times New Roman"/>
      <family val="1"/>
    </font>
    <font>
      <i/>
      <sz val="14"/>
      <name val="Times New Roman"/>
      <family val="1"/>
    </font>
    <font>
      <sz val="14"/>
      <name val="Times New Roman"/>
      <family val="1"/>
    </font>
    <font>
      <sz val="13"/>
      <name val="Times New Roman"/>
      <family val="1"/>
    </font>
    <font>
      <b/>
      <sz val="11"/>
      <name val="Times New Roman"/>
      <family val="1"/>
    </font>
    <font>
      <b/>
      <sz val="14"/>
      <name val="Times New Romanh"/>
    </font>
    <font>
      <b/>
      <u/>
      <sz val="14"/>
      <name val="Times New Roman"/>
      <family val="1"/>
    </font>
    <font>
      <i/>
      <sz val="12"/>
      <name val="Times New Roman"/>
      <family val="1"/>
    </font>
    <font>
      <b/>
      <i/>
      <sz val="14"/>
      <name val="Times New Roman"/>
      <family val="1"/>
    </font>
    <font>
      <b/>
      <sz val="10"/>
      <name val="Times New Roman"/>
      <family val="1"/>
    </font>
    <font>
      <b/>
      <sz val="14"/>
      <name val="Times New Roman h"/>
    </font>
    <font>
      <sz val="13"/>
      <name val="VnTime"/>
    </font>
    <font>
      <sz val="12"/>
      <name val=".VnArial Narrow"/>
      <family val="2"/>
    </font>
    <font>
      <sz val="11"/>
      <color theme="1"/>
      <name val="Calibri"/>
      <family val="2"/>
      <charset val="163"/>
      <scheme val="minor"/>
    </font>
    <font>
      <b/>
      <sz val="14"/>
      <color theme="1"/>
      <name val="Times New Roman"/>
      <family val="1"/>
    </font>
    <font>
      <b/>
      <sz val="14"/>
      <name val="Times New Roman"/>
      <family val="1"/>
      <charset val="163"/>
    </font>
    <font>
      <sz val="10"/>
      <name val="Times New Roman"/>
      <family val="1"/>
    </font>
    <font>
      <i/>
      <sz val="10"/>
      <name val="Times New Roman"/>
      <family val="1"/>
    </font>
    <font>
      <sz val="13"/>
      <color theme="1"/>
      <name val="Times New Roman"/>
      <family val="2"/>
    </font>
    <font>
      <sz val="13.5"/>
      <color rgb="FF000000"/>
      <name val="Times New Roman"/>
      <family val="1"/>
    </font>
    <font>
      <b/>
      <sz val="13.5"/>
      <color rgb="FF000000"/>
      <name val="Times New Roman"/>
      <family val="1"/>
    </font>
    <font>
      <sz val="13.5"/>
      <color theme="1"/>
      <name val="Times New Roman"/>
      <family val="1"/>
    </font>
    <font>
      <b/>
      <sz val="13.5"/>
      <color theme="1"/>
      <name val="Times New Roman"/>
      <family val="1"/>
    </font>
    <font>
      <b/>
      <sz val="16"/>
      <color rgb="FF000000"/>
      <name val="Times New Roman"/>
      <family val="1"/>
    </font>
    <font>
      <sz val="15"/>
      <color theme="1"/>
      <name val="Times New Roman"/>
      <family val="1"/>
    </font>
    <font>
      <i/>
      <sz val="13.5"/>
      <color rgb="FF000000"/>
      <name val="Times New Roman"/>
      <family val="1"/>
    </font>
    <font>
      <b/>
      <sz val="13.5"/>
      <name val="Times New Roman"/>
      <family val="1"/>
    </font>
    <font>
      <i/>
      <sz val="13.5"/>
      <name val="Times New Roman"/>
      <family val="1"/>
    </font>
    <font>
      <sz val="13.5"/>
      <name val="Times New Roman"/>
      <family val="1"/>
    </font>
    <font>
      <b/>
      <sz val="13"/>
      <name val="Times New Roman"/>
      <family val="1"/>
    </font>
    <font>
      <b/>
      <sz val="13.5"/>
      <name val="Times New Roman"/>
      <family val="1"/>
      <charset val="163"/>
    </font>
    <font>
      <i/>
      <sz val="13.5"/>
      <color theme="1"/>
      <name val="Times New Roman"/>
      <family val="1"/>
    </font>
    <font>
      <b/>
      <sz val="12"/>
      <color theme="1"/>
      <name val="Times New Roman"/>
      <family val="1"/>
    </font>
    <font>
      <sz val="11"/>
      <color theme="1"/>
      <name val="Calibri"/>
      <family val="2"/>
      <scheme val="minor"/>
    </font>
    <font>
      <i/>
      <sz val="13.5"/>
      <color theme="1"/>
      <name val="Times New Roman"/>
      <family val="1"/>
      <charset val="163"/>
    </font>
    <font>
      <sz val="8"/>
      <name val=".VnTime"/>
      <family val="2"/>
    </font>
    <font>
      <sz val="13"/>
      <color theme="1"/>
      <name val="Times New Roman"/>
      <family val="1"/>
    </font>
    <font>
      <sz val="13"/>
      <color rgb="FFFF0000"/>
      <name val="Times New Roman"/>
      <family val="1"/>
    </font>
    <font>
      <sz val="12"/>
      <name val=".VnTime"/>
      <family val="2"/>
    </font>
    <font>
      <sz val="14"/>
      <name val="Times New Roman"/>
      <family val="1"/>
      <charset val="163"/>
    </font>
    <font>
      <i/>
      <sz val="13"/>
      <name val="Times New Roman"/>
      <family val="1"/>
      <charset val="163"/>
    </font>
    <font>
      <i/>
      <sz val="14"/>
      <name val="Times New Roman"/>
      <family val="1"/>
      <charset val="163"/>
    </font>
    <font>
      <i/>
      <sz val="12"/>
      <name val="Times New Roman"/>
      <family val="1"/>
      <charset val="163"/>
    </font>
    <font>
      <i/>
      <sz val="13.5"/>
      <name val="Times New Roman"/>
      <family val="1"/>
      <charset val="163"/>
    </font>
    <font>
      <sz val="13.5"/>
      <name val="Times New Roman"/>
      <family val="1"/>
      <charset val="163"/>
    </font>
    <font>
      <b/>
      <sz val="12"/>
      <name val="Times New Roman"/>
      <family val="1"/>
      <charset val="163"/>
    </font>
    <font>
      <sz val="13"/>
      <name val="Times New Roman"/>
      <family val="1"/>
      <charset val="163"/>
    </font>
    <font>
      <sz val="10"/>
      <name val="Arial"/>
      <family val="2"/>
    </font>
    <font>
      <sz val="11"/>
      <name val="Times New Roman"/>
      <family val="1"/>
      <charset val="163"/>
    </font>
    <font>
      <b/>
      <sz val="13.5"/>
      <color rgb="FF000000"/>
      <name val="Times New Roman"/>
      <family val="1"/>
      <charset val="163"/>
    </font>
    <font>
      <b/>
      <sz val="13.5"/>
      <color theme="1"/>
      <name val="Times New Roman"/>
      <family val="1"/>
      <charset val="163"/>
    </font>
    <font>
      <b/>
      <i/>
      <sz val="12"/>
      <name val="Times New Roman"/>
      <family val="1"/>
    </font>
    <font>
      <b/>
      <sz val="15"/>
      <name val="Times New Roman"/>
      <family val="1"/>
    </font>
    <font>
      <b/>
      <sz val="16"/>
      <name val="Times New Roman"/>
      <family val="1"/>
    </font>
    <font>
      <b/>
      <sz val="16"/>
      <name val="Times New Roman"/>
      <family val="1"/>
      <charset val="163"/>
    </font>
    <font>
      <i/>
      <sz val="16"/>
      <name val="Times New Roman"/>
      <family val="1"/>
      <charset val="163"/>
    </font>
    <font>
      <i/>
      <sz val="13"/>
      <name val="Times New Roman"/>
      <family val="1"/>
    </font>
    <font>
      <u/>
      <sz val="13"/>
      <name val="Times New Roman"/>
      <family val="1"/>
      <charset val="163"/>
    </font>
    <font>
      <b/>
      <i/>
      <sz val="14"/>
      <name val="Times New Roman"/>
      <family val="1"/>
      <charset val="163"/>
    </font>
    <font>
      <sz val="15"/>
      <name val="Times New Roman"/>
      <family val="1"/>
    </font>
    <font>
      <i/>
      <sz val="15"/>
      <name val="Times New Roman"/>
      <family val="1"/>
    </font>
    <font>
      <i/>
      <sz val="16"/>
      <name val="Times New Roman"/>
      <family val="1"/>
    </font>
    <font>
      <b/>
      <i/>
      <sz val="13.5"/>
      <name val="Times New Roman"/>
      <family val="1"/>
      <charset val="163"/>
    </font>
    <font>
      <i/>
      <sz val="16"/>
      <color rgb="FF000000"/>
      <name val="Times New Roman"/>
      <family val="1"/>
    </font>
    <font>
      <b/>
      <sz val="18"/>
      <color rgb="FF000000"/>
      <name val="Times New Roman"/>
      <family val="1"/>
    </font>
    <font>
      <i/>
      <sz val="18"/>
      <color rgb="FF000000"/>
      <name val="Times New Roman"/>
      <family val="1"/>
    </font>
    <font>
      <b/>
      <sz val="15"/>
      <color rgb="FF000000"/>
      <name val="Times New Roman"/>
      <family val="1"/>
    </font>
    <font>
      <i/>
      <sz val="15"/>
      <color rgb="FF000000"/>
      <name val="Times New Roman"/>
      <family val="1"/>
    </font>
    <font>
      <sz val="12"/>
      <name val="Times New Roman"/>
      <family val="1"/>
      <charset val="163"/>
    </font>
    <font>
      <u/>
      <sz val="13"/>
      <name val="Times New Roman"/>
      <family val="1"/>
    </font>
    <font>
      <sz val="12"/>
      <color rgb="FFFF0000"/>
      <name val="Times New Roman"/>
      <family val="1"/>
    </font>
    <font>
      <sz val="11"/>
      <color rgb="FFFF0000"/>
      <name val="Times New Roman"/>
      <family val="1"/>
    </font>
    <font>
      <sz val="11"/>
      <name val="Times New Roman"/>
      <family val="1"/>
    </font>
    <font>
      <i/>
      <sz val="11"/>
      <name val="Times New Roman"/>
      <family val="1"/>
    </font>
    <font>
      <b/>
      <i/>
      <sz val="11"/>
      <name val="Times New Roman"/>
      <family val="1"/>
    </font>
    <font>
      <i/>
      <sz val="11"/>
      <color rgb="FFFF0000"/>
      <name val="Times New Roman"/>
      <family val="1"/>
    </font>
    <font>
      <b/>
      <sz val="11"/>
      <color rgb="FFFF0000"/>
      <name val="Times New Roman"/>
      <family val="1"/>
    </font>
    <font>
      <b/>
      <sz val="12"/>
      <color rgb="FFFF0000"/>
      <name val="Times New Roman"/>
      <family val="1"/>
    </font>
    <font>
      <i/>
      <sz val="11"/>
      <name val="Times New Roman"/>
      <family val="1"/>
      <charset val="163"/>
    </font>
    <font>
      <b/>
      <sz val="11"/>
      <name val="Times New Roman"/>
      <family val="1"/>
      <charset val="163"/>
    </font>
    <font>
      <b/>
      <sz val="11"/>
      <color rgb="FFFF0000"/>
      <name val="Times New Roman"/>
      <family val="1"/>
      <charset val="163"/>
    </font>
    <font>
      <b/>
      <i/>
      <sz val="10"/>
      <name val="Times New Roman"/>
      <family val="1"/>
    </font>
    <font>
      <b/>
      <sz val="13"/>
      <name val="Times New Roman"/>
      <family val="1"/>
      <charset val="163"/>
    </font>
    <font>
      <b/>
      <sz val="15"/>
      <name val="Times New Roman"/>
      <family val="1"/>
      <charset val="163"/>
    </font>
    <font>
      <i/>
      <sz val="15"/>
      <name val="Times New Roman"/>
      <family val="1"/>
      <charset val="163"/>
    </font>
    <font>
      <sz val="12"/>
      <name val="Times New Roman"/>
      <family val="1"/>
      <charset val="163"/>
    </font>
    <font>
      <sz val="13"/>
      <name val=".VnTime"/>
      <family val="2"/>
    </font>
    <font>
      <sz val="13"/>
      <name val="Arial Narrow"/>
      <family val="2"/>
    </font>
    <font>
      <b/>
      <u/>
      <sz val="11"/>
      <name val="Times New Roman"/>
      <family val="1"/>
    </font>
    <font>
      <b/>
      <sz val="11"/>
      <color theme="0"/>
      <name val="Times New Roman"/>
      <family val="1"/>
    </font>
    <font>
      <sz val="11"/>
      <color theme="0"/>
      <name val="Times New Roman"/>
      <family val="1"/>
    </font>
    <font>
      <b/>
      <sz val="13.5"/>
      <color rgb="FFFF0000"/>
      <name val="Times New Roman"/>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bottom style="hair">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bottom/>
      <diagonal/>
    </border>
    <border>
      <left style="thin">
        <color indexed="64"/>
      </left>
      <right/>
      <top/>
      <bottom/>
      <diagonal/>
    </border>
    <border>
      <left/>
      <right style="thin">
        <color indexed="64"/>
      </right>
      <top style="hair">
        <color indexed="64"/>
      </top>
      <bottom style="hair">
        <color indexed="64"/>
      </bottom>
      <diagonal/>
    </border>
    <border>
      <left/>
      <right/>
      <top style="thin">
        <color indexed="64"/>
      </top>
      <bottom/>
      <diagonal/>
    </border>
    <border>
      <left style="thin">
        <color rgb="FF000000"/>
      </left>
      <right style="thin">
        <color rgb="FF000000"/>
      </right>
      <top/>
      <bottom style="hair">
        <color rgb="FF000000"/>
      </bottom>
      <diagonal/>
    </border>
    <border>
      <left style="thin">
        <color rgb="FF000000"/>
      </left>
      <right style="thin">
        <color rgb="FF000000"/>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20">
    <xf numFmtId="0" fontId="0" fillId="0" borderId="0"/>
    <xf numFmtId="0" fontId="14" fillId="0" borderId="0"/>
    <xf numFmtId="0" fontId="15" fillId="0" borderId="0"/>
    <xf numFmtId="0" fontId="16" fillId="0" borderId="0"/>
    <xf numFmtId="0" fontId="21" fillId="0" borderId="0"/>
    <xf numFmtId="0" fontId="36" fillId="0" borderId="0"/>
    <xf numFmtId="0" fontId="36" fillId="0" borderId="0"/>
    <xf numFmtId="0" fontId="41" fillId="0" borderId="0"/>
    <xf numFmtId="0" fontId="50" fillId="0" borderId="0"/>
    <xf numFmtId="168" fontId="36" fillId="0" borderId="0" applyFont="0" applyFill="0" applyBorder="0" applyAlignment="0" applyProtection="0"/>
    <xf numFmtId="0" fontId="36" fillId="0" borderId="0"/>
    <xf numFmtId="0" fontId="71" fillId="0" borderId="0"/>
    <xf numFmtId="168" fontId="2" fillId="0" borderId="0" applyFont="0" applyFill="0" applyBorder="0" applyAlignment="0" applyProtection="0"/>
    <xf numFmtId="0" fontId="2" fillId="0" borderId="0"/>
    <xf numFmtId="0" fontId="89" fillId="0" borderId="0"/>
    <xf numFmtId="0" fontId="88" fillId="0" borderId="0"/>
    <xf numFmtId="168" fontId="15" fillId="0" borderId="0" applyFont="0" applyFill="0" applyBorder="0" applyAlignment="0" applyProtection="0"/>
    <xf numFmtId="0" fontId="2" fillId="0" borderId="0"/>
    <xf numFmtId="0" fontId="50" fillId="0" borderId="0"/>
    <xf numFmtId="0" fontId="71" fillId="0" borderId="0"/>
  </cellStyleXfs>
  <cellXfs count="631">
    <xf numFmtId="0" fontId="0" fillId="0" borderId="0" xfId="0"/>
    <xf numFmtId="0" fontId="7" fillId="0" borderId="4" xfId="0" applyFont="1" applyBorder="1" applyAlignment="1">
      <alignment horizontal="center" vertical="center"/>
    </xf>
    <xf numFmtId="0" fontId="7" fillId="0" borderId="0" xfId="0" applyFont="1" applyAlignment="1">
      <alignment vertical="center"/>
    </xf>
    <xf numFmtId="0" fontId="1"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Continuous" vertical="center"/>
    </xf>
    <xf numFmtId="0" fontId="3" fillId="0" borderId="0" xfId="0" quotePrefix="1" applyFont="1" applyAlignment="1">
      <alignment horizontal="centerContinuous" vertical="center"/>
    </xf>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4" fillId="0" borderId="0" xfId="0" applyFont="1" applyAlignment="1">
      <alignment vertical="center"/>
    </xf>
    <xf numFmtId="0" fontId="3" fillId="0" borderId="4" xfId="0" applyFont="1" applyBorder="1" applyAlignment="1">
      <alignment horizontal="centerContinuous" vertical="center" wrapText="1"/>
    </xf>
    <xf numFmtId="0" fontId="3" fillId="0" borderId="8" xfId="0" applyFont="1" applyBorder="1" applyAlignment="1">
      <alignment horizontal="center" vertical="center"/>
    </xf>
    <xf numFmtId="0" fontId="8" fillId="0" borderId="8" xfId="0" applyFont="1" applyBorder="1" applyAlignment="1">
      <alignment vertical="center"/>
    </xf>
    <xf numFmtId="3" fontId="5" fillId="0" borderId="8" xfId="0" applyNumberFormat="1" applyFont="1" applyBorder="1" applyAlignment="1">
      <alignment vertical="center"/>
    </xf>
    <xf numFmtId="0" fontId="3" fillId="0" borderId="9" xfId="0" applyFont="1" applyBorder="1" applyAlignment="1">
      <alignment horizontal="center" vertical="center"/>
    </xf>
    <xf numFmtId="0" fontId="8" fillId="0" borderId="9" xfId="0" applyFont="1" applyBorder="1" applyAlignment="1">
      <alignment vertical="center"/>
    </xf>
    <xf numFmtId="3" fontId="5" fillId="0" borderId="9" xfId="0" applyNumberFormat="1" applyFont="1" applyBorder="1" applyAlignment="1">
      <alignment vertical="center"/>
    </xf>
    <xf numFmtId="0" fontId="5" fillId="0" borderId="9" xfId="0" applyFont="1" applyBorder="1" applyAlignment="1">
      <alignment horizontal="center" vertical="center"/>
    </xf>
    <xf numFmtId="0" fontId="5" fillId="0" borderId="9" xfId="0" applyFont="1" applyBorder="1" applyAlignment="1">
      <alignment vertical="center"/>
    </xf>
    <xf numFmtId="3" fontId="9" fillId="0" borderId="9" xfId="0" applyNumberFormat="1" applyFont="1" applyBorder="1" applyAlignment="1">
      <alignment vertical="center"/>
    </xf>
    <xf numFmtId="0" fontId="5" fillId="0" borderId="9" xfId="0" quotePrefix="1" applyFont="1" applyBorder="1" applyAlignment="1">
      <alignment horizontal="center" vertical="center"/>
    </xf>
    <xf numFmtId="0" fontId="3" fillId="0" borderId="9" xfId="0" applyFont="1" applyBorder="1" applyAlignment="1">
      <alignment vertical="center"/>
    </xf>
    <xf numFmtId="0" fontId="5" fillId="0" borderId="10" xfId="0" applyFont="1" applyBorder="1" applyAlignment="1">
      <alignment vertical="center"/>
    </xf>
    <xf numFmtId="0" fontId="18" fillId="0" borderId="0" xfId="0" applyFont="1" applyAlignment="1">
      <alignment vertical="center"/>
    </xf>
    <xf numFmtId="0" fontId="1" fillId="0" borderId="0" xfId="0" applyFont="1" applyAlignment="1">
      <alignment vertical="center"/>
    </xf>
    <xf numFmtId="0" fontId="22" fillId="0" borderId="9" xfId="4" quotePrefix="1" applyFont="1" applyBorder="1" applyAlignment="1">
      <alignment horizontal="center" vertical="center" wrapText="1"/>
    </xf>
    <xf numFmtId="0" fontId="22" fillId="0" borderId="9" xfId="4" applyFont="1" applyBorder="1" applyAlignment="1">
      <alignment vertical="center" wrapText="1"/>
    </xf>
    <xf numFmtId="0" fontId="22" fillId="0" borderId="10" xfId="4" quotePrefix="1" applyFont="1" applyBorder="1" applyAlignment="1">
      <alignment horizontal="center" vertical="center" wrapText="1"/>
    </xf>
    <xf numFmtId="0" fontId="22" fillId="0" borderId="10" xfId="4" applyFont="1" applyBorder="1" applyAlignment="1">
      <alignment vertical="center" wrapText="1"/>
    </xf>
    <xf numFmtId="3" fontId="5" fillId="0" borderId="10" xfId="0" applyNumberFormat="1" applyFont="1" applyBorder="1" applyAlignment="1">
      <alignment vertical="center"/>
    </xf>
    <xf numFmtId="0" fontId="10" fillId="0" borderId="0" xfId="0" applyFont="1" applyAlignment="1">
      <alignment horizontal="left" vertical="center"/>
    </xf>
    <xf numFmtId="3" fontId="4" fillId="0" borderId="9" xfId="0" applyNumberFormat="1" applyFont="1" applyBorder="1" applyAlignment="1">
      <alignment vertical="center"/>
    </xf>
    <xf numFmtId="0" fontId="4" fillId="0" borderId="9" xfId="0" applyFont="1" applyBorder="1" applyAlignment="1">
      <alignment horizontal="center" vertical="center"/>
    </xf>
    <xf numFmtId="0" fontId="5" fillId="0" borderId="9" xfId="0" applyFont="1" applyBorder="1" applyAlignment="1">
      <alignment horizontal="left" vertical="center" wrapText="1"/>
    </xf>
    <xf numFmtId="0" fontId="3" fillId="0" borderId="10" xfId="0" applyFont="1" applyBorder="1" applyAlignment="1">
      <alignment horizontal="center" vertical="center"/>
    </xf>
    <xf numFmtId="0" fontId="3" fillId="0" borderId="10" xfId="0" applyFont="1" applyBorder="1" applyAlignment="1">
      <alignment vertical="center"/>
    </xf>
    <xf numFmtId="0" fontId="3" fillId="0" borderId="9" xfId="0" applyFont="1" applyBorder="1" applyAlignment="1">
      <alignment vertical="center" wrapText="1"/>
    </xf>
    <xf numFmtId="0" fontId="5" fillId="0" borderId="9" xfId="0" applyFont="1" applyBorder="1" applyAlignment="1">
      <alignment vertical="center" wrapText="1"/>
    </xf>
    <xf numFmtId="0" fontId="3" fillId="0" borderId="10" xfId="0" applyFont="1" applyBorder="1" applyAlignment="1">
      <alignment vertical="center" wrapText="1"/>
    </xf>
    <xf numFmtId="0" fontId="2" fillId="0" borderId="0" xfId="0" applyFont="1" applyAlignment="1">
      <alignment horizontal="right" vertical="center"/>
    </xf>
    <xf numFmtId="3" fontId="5" fillId="0" borderId="8" xfId="0" applyNumberFormat="1" applyFont="1" applyBorder="1" applyAlignment="1">
      <alignment horizontal="right" vertical="center"/>
    </xf>
    <xf numFmtId="3" fontId="9" fillId="0" borderId="9" xfId="0" applyNumberFormat="1" applyFont="1" applyBorder="1" applyAlignment="1">
      <alignment horizontal="right" vertical="center"/>
    </xf>
    <xf numFmtId="3" fontId="5" fillId="0" borderId="9" xfId="0" applyNumberFormat="1" applyFont="1" applyBorder="1" applyAlignment="1">
      <alignment horizontal="right" vertical="center"/>
    </xf>
    <xf numFmtId="164" fontId="5" fillId="0" borderId="9" xfId="1" applyNumberFormat="1" applyFont="1" applyBorder="1" applyAlignment="1">
      <alignment vertical="center" wrapText="1"/>
    </xf>
    <xf numFmtId="3" fontId="5" fillId="0" borderId="10" xfId="0" applyNumberFormat="1" applyFont="1" applyBorder="1" applyAlignment="1">
      <alignment horizontal="right" vertical="center"/>
    </xf>
    <xf numFmtId="3" fontId="4" fillId="0" borderId="9" xfId="0" applyNumberFormat="1" applyFont="1" applyBorder="1" applyAlignment="1">
      <alignment horizontal="right" vertical="center"/>
    </xf>
    <xf numFmtId="0" fontId="23" fillId="0" borderId="0" xfId="4" applyFont="1" applyAlignment="1">
      <alignment vertical="center"/>
    </xf>
    <xf numFmtId="0" fontId="23" fillId="0" borderId="0" xfId="4" applyFont="1" applyAlignment="1">
      <alignment horizontal="right" vertical="center" wrapText="1"/>
    </xf>
    <xf numFmtId="0" fontId="24" fillId="0" borderId="0" xfId="4" applyFont="1"/>
    <xf numFmtId="0" fontId="25" fillId="0" borderId="0" xfId="4" applyFont="1"/>
    <xf numFmtId="0" fontId="27" fillId="0" borderId="0" xfId="4" applyFont="1"/>
    <xf numFmtId="0" fontId="29" fillId="0" borderId="15" xfId="4" applyFont="1" applyBorder="1" applyAlignment="1">
      <alignment horizontal="center" vertical="center" wrapText="1"/>
    </xf>
    <xf numFmtId="3" fontId="29" fillId="0" borderId="15" xfId="4" applyNumberFormat="1" applyFont="1" applyBorder="1" applyAlignment="1">
      <alignment horizontal="right" vertical="center" wrapText="1"/>
    </xf>
    <xf numFmtId="0" fontId="29" fillId="0" borderId="11" xfId="4" applyFont="1" applyBorder="1" applyAlignment="1">
      <alignment horizontal="center" vertical="center" wrapText="1"/>
    </xf>
    <xf numFmtId="0" fontId="32" fillId="0" borderId="11" xfId="4" applyFont="1" applyBorder="1" applyAlignment="1">
      <alignment vertical="center" wrapText="1"/>
    </xf>
    <xf numFmtId="3" fontId="29" fillId="0" borderId="11" xfId="4" applyNumberFormat="1" applyFont="1" applyBorder="1" applyAlignment="1">
      <alignment horizontal="right" vertical="center" wrapText="1"/>
    </xf>
    <xf numFmtId="0" fontId="31" fillId="0" borderId="11" xfId="4" quotePrefix="1" applyFont="1" applyBorder="1" applyAlignment="1">
      <alignment horizontal="center" vertical="center" wrapText="1"/>
    </xf>
    <xf numFmtId="0" fontId="31" fillId="0" borderId="11" xfId="4" applyFont="1" applyBorder="1" applyAlignment="1">
      <alignment vertical="center" wrapText="1"/>
    </xf>
    <xf numFmtId="3" fontId="31" fillId="0" borderId="11" xfId="4" applyNumberFormat="1" applyFont="1" applyBorder="1" applyAlignment="1">
      <alignment horizontal="right" vertical="center" wrapText="1"/>
    </xf>
    <xf numFmtId="0" fontId="31" fillId="0" borderId="11" xfId="4" applyFont="1" applyBorder="1" applyAlignment="1">
      <alignment horizontal="left" vertical="center" wrapText="1"/>
    </xf>
    <xf numFmtId="0" fontId="32" fillId="0" borderId="11" xfId="4" applyFont="1" applyBorder="1" applyAlignment="1">
      <alignment horizontal="center" vertical="center" wrapText="1"/>
    </xf>
    <xf numFmtId="3" fontId="33" fillId="0" borderId="11" xfId="4" applyNumberFormat="1" applyFont="1" applyBorder="1" applyAlignment="1">
      <alignment horizontal="right" vertical="center" wrapText="1"/>
    </xf>
    <xf numFmtId="0" fontId="32" fillId="0" borderId="16" xfId="4" applyFont="1" applyBorder="1" applyAlignment="1">
      <alignment horizontal="center" vertical="center" wrapText="1"/>
    </xf>
    <xf numFmtId="0" fontId="32" fillId="0" borderId="16" xfId="4" applyFont="1" applyBorder="1" applyAlignment="1">
      <alignment vertical="center" wrapText="1"/>
    </xf>
    <xf numFmtId="3" fontId="29" fillId="0" borderId="16" xfId="4" applyNumberFormat="1" applyFont="1" applyBorder="1" applyAlignment="1">
      <alignment horizontal="right" vertical="center" wrapText="1"/>
    </xf>
    <xf numFmtId="0" fontId="34" fillId="0" borderId="0" xfId="4" applyFont="1"/>
    <xf numFmtId="3" fontId="24" fillId="0" borderId="0" xfId="4" applyNumberFormat="1" applyFont="1"/>
    <xf numFmtId="0" fontId="24" fillId="0" borderId="0" xfId="4" applyFont="1" applyAlignment="1">
      <alignment vertical="center"/>
    </xf>
    <xf numFmtId="0" fontId="35" fillId="0" borderId="0" xfId="4" applyFont="1" applyAlignment="1">
      <alignment vertical="center"/>
    </xf>
    <xf numFmtId="0" fontId="4" fillId="0" borderId="0" xfId="0" applyFont="1" applyAlignment="1">
      <alignment horizontal="center" vertical="center"/>
    </xf>
    <xf numFmtId="3" fontId="18" fillId="0" borderId="8" xfId="0" applyNumberFormat="1" applyFont="1" applyBorder="1" applyAlignment="1">
      <alignment vertical="center"/>
    </xf>
    <xf numFmtId="0" fontId="8" fillId="0" borderId="8" xfId="0" applyFont="1" applyBorder="1" applyAlignment="1">
      <alignment vertical="center" wrapText="1"/>
    </xf>
    <xf numFmtId="0" fontId="4" fillId="0" borderId="9" xfId="0" quotePrefix="1" applyFont="1" applyBorder="1" applyAlignment="1">
      <alignment horizontal="center" vertical="center"/>
    </xf>
    <xf numFmtId="0" fontId="4" fillId="0" borderId="9" xfId="0" applyFont="1" applyBorder="1" applyAlignment="1">
      <alignment vertical="center"/>
    </xf>
    <xf numFmtId="0" fontId="10" fillId="0" borderId="0" xfId="0" quotePrefix="1" applyFont="1" applyAlignment="1">
      <alignment vertical="center"/>
    </xf>
    <xf numFmtId="3" fontId="42" fillId="0" borderId="9" xfId="0" applyNumberFormat="1" applyFont="1" applyBorder="1" applyAlignment="1">
      <alignment vertical="center"/>
    </xf>
    <xf numFmtId="3" fontId="18" fillId="0" borderId="9" xfId="0" applyNumberFormat="1" applyFont="1" applyBorder="1" applyAlignment="1">
      <alignment vertical="center"/>
    </xf>
    <xf numFmtId="0" fontId="3" fillId="0" borderId="4" xfId="0" applyFont="1" applyBorder="1" applyAlignment="1">
      <alignment horizontal="center" vertical="center"/>
    </xf>
    <xf numFmtId="0" fontId="3" fillId="0" borderId="0" xfId="0" applyFont="1" applyAlignment="1">
      <alignment horizontal="right" vertical="center"/>
    </xf>
    <xf numFmtId="0" fontId="3" fillId="0" borderId="4" xfId="0" applyFont="1" applyBorder="1" applyAlignment="1">
      <alignment horizontal="center" vertical="center" wrapText="1"/>
    </xf>
    <xf numFmtId="0" fontId="4" fillId="0" borderId="0" xfId="0" applyFont="1" applyAlignment="1">
      <alignment horizontal="left" vertical="center"/>
    </xf>
    <xf numFmtId="0" fontId="10" fillId="0" borderId="0" xfId="0" applyFont="1" applyAlignment="1">
      <alignment horizontal="left" vertical="center" wrapText="1"/>
    </xf>
    <xf numFmtId="0" fontId="29" fillId="0" borderId="14" xfId="4" applyFont="1" applyBorder="1" applyAlignment="1">
      <alignment horizontal="center" vertical="center" wrapText="1"/>
    </xf>
    <xf numFmtId="0" fontId="31" fillId="0" borderId="14" xfId="4" applyFont="1" applyBorder="1" applyAlignment="1">
      <alignment horizontal="center" vertical="center" wrapText="1"/>
    </xf>
    <xf numFmtId="165" fontId="3" fillId="0" borderId="4" xfId="2" applyNumberFormat="1" applyFont="1" applyBorder="1" applyAlignment="1">
      <alignment horizontal="center" vertical="center" wrapText="1"/>
    </xf>
    <xf numFmtId="166" fontId="18" fillId="0" borderId="9" xfId="0" applyNumberFormat="1" applyFont="1" applyBorder="1" applyAlignment="1">
      <alignment vertical="center"/>
    </xf>
    <xf numFmtId="0" fontId="42" fillId="0" borderId="9" xfId="0" quotePrefix="1" applyFont="1" applyBorder="1" applyAlignment="1">
      <alignment horizontal="center" vertical="center"/>
    </xf>
    <xf numFmtId="0" fontId="42" fillId="0" borderId="9" xfId="0" applyFont="1" applyBorder="1" applyAlignment="1">
      <alignment vertical="center" wrapText="1"/>
    </xf>
    <xf numFmtId="166" fontId="42" fillId="0" borderId="9" xfId="0" applyNumberFormat="1" applyFont="1" applyBorder="1" applyAlignment="1">
      <alignment vertical="center"/>
    </xf>
    <xf numFmtId="0" fontId="42" fillId="0" borderId="0" xfId="0" applyFont="1" applyAlignment="1">
      <alignment vertical="center"/>
    </xf>
    <xf numFmtId="166" fontId="5" fillId="0" borderId="9" xfId="0" applyNumberFormat="1" applyFont="1" applyBorder="1" applyAlignment="1">
      <alignment vertical="center"/>
    </xf>
    <xf numFmtId="3" fontId="5" fillId="0" borderId="0" xfId="0" applyNumberFormat="1" applyFont="1" applyAlignment="1">
      <alignment vertical="center"/>
    </xf>
    <xf numFmtId="3" fontId="18" fillId="0" borderId="10" xfId="0" applyNumberFormat="1" applyFont="1" applyBorder="1" applyAlignment="1">
      <alignment vertical="center"/>
    </xf>
    <xf numFmtId="166" fontId="5" fillId="0" borderId="10" xfId="0" applyNumberFormat="1" applyFont="1" applyBorder="1" applyAlignment="1">
      <alignment vertical="center"/>
    </xf>
    <xf numFmtId="0" fontId="1" fillId="0" borderId="4" xfId="0" applyFont="1" applyBorder="1" applyAlignment="1">
      <alignment horizontal="center" vertical="center"/>
    </xf>
    <xf numFmtId="3" fontId="18" fillId="0" borderId="8" xfId="0" applyNumberFormat="1" applyFont="1" applyBorder="1" applyAlignment="1">
      <alignment horizontal="right" vertical="center"/>
    </xf>
    <xf numFmtId="3" fontId="18" fillId="0" borderId="9" xfId="0" applyNumberFormat="1" applyFont="1" applyBorder="1" applyAlignment="1">
      <alignment horizontal="right" vertical="center"/>
    </xf>
    <xf numFmtId="3" fontId="42" fillId="0" borderId="9" xfId="0" applyNumberFormat="1" applyFont="1" applyBorder="1" applyAlignment="1">
      <alignment horizontal="right" vertical="center"/>
    </xf>
    <xf numFmtId="0" fontId="44" fillId="0" borderId="9" xfId="0" quotePrefix="1" applyFont="1" applyBorder="1" applyAlignment="1">
      <alignment vertical="center" wrapText="1"/>
    </xf>
    <xf numFmtId="0" fontId="44" fillId="0" borderId="0" xfId="0" applyFont="1" applyAlignment="1">
      <alignment vertical="center"/>
    </xf>
    <xf numFmtId="0" fontId="44" fillId="0" borderId="9" xfId="0" quotePrefix="1" applyFont="1" applyBorder="1" applyAlignment="1">
      <alignment horizontal="center" vertical="center"/>
    </xf>
    <xf numFmtId="0" fontId="44" fillId="0" borderId="9" xfId="0" applyFont="1" applyBorder="1" applyAlignment="1">
      <alignment vertical="center" wrapText="1"/>
    </xf>
    <xf numFmtId="3" fontId="5" fillId="0" borderId="0" xfId="0" applyNumberFormat="1" applyFont="1" applyAlignment="1">
      <alignment horizontal="right" vertical="center"/>
    </xf>
    <xf numFmtId="0" fontId="42" fillId="0" borderId="9" xfId="0" applyFont="1" applyBorder="1" applyAlignment="1">
      <alignment vertical="center"/>
    </xf>
    <xf numFmtId="0" fontId="42" fillId="0" borderId="9" xfId="0" applyFont="1" applyBorder="1" applyAlignment="1">
      <alignment horizontal="center" vertical="center"/>
    </xf>
    <xf numFmtId="0" fontId="13" fillId="0" borderId="9" xfId="0" applyFont="1" applyBorder="1" applyAlignment="1">
      <alignment vertical="center"/>
    </xf>
    <xf numFmtId="0" fontId="42" fillId="0" borderId="10" xfId="0" applyFont="1" applyBorder="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166" fontId="5" fillId="0" borderId="8" xfId="0" applyNumberFormat="1" applyFont="1" applyBorder="1" applyAlignment="1">
      <alignment vertical="center"/>
    </xf>
    <xf numFmtId="166" fontId="9" fillId="0" borderId="9" xfId="0" applyNumberFormat="1" applyFont="1" applyBorder="1" applyAlignment="1">
      <alignment vertical="center"/>
    </xf>
    <xf numFmtId="3" fontId="3" fillId="0" borderId="9" xfId="0" applyNumberFormat="1" applyFont="1" applyBorder="1" applyAlignment="1">
      <alignment horizontal="right" vertical="center"/>
    </xf>
    <xf numFmtId="0" fontId="2" fillId="0" borderId="0" xfId="0" applyFont="1" applyAlignment="1">
      <alignment horizontal="left" vertical="center"/>
    </xf>
    <xf numFmtId="4" fontId="5" fillId="0" borderId="0" xfId="0" applyNumberFormat="1" applyFont="1" applyAlignment="1">
      <alignment vertical="center"/>
    </xf>
    <xf numFmtId="0" fontId="46" fillId="0" borderId="11" xfId="4" quotePrefix="1" applyFont="1" applyBorder="1" applyAlignment="1">
      <alignment horizontal="center" vertical="center" wrapText="1"/>
    </xf>
    <xf numFmtId="0" fontId="46" fillId="0" borderId="11" xfId="4" applyFont="1" applyBorder="1" applyAlignment="1">
      <alignment horizontal="left" vertical="center" wrapText="1"/>
    </xf>
    <xf numFmtId="3" fontId="46" fillId="0" borderId="11" xfId="4" applyNumberFormat="1" applyFont="1" applyBorder="1" applyAlignment="1">
      <alignment horizontal="right" vertical="center" wrapText="1"/>
    </xf>
    <xf numFmtId="0" fontId="37" fillId="0" borderId="0" xfId="4" applyFont="1"/>
    <xf numFmtId="0" fontId="33" fillId="0" borderId="0" xfId="4" applyFont="1" applyAlignment="1">
      <alignment vertical="center"/>
    </xf>
    <xf numFmtId="0" fontId="33" fillId="0" borderId="0" xfId="4" applyFont="1" applyAlignment="1">
      <alignment horizontal="right" vertical="center" wrapText="1"/>
    </xf>
    <xf numFmtId="0" fontId="47" fillId="0" borderId="0" xfId="4" applyFont="1" applyAlignment="1">
      <alignment vertical="center"/>
    </xf>
    <xf numFmtId="0" fontId="48" fillId="0" borderId="0" xfId="4" applyFont="1" applyAlignment="1">
      <alignment vertical="center"/>
    </xf>
    <xf numFmtId="0" fontId="42" fillId="0" borderId="0" xfId="4" applyFont="1" applyAlignment="1">
      <alignment vertical="center"/>
    </xf>
    <xf numFmtId="0" fontId="49" fillId="0" borderId="0" xfId="4" applyFont="1" applyAlignment="1">
      <alignment vertical="center"/>
    </xf>
    <xf numFmtId="0" fontId="47" fillId="0" borderId="14" xfId="4" applyFont="1" applyBorder="1" applyAlignment="1">
      <alignment horizontal="center" vertical="center" wrapText="1"/>
    </xf>
    <xf numFmtId="0" fontId="33" fillId="0" borderId="15" xfId="4" applyFont="1" applyBorder="1" applyAlignment="1">
      <alignment horizontal="center" vertical="center" wrapText="1"/>
    </xf>
    <xf numFmtId="3" fontId="33" fillId="0" borderId="15" xfId="4" applyNumberFormat="1" applyFont="1" applyBorder="1" applyAlignment="1">
      <alignment horizontal="right" vertical="center" wrapText="1"/>
    </xf>
    <xf numFmtId="0" fontId="47" fillId="0" borderId="11" xfId="4" quotePrefix="1" applyFont="1" applyBorder="1" applyAlignment="1">
      <alignment horizontal="center" vertical="center" wrapText="1"/>
    </xf>
    <xf numFmtId="0" fontId="47" fillId="0" borderId="11" xfId="4" applyFont="1" applyBorder="1" applyAlignment="1">
      <alignment vertical="center" wrapText="1"/>
    </xf>
    <xf numFmtId="3" fontId="47" fillId="0" borderId="11" xfId="4" applyNumberFormat="1" applyFont="1" applyBorder="1" applyAlignment="1">
      <alignment horizontal="right" vertical="center" wrapText="1"/>
    </xf>
    <xf numFmtId="0" fontId="47" fillId="0" borderId="11" xfId="4" applyFont="1" applyBorder="1" applyAlignment="1">
      <alignment horizontal="left" vertical="center" wrapText="1"/>
    </xf>
    <xf numFmtId="0" fontId="25" fillId="0" borderId="0" xfId="4" applyFont="1" applyAlignment="1">
      <alignment vertical="center"/>
    </xf>
    <xf numFmtId="0" fontId="23" fillId="0" borderId="0" xfId="4" applyFont="1" applyAlignment="1">
      <alignment vertical="center" wrapText="1"/>
    </xf>
    <xf numFmtId="0" fontId="28" fillId="0" borderId="0" xfId="4" applyFont="1" applyAlignment="1">
      <alignment vertical="center"/>
    </xf>
    <xf numFmtId="0" fontId="52" fillId="0" borderId="14" xfId="4" applyFont="1" applyBorder="1" applyAlignment="1">
      <alignment horizontal="center" vertical="center" wrapText="1"/>
    </xf>
    <xf numFmtId="0" fontId="32" fillId="0" borderId="14" xfId="7" applyFont="1" applyBorder="1" applyAlignment="1">
      <alignment horizontal="center" vertical="center"/>
    </xf>
    <xf numFmtId="0" fontId="39" fillId="0" borderId="0" xfId="4" applyFont="1" applyAlignment="1">
      <alignment vertical="center"/>
    </xf>
    <xf numFmtId="0" fontId="23" fillId="0" borderId="15" xfId="4" applyFont="1" applyBorder="1" applyAlignment="1">
      <alignment vertical="center" wrapText="1"/>
    </xf>
    <xf numFmtId="0" fontId="23" fillId="0" borderId="15" xfId="4" applyFont="1" applyBorder="1" applyAlignment="1">
      <alignment horizontal="center" vertical="center" wrapText="1"/>
    </xf>
    <xf numFmtId="167" fontId="23" fillId="0" borderId="15" xfId="4" applyNumberFormat="1" applyFont="1" applyBorder="1" applyAlignment="1">
      <alignment vertical="center" wrapText="1"/>
    </xf>
    <xf numFmtId="0" fontId="22" fillId="0" borderId="11" xfId="4" quotePrefix="1" applyFont="1" applyBorder="1" applyAlignment="1">
      <alignment horizontal="center" vertical="center" wrapText="1"/>
    </xf>
    <xf numFmtId="0" fontId="22" fillId="0" borderId="11" xfId="4" applyFont="1" applyBorder="1" applyAlignment="1">
      <alignment vertical="center" wrapText="1"/>
    </xf>
    <xf numFmtId="167" fontId="22" fillId="0" borderId="11" xfId="4" applyNumberFormat="1" applyFont="1" applyBorder="1" applyAlignment="1">
      <alignment vertical="center" wrapText="1"/>
    </xf>
    <xf numFmtId="0" fontId="22" fillId="0" borderId="12" xfId="4" quotePrefix="1" applyFont="1" applyBorder="1" applyAlignment="1">
      <alignment horizontal="center" vertical="center" wrapText="1"/>
    </xf>
    <xf numFmtId="0" fontId="22" fillId="0" borderId="12" xfId="4" applyFont="1" applyBorder="1" applyAlignment="1">
      <alignment vertical="center" wrapText="1"/>
    </xf>
    <xf numFmtId="167" fontId="22" fillId="0" borderId="12" xfId="4" applyNumberFormat="1" applyFont="1" applyBorder="1" applyAlignment="1">
      <alignment vertical="center" wrapText="1"/>
    </xf>
    <xf numFmtId="0" fontId="1" fillId="0" borderId="4" xfId="0" quotePrefix="1" applyFont="1" applyBorder="1" applyAlignment="1">
      <alignment horizontal="center" vertical="center"/>
    </xf>
    <xf numFmtId="0" fontId="12" fillId="0" borderId="4" xfId="0" quotePrefix="1" applyFont="1" applyBorder="1" applyAlignment="1">
      <alignment horizontal="center" vertical="center"/>
    </xf>
    <xf numFmtId="0" fontId="22" fillId="0" borderId="14" xfId="4" applyFont="1" applyBorder="1" applyAlignment="1">
      <alignment horizontal="center" vertical="center" wrapText="1"/>
    </xf>
    <xf numFmtId="0" fontId="22" fillId="0" borderId="15" xfId="4" applyFont="1" applyBorder="1" applyAlignment="1">
      <alignment vertical="center" wrapText="1"/>
    </xf>
    <xf numFmtId="167" fontId="23" fillId="0" borderId="15" xfId="4" applyNumberFormat="1" applyFont="1" applyBorder="1" applyAlignment="1">
      <alignment horizontal="right" vertical="center" wrapText="1"/>
    </xf>
    <xf numFmtId="167" fontId="22" fillId="0" borderId="24" xfId="4" applyNumberFormat="1" applyFont="1" applyBorder="1" applyAlignment="1">
      <alignment horizontal="right" vertical="center" wrapText="1"/>
    </xf>
    <xf numFmtId="167" fontId="22" fillId="0" borderId="11" xfId="4" applyNumberFormat="1" applyFont="1" applyBorder="1" applyAlignment="1">
      <alignment horizontal="right" vertical="center" wrapText="1"/>
    </xf>
    <xf numFmtId="167" fontId="22" fillId="0" borderId="25" xfId="4" applyNumberFormat="1" applyFont="1" applyBorder="1" applyAlignment="1">
      <alignment horizontal="right" vertical="center" wrapText="1"/>
    </xf>
    <xf numFmtId="167" fontId="22" fillId="0" borderId="12" xfId="4" applyNumberFormat="1" applyFont="1" applyBorder="1" applyAlignment="1">
      <alignment horizontal="right" vertical="center" wrapText="1"/>
    </xf>
    <xf numFmtId="3" fontId="44" fillId="0" borderId="9" xfId="0" applyNumberFormat="1" applyFont="1" applyBorder="1" applyAlignment="1">
      <alignment vertical="center"/>
    </xf>
    <xf numFmtId="9" fontId="5" fillId="0" borderId="9" xfId="0" applyNumberFormat="1" applyFont="1" applyBorder="1" applyAlignment="1">
      <alignment vertical="center"/>
    </xf>
    <xf numFmtId="9" fontId="18" fillId="0" borderId="8" xfId="0" applyNumberFormat="1" applyFont="1" applyBorder="1" applyAlignment="1">
      <alignment vertical="center"/>
    </xf>
    <xf numFmtId="9" fontId="18" fillId="0" borderId="9" xfId="0" applyNumberFormat="1" applyFont="1" applyBorder="1" applyAlignment="1">
      <alignment vertical="center"/>
    </xf>
    <xf numFmtId="3" fontId="24" fillId="0" borderId="0" xfId="4" applyNumberFormat="1" applyFont="1" applyAlignment="1">
      <alignment vertical="center"/>
    </xf>
    <xf numFmtId="0" fontId="3" fillId="0" borderId="0" xfId="0" applyFont="1" applyAlignment="1">
      <alignment horizontal="right" vertical="center"/>
    </xf>
    <xf numFmtId="0" fontId="3" fillId="0" borderId="4"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xf>
    <xf numFmtId="0" fontId="44" fillId="0" borderId="0" xfId="0" applyFont="1" applyAlignment="1">
      <alignment horizontal="center" vertical="center"/>
    </xf>
    <xf numFmtId="0" fontId="23" fillId="0" borderId="14" xfId="4" applyFont="1" applyBorder="1" applyAlignment="1">
      <alignment horizontal="center" vertical="center" wrapText="1"/>
    </xf>
    <xf numFmtId="0" fontId="18" fillId="0" borderId="9" xfId="0" quotePrefix="1" applyFont="1" applyBorder="1" applyAlignment="1">
      <alignment horizontal="center" vertical="center"/>
    </xf>
    <xf numFmtId="0" fontId="18" fillId="0" borderId="9" xfId="0" applyFont="1" applyBorder="1" applyAlignment="1">
      <alignment vertical="center"/>
    </xf>
    <xf numFmtId="9" fontId="42" fillId="0" borderId="9" xfId="0" applyNumberFormat="1" applyFont="1" applyBorder="1" applyAlignment="1">
      <alignment vertical="center"/>
    </xf>
    <xf numFmtId="0" fontId="61" fillId="0" borderId="9" xfId="0" quotePrefix="1" applyFont="1" applyBorder="1" applyAlignment="1">
      <alignment horizontal="center" vertical="center"/>
    </xf>
    <xf numFmtId="0" fontId="61" fillId="0" borderId="9" xfId="0" applyFont="1" applyBorder="1" applyAlignment="1">
      <alignment vertical="center"/>
    </xf>
    <xf numFmtId="3" fontId="61" fillId="0" borderId="9" xfId="0" applyNumberFormat="1" applyFont="1" applyBorder="1" applyAlignment="1">
      <alignment vertical="center"/>
    </xf>
    <xf numFmtId="9" fontId="61" fillId="0" borderId="9" xfId="0" applyNumberFormat="1" applyFont="1" applyBorder="1" applyAlignment="1">
      <alignment vertical="center"/>
    </xf>
    <xf numFmtId="0" fontId="61" fillId="0" borderId="0" xfId="0" applyFont="1" applyAlignment="1">
      <alignment vertical="center"/>
    </xf>
    <xf numFmtId="0" fontId="62" fillId="0" borderId="0" xfId="0" applyFont="1" applyAlignment="1">
      <alignment vertical="center"/>
    </xf>
    <xf numFmtId="9" fontId="44" fillId="0" borderId="9" xfId="0" applyNumberFormat="1" applyFont="1" applyBorder="1" applyAlignment="1">
      <alignment vertical="center"/>
    </xf>
    <xf numFmtId="0" fontId="3" fillId="0" borderId="9" xfId="0" quotePrefix="1" applyFont="1" applyBorder="1" applyAlignment="1">
      <alignment horizontal="center" vertical="center"/>
    </xf>
    <xf numFmtId="0" fontId="33" fillId="0" borderId="14" xfId="4" applyFont="1" applyBorder="1" applyAlignment="1">
      <alignment horizontal="center" vertical="center" wrapText="1"/>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3" fontId="4" fillId="0" borderId="0" xfId="0" applyNumberFormat="1" applyFont="1" applyAlignment="1">
      <alignment horizontal="right" vertical="center"/>
    </xf>
    <xf numFmtId="3" fontId="3" fillId="0" borderId="4" xfId="0" applyNumberFormat="1" applyFont="1" applyBorder="1" applyAlignment="1">
      <alignment horizontal="center" vertical="center" wrapText="1"/>
    </xf>
    <xf numFmtId="3" fontId="2" fillId="0" borderId="0" xfId="0" applyNumberFormat="1" applyFont="1" applyAlignment="1">
      <alignment vertical="center"/>
    </xf>
    <xf numFmtId="167" fontId="18" fillId="0" borderId="8" xfId="0" applyNumberFormat="1" applyFont="1" applyBorder="1" applyAlignment="1">
      <alignment vertical="center"/>
    </xf>
    <xf numFmtId="167" fontId="5" fillId="0" borderId="9" xfId="0" applyNumberFormat="1" applyFont="1" applyBorder="1" applyAlignment="1">
      <alignment vertical="center"/>
    </xf>
    <xf numFmtId="167" fontId="5" fillId="0" borderId="10" xfId="0" applyNumberFormat="1" applyFont="1" applyBorder="1" applyAlignment="1">
      <alignment vertical="center"/>
    </xf>
    <xf numFmtId="169" fontId="10" fillId="0" borderId="0" xfId="12" applyNumberFormat="1" applyFont="1" applyFill="1" applyAlignment="1">
      <alignment horizontal="center"/>
    </xf>
    <xf numFmtId="169" fontId="2" fillId="0" borderId="6" xfId="12" applyNumberFormat="1" applyFont="1" applyFill="1" applyBorder="1" applyAlignment="1"/>
    <xf numFmtId="0" fontId="75" fillId="0" borderId="2" xfId="12" applyNumberFormat="1" applyFont="1" applyFill="1" applyBorder="1" applyAlignment="1">
      <alignment horizontal="center" vertical="center"/>
    </xf>
    <xf numFmtId="0" fontId="75" fillId="0" borderId="2" xfId="12" quotePrefix="1" applyNumberFormat="1" applyFont="1" applyFill="1" applyBorder="1" applyAlignment="1">
      <alignment horizontal="center" vertical="center"/>
    </xf>
    <xf numFmtId="3" fontId="75" fillId="2" borderId="0" xfId="12" applyNumberFormat="1" applyFont="1" applyFill="1" applyBorder="1" applyAlignment="1">
      <alignment horizontal="left" vertical="center"/>
    </xf>
    <xf numFmtId="3" fontId="7" fillId="2" borderId="9" xfId="12" applyNumberFormat="1" applyFont="1" applyFill="1" applyBorder="1" applyAlignment="1">
      <alignment horizontal="right" vertical="center"/>
    </xf>
    <xf numFmtId="167" fontId="7" fillId="2" borderId="9" xfId="12" applyNumberFormat="1" applyFont="1" applyFill="1" applyBorder="1" applyAlignment="1">
      <alignment horizontal="right" vertical="center"/>
    </xf>
    <xf numFmtId="3" fontId="75" fillId="2" borderId="9" xfId="12" applyNumberFormat="1" applyFont="1" applyFill="1" applyBorder="1" applyAlignment="1">
      <alignment horizontal="right" vertical="center"/>
    </xf>
    <xf numFmtId="167" fontId="75" fillId="2" borderId="9" xfId="12" applyNumberFormat="1" applyFont="1" applyFill="1" applyBorder="1" applyAlignment="1">
      <alignment horizontal="right" vertical="center"/>
    </xf>
    <xf numFmtId="3" fontId="76" fillId="2" borderId="9" xfId="12" applyNumberFormat="1" applyFont="1" applyFill="1" applyBorder="1" applyAlignment="1">
      <alignment horizontal="right" vertical="center"/>
    </xf>
    <xf numFmtId="167" fontId="76" fillId="2" borderId="9" xfId="12" applyNumberFormat="1" applyFont="1" applyFill="1" applyBorder="1" applyAlignment="1">
      <alignment horizontal="right" vertical="center"/>
    </xf>
    <xf numFmtId="3" fontId="7" fillId="2" borderId="9" xfId="12" applyNumberFormat="1" applyFont="1" applyFill="1" applyBorder="1" applyAlignment="1">
      <alignment vertical="center"/>
    </xf>
    <xf numFmtId="167" fontId="7" fillId="2" borderId="9" xfId="12" applyNumberFormat="1" applyFont="1" applyFill="1" applyBorder="1" applyAlignment="1">
      <alignment vertical="center"/>
    </xf>
    <xf numFmtId="3" fontId="75" fillId="0" borderId="9" xfId="12" applyNumberFormat="1" applyFont="1" applyFill="1" applyBorder="1" applyAlignment="1">
      <alignment horizontal="right" vertical="center"/>
    </xf>
    <xf numFmtId="167" fontId="75" fillId="0" borderId="9" xfId="12" applyNumberFormat="1" applyFont="1" applyFill="1" applyBorder="1" applyAlignment="1">
      <alignment horizontal="right" vertical="center"/>
    </xf>
    <xf numFmtId="3" fontId="76" fillId="0" borderId="9" xfId="12" applyNumberFormat="1" applyFont="1" applyFill="1" applyBorder="1" applyAlignment="1">
      <alignment horizontal="right" vertical="center"/>
    </xf>
    <xf numFmtId="167" fontId="76" fillId="0" borderId="9" xfId="12" applyNumberFormat="1" applyFont="1" applyFill="1" applyBorder="1" applyAlignment="1">
      <alignment horizontal="right" vertical="center"/>
    </xf>
    <xf numFmtId="3" fontId="7" fillId="0" borderId="9" xfId="12" applyNumberFormat="1" applyFont="1" applyFill="1" applyBorder="1" applyAlignment="1">
      <alignment horizontal="right" vertical="center"/>
    </xf>
    <xf numFmtId="3" fontId="51" fillId="0" borderId="9" xfId="12" applyNumberFormat="1" applyFont="1" applyFill="1" applyBorder="1" applyAlignment="1">
      <alignment horizontal="right" vertical="center"/>
    </xf>
    <xf numFmtId="167" fontId="51" fillId="0" borderId="9" xfId="12" applyNumberFormat="1" applyFont="1" applyFill="1" applyBorder="1" applyAlignment="1">
      <alignment horizontal="right" vertical="center"/>
    </xf>
    <xf numFmtId="3" fontId="82" fillId="0" borderId="9" xfId="12" applyNumberFormat="1" applyFont="1" applyFill="1" applyBorder="1" applyAlignment="1">
      <alignment horizontal="right" vertical="center"/>
    </xf>
    <xf numFmtId="167" fontId="82" fillId="0" borderId="9" xfId="12" applyNumberFormat="1" applyFont="1" applyFill="1" applyBorder="1" applyAlignment="1">
      <alignment horizontal="right" vertical="center"/>
    </xf>
    <xf numFmtId="3" fontId="82" fillId="2" borderId="9" xfId="12" applyNumberFormat="1" applyFont="1" applyFill="1" applyBorder="1" applyAlignment="1">
      <alignment horizontal="right" vertical="center"/>
    </xf>
    <xf numFmtId="167" fontId="82" fillId="2" borderId="9" xfId="12" applyNumberFormat="1" applyFont="1" applyFill="1" applyBorder="1" applyAlignment="1">
      <alignment horizontal="right" vertical="center"/>
    </xf>
    <xf numFmtId="167" fontId="7" fillId="0" borderId="9" xfId="12" applyNumberFormat="1" applyFont="1" applyFill="1" applyBorder="1" applyAlignment="1">
      <alignment horizontal="right" vertical="center"/>
    </xf>
    <xf numFmtId="3" fontId="75" fillId="0" borderId="10" xfId="12" applyNumberFormat="1" applyFont="1" applyFill="1" applyBorder="1" applyAlignment="1">
      <alignment horizontal="right" vertical="center"/>
    </xf>
    <xf numFmtId="167" fontId="75" fillId="0" borderId="10" xfId="12" applyNumberFormat="1" applyFont="1" applyFill="1" applyBorder="1" applyAlignment="1">
      <alignment horizontal="right" vertical="center"/>
    </xf>
    <xf numFmtId="3" fontId="77" fillId="0" borderId="9" xfId="12" applyNumberFormat="1" applyFont="1" applyFill="1" applyBorder="1" applyAlignment="1">
      <alignment horizontal="right" vertical="center"/>
    </xf>
    <xf numFmtId="167" fontId="77" fillId="0" borderId="9" xfId="12" applyNumberFormat="1" applyFont="1" applyFill="1" applyBorder="1" applyAlignment="1">
      <alignment horizontal="right" vertical="center"/>
    </xf>
    <xf numFmtId="169" fontId="2" fillId="0" borderId="0" xfId="12" applyNumberFormat="1" applyFont="1" applyFill="1"/>
    <xf numFmtId="3" fontId="48" fillId="0" borderId="8" xfId="12" applyNumberFormat="1" applyFont="1" applyFill="1" applyBorder="1" applyAlignment="1">
      <alignment horizontal="right" vertical="center"/>
    </xf>
    <xf numFmtId="3" fontId="48" fillId="0" borderId="9" xfId="12" applyNumberFormat="1" applyFont="1" applyFill="1" applyBorder="1" applyAlignment="1">
      <alignment vertical="center"/>
    </xf>
    <xf numFmtId="3" fontId="45" fillId="0" borderId="9" xfId="12" applyNumberFormat="1" applyFont="1" applyFill="1" applyBorder="1" applyAlignment="1">
      <alignment vertical="center"/>
    </xf>
    <xf numFmtId="3" fontId="48" fillId="0" borderId="9" xfId="12" applyNumberFormat="1" applyFont="1" applyFill="1" applyBorder="1" applyAlignment="1">
      <alignment horizontal="right" vertical="center"/>
    </xf>
    <xf numFmtId="3" fontId="48" fillId="0" borderId="10" xfId="12" applyNumberFormat="1" applyFont="1" applyFill="1" applyBorder="1" applyAlignment="1">
      <alignment vertical="center"/>
    </xf>
    <xf numFmtId="0" fontId="72" fillId="0" borderId="0" xfId="13" applyFont="1" applyAlignment="1">
      <alignment horizontal="left" vertical="center"/>
    </xf>
    <xf numFmtId="0" fontId="7" fillId="0" borderId="0" xfId="13" applyFont="1" applyAlignment="1">
      <alignment horizontal="center" vertical="center"/>
    </xf>
    <xf numFmtId="3" fontId="75" fillId="0" borderId="0" xfId="13" applyNumberFormat="1" applyFont="1" applyAlignment="1">
      <alignment vertical="center"/>
    </xf>
    <xf numFmtId="0" fontId="75" fillId="0" borderId="0" xfId="13" applyFont="1" applyAlignment="1">
      <alignment vertical="center"/>
    </xf>
    <xf numFmtId="3" fontId="5" fillId="0" borderId="0" xfId="13" applyNumberFormat="1" applyFont="1" applyAlignment="1">
      <alignment vertical="center"/>
    </xf>
    <xf numFmtId="0" fontId="5" fillId="0" borderId="0" xfId="13" applyFont="1" applyAlignment="1">
      <alignment vertical="center"/>
    </xf>
    <xf numFmtId="0" fontId="7" fillId="0" borderId="27" xfId="13" applyFont="1" applyBorder="1" applyAlignment="1">
      <alignment horizontal="left" vertical="center"/>
    </xf>
    <xf numFmtId="0" fontId="7" fillId="0" borderId="20" xfId="13" applyFont="1" applyBorder="1" applyAlignment="1">
      <alignment vertical="center"/>
    </xf>
    <xf numFmtId="0" fontId="7" fillId="0" borderId="27" xfId="13" applyFont="1" applyBorder="1" applyAlignment="1">
      <alignment horizontal="center" vertical="center"/>
    </xf>
    <xf numFmtId="0" fontId="7" fillId="0" borderId="20" xfId="13" applyFont="1" applyBorder="1" applyAlignment="1">
      <alignment horizontal="center" vertical="center"/>
    </xf>
    <xf numFmtId="0" fontId="75" fillId="0" borderId="4" xfId="13" applyFont="1" applyBorder="1" applyAlignment="1">
      <alignment horizontal="center" vertical="center"/>
    </xf>
    <xf numFmtId="0" fontId="75" fillId="0" borderId="3" xfId="13" applyFont="1" applyBorder="1" applyAlignment="1">
      <alignment horizontal="center" vertical="center"/>
    </xf>
    <xf numFmtId="3" fontId="75" fillId="0" borderId="3" xfId="13" applyNumberFormat="1" applyFont="1" applyBorder="1" applyAlignment="1">
      <alignment horizontal="center" vertical="center"/>
    </xf>
    <xf numFmtId="3" fontId="75" fillId="0" borderId="4" xfId="13" applyNumberFormat="1" applyFont="1" applyBorder="1" applyAlignment="1">
      <alignment horizontal="center" vertical="center"/>
    </xf>
    <xf numFmtId="0" fontId="82" fillId="0" borderId="8" xfId="13" applyFont="1" applyBorder="1" applyAlignment="1">
      <alignment horizontal="center" vertical="center"/>
    </xf>
    <xf numFmtId="167" fontId="82" fillId="0" borderId="8" xfId="13" applyNumberFormat="1" applyFont="1" applyBorder="1" applyAlignment="1">
      <alignment horizontal="right" vertical="center"/>
    </xf>
    <xf numFmtId="3" fontId="82" fillId="0" borderId="0" xfId="13" applyNumberFormat="1" applyFont="1" applyAlignment="1">
      <alignment vertical="center"/>
    </xf>
    <xf numFmtId="0" fontId="82" fillId="0" borderId="0" xfId="13" applyFont="1" applyAlignment="1">
      <alignment vertical="center"/>
    </xf>
    <xf numFmtId="0" fontId="7" fillId="0" borderId="9" xfId="13" applyFont="1" applyBorder="1" applyAlignment="1">
      <alignment horizontal="center" vertical="center"/>
    </xf>
    <xf numFmtId="0" fontId="7" fillId="0" borderId="9" xfId="13" applyFont="1" applyBorder="1" applyAlignment="1">
      <alignment horizontal="left" vertical="center"/>
    </xf>
    <xf numFmtId="167" fontId="7" fillId="0" borderId="9" xfId="12" applyNumberFormat="1" applyFont="1" applyBorder="1" applyAlignment="1">
      <alignment vertical="center"/>
    </xf>
    <xf numFmtId="0" fontId="76" fillId="0" borderId="9" xfId="13" applyFont="1" applyBorder="1" applyAlignment="1">
      <alignment vertical="center"/>
    </xf>
    <xf numFmtId="167" fontId="76" fillId="0" borderId="9" xfId="12" applyNumberFormat="1" applyFont="1" applyBorder="1" applyAlignment="1">
      <alignment vertical="center"/>
    </xf>
    <xf numFmtId="167" fontId="81" fillId="0" borderId="9" xfId="12" applyNumberFormat="1" applyFont="1" applyBorder="1" applyAlignment="1">
      <alignment vertical="center"/>
    </xf>
    <xf numFmtId="0" fontId="76" fillId="0" borderId="9" xfId="13" applyFont="1" applyBorder="1" applyAlignment="1">
      <alignment horizontal="center" vertical="center"/>
    </xf>
    <xf numFmtId="3" fontId="76" fillId="0" borderId="0" xfId="13" applyNumberFormat="1" applyFont="1" applyAlignment="1">
      <alignment vertical="center"/>
    </xf>
    <xf numFmtId="0" fontId="76" fillId="0" borderId="0" xfId="13" applyFont="1" applyAlignment="1">
      <alignment vertical="center"/>
    </xf>
    <xf numFmtId="0" fontId="7" fillId="0" borderId="9" xfId="13" applyFont="1" applyBorder="1" applyAlignment="1">
      <alignment vertical="center" wrapText="1"/>
    </xf>
    <xf numFmtId="167" fontId="75" fillId="0" borderId="0" xfId="13" applyNumberFormat="1" applyFont="1" applyAlignment="1">
      <alignment vertical="center"/>
    </xf>
    <xf numFmtId="0" fontId="75" fillId="0" borderId="9" xfId="13" quotePrefix="1" applyFont="1" applyBorder="1" applyAlignment="1">
      <alignment horizontal="center" vertical="center"/>
    </xf>
    <xf numFmtId="0" fontId="75" fillId="0" borderId="9" xfId="13" applyFont="1" applyBorder="1" applyAlignment="1">
      <alignment vertical="center" wrapText="1"/>
    </xf>
    <xf numFmtId="167" fontId="75" fillId="0" borderId="9" xfId="12" applyNumberFormat="1" applyFont="1" applyBorder="1" applyAlignment="1">
      <alignment vertical="center"/>
    </xf>
    <xf numFmtId="169" fontId="75" fillId="0" borderId="0" xfId="13" applyNumberFormat="1" applyFont="1" applyAlignment="1">
      <alignment vertical="center"/>
    </xf>
    <xf numFmtId="0" fontId="7" fillId="0" borderId="9" xfId="13" quotePrefix="1" applyFont="1" applyBorder="1" applyAlignment="1">
      <alignment horizontal="center" vertical="center"/>
    </xf>
    <xf numFmtId="0" fontId="7" fillId="0" borderId="9" xfId="13" applyFont="1" applyBorder="1" applyAlignment="1">
      <alignment horizontal="center" vertical="center" wrapText="1"/>
    </xf>
    <xf numFmtId="3" fontId="7" fillId="0" borderId="0" xfId="13" applyNumberFormat="1" applyFont="1" applyAlignment="1">
      <alignment vertical="center"/>
    </xf>
    <xf numFmtId="0" fontId="7" fillId="0" borderId="0" xfId="13" applyFont="1" applyAlignment="1">
      <alignment vertical="center"/>
    </xf>
    <xf numFmtId="169" fontId="7" fillId="0" borderId="0" xfId="13" applyNumberFormat="1" applyFont="1" applyAlignment="1">
      <alignment vertical="center"/>
    </xf>
    <xf numFmtId="0" fontId="7" fillId="0" borderId="9" xfId="13" applyFont="1" applyBorder="1" applyAlignment="1">
      <alignment vertical="center"/>
    </xf>
    <xf numFmtId="0" fontId="75" fillId="0" borderId="10" xfId="13" quotePrefix="1" applyFont="1" applyBorder="1" applyAlignment="1">
      <alignment horizontal="center" vertical="center"/>
    </xf>
    <xf numFmtId="0" fontId="75" fillId="0" borderId="10" xfId="13" applyFont="1" applyBorder="1" applyAlignment="1">
      <alignment vertical="center" wrapText="1"/>
    </xf>
    <xf numFmtId="3" fontId="75" fillId="0" borderId="0" xfId="13" applyNumberFormat="1" applyFont="1" applyAlignment="1">
      <alignment vertical="center" wrapText="1"/>
    </xf>
    <xf numFmtId="3" fontId="90" fillId="0" borderId="0" xfId="14" applyNumberFormat="1" applyFont="1" applyAlignment="1">
      <alignment horizontal="right" vertical="center" wrapText="1"/>
    </xf>
    <xf numFmtId="0" fontId="90" fillId="0" borderId="0" xfId="14" applyFont="1" applyAlignment="1">
      <alignment vertical="center" wrapText="1"/>
    </xf>
    <xf numFmtId="0" fontId="51" fillId="0" borderId="9" xfId="13" applyFont="1" applyBorder="1" applyAlignment="1">
      <alignment vertical="center" wrapText="1"/>
    </xf>
    <xf numFmtId="167" fontId="51" fillId="0" borderId="9" xfId="12" applyNumberFormat="1" applyFont="1" applyBorder="1" applyAlignment="1">
      <alignment vertical="center"/>
    </xf>
    <xf numFmtId="3" fontId="90" fillId="0" borderId="0" xfId="14" applyNumberFormat="1" applyFont="1" applyAlignment="1">
      <alignment horizontal="right" vertical="center"/>
    </xf>
    <xf numFmtId="0" fontId="90" fillId="0" borderId="0" xfId="14" applyFont="1" applyAlignment="1">
      <alignment vertical="center"/>
    </xf>
    <xf numFmtId="0" fontId="51" fillId="0" borderId="0" xfId="13" applyFont="1" applyAlignment="1">
      <alignment vertical="center"/>
    </xf>
    <xf numFmtId="0" fontId="81" fillId="0" borderId="9" xfId="13" applyFont="1" applyBorder="1" applyAlignment="1">
      <alignment vertical="center" wrapText="1"/>
    </xf>
    <xf numFmtId="3" fontId="81" fillId="0" borderId="0" xfId="13" applyNumberFormat="1" applyFont="1" applyAlignment="1">
      <alignment vertical="center"/>
    </xf>
    <xf numFmtId="0" fontId="81" fillId="0" borderId="0" xfId="13" applyFont="1" applyAlignment="1">
      <alignment vertical="center"/>
    </xf>
    <xf numFmtId="3" fontId="81" fillId="0" borderId="9" xfId="12" applyNumberFormat="1" applyFont="1" applyBorder="1" applyAlignment="1">
      <alignment vertical="center"/>
    </xf>
    <xf numFmtId="2" fontId="81" fillId="0" borderId="0" xfId="13" applyNumberFormat="1" applyFont="1" applyAlignment="1">
      <alignment vertical="center"/>
    </xf>
    <xf numFmtId="2" fontId="75" fillId="0" borderId="0" xfId="13" applyNumberFormat="1" applyFont="1" applyAlignment="1">
      <alignment vertical="center"/>
    </xf>
    <xf numFmtId="167" fontId="75" fillId="0" borderId="9" xfId="13" applyNumberFormat="1" applyFont="1" applyBorder="1" applyAlignment="1">
      <alignment vertical="center"/>
    </xf>
    <xf numFmtId="0" fontId="75" fillId="0" borderId="9" xfId="13" applyFont="1" applyBorder="1" applyAlignment="1">
      <alignment vertical="center"/>
    </xf>
    <xf numFmtId="0" fontId="51" fillId="0" borderId="9" xfId="13" quotePrefix="1" applyFont="1" applyBorder="1" applyAlignment="1">
      <alignment horizontal="center" vertical="center"/>
    </xf>
    <xf numFmtId="3" fontId="51" fillId="0" borderId="0" xfId="13" applyNumberFormat="1" applyFont="1" applyAlignment="1">
      <alignment vertical="center"/>
    </xf>
    <xf numFmtId="0" fontId="81" fillId="0" borderId="9" xfId="13" quotePrefix="1" applyFont="1" applyBorder="1" applyAlignment="1">
      <alignment horizontal="center" vertical="center"/>
    </xf>
    <xf numFmtId="0" fontId="51" fillId="0" borderId="10" xfId="13" quotePrefix="1" applyFont="1" applyBorder="1" applyAlignment="1">
      <alignment horizontal="center" vertical="center"/>
    </xf>
    <xf numFmtId="0" fontId="51" fillId="0" borderId="10" xfId="13" applyFont="1" applyBorder="1" applyAlignment="1">
      <alignment vertical="center" wrapText="1"/>
    </xf>
    <xf numFmtId="167" fontId="51" fillId="0" borderId="10" xfId="12" applyNumberFormat="1" applyFont="1" applyBorder="1" applyAlignment="1">
      <alignment vertical="center"/>
    </xf>
    <xf numFmtId="0" fontId="91" fillId="0" borderId="0" xfId="13" applyFont="1" applyAlignment="1">
      <alignment horizontal="left" vertical="center"/>
    </xf>
    <xf numFmtId="0" fontId="75" fillId="0" borderId="0" xfId="13" quotePrefix="1" applyFont="1" applyAlignment="1">
      <alignment horizontal="right" vertical="center"/>
    </xf>
    <xf numFmtId="0" fontId="75" fillId="0" borderId="0" xfId="13" applyFont="1" applyAlignment="1">
      <alignment vertical="center" wrapText="1"/>
    </xf>
    <xf numFmtId="0" fontId="75" fillId="0" borderId="0" xfId="13" applyFont="1" applyAlignment="1">
      <alignment horizontal="center" vertical="center"/>
    </xf>
    <xf numFmtId="3" fontId="74" fillId="0" borderId="0" xfId="13" applyNumberFormat="1" applyFont="1" applyAlignment="1">
      <alignment vertical="center"/>
    </xf>
    <xf numFmtId="0" fontId="75" fillId="2" borderId="0" xfId="13" applyFont="1" applyFill="1" applyAlignment="1">
      <alignment horizontal="center" vertical="center"/>
    </xf>
    <xf numFmtId="0" fontId="75" fillId="2" borderId="0" xfId="13" applyFont="1" applyFill="1" applyAlignment="1">
      <alignment vertical="center"/>
    </xf>
    <xf numFmtId="3" fontId="75" fillId="2" borderId="0" xfId="13" applyNumberFormat="1" applyFont="1" applyFill="1" applyAlignment="1">
      <alignment vertical="center"/>
    </xf>
    <xf numFmtId="0" fontId="7" fillId="2" borderId="0" xfId="13" applyFont="1" applyFill="1" applyAlignment="1">
      <alignment vertical="center"/>
    </xf>
    <xf numFmtId="3" fontId="1" fillId="0" borderId="17" xfId="16" applyNumberFormat="1" applyFont="1" applyBorder="1" applyAlignment="1">
      <alignment vertical="center" wrapText="1"/>
    </xf>
    <xf numFmtId="170" fontId="1" fillId="0" borderId="9" xfId="16" applyNumberFormat="1" applyFont="1" applyBorder="1" applyAlignment="1">
      <alignment vertical="center" wrapText="1"/>
    </xf>
    <xf numFmtId="3" fontId="2" fillId="0" borderId="9" xfId="16" applyNumberFormat="1" applyFont="1" applyBorder="1" applyAlignment="1">
      <alignment vertical="center" wrapText="1"/>
    </xf>
    <xf numFmtId="3" fontId="1" fillId="0" borderId="9" xfId="16" applyNumberFormat="1" applyFont="1" applyBorder="1" applyAlignment="1">
      <alignment vertical="center" wrapText="1"/>
    </xf>
    <xf numFmtId="3" fontId="1" fillId="0" borderId="8" xfId="16" applyNumberFormat="1" applyFont="1" applyBorder="1" applyAlignment="1">
      <alignment vertical="center" wrapText="1"/>
    </xf>
    <xf numFmtId="0" fontId="7" fillId="0" borderId="7" xfId="13" applyFont="1" applyBorder="1" applyAlignment="1">
      <alignment horizontal="center" vertical="center"/>
    </xf>
    <xf numFmtId="0" fontId="7" fillId="0" borderId="1" xfId="13" applyFont="1" applyBorder="1" applyAlignment="1">
      <alignment horizontal="center" vertical="center"/>
    </xf>
    <xf numFmtId="0" fontId="72" fillId="0" borderId="0" xfId="13" applyFont="1"/>
    <xf numFmtId="167" fontId="72" fillId="0" borderId="0" xfId="13" applyNumberFormat="1" applyFont="1"/>
    <xf numFmtId="0" fontId="40" fillId="0" borderId="0" xfId="13" applyFont="1"/>
    <xf numFmtId="0" fontId="40" fillId="0" borderId="0" xfId="13" applyFont="1" applyAlignment="1">
      <alignment vertical="center"/>
    </xf>
    <xf numFmtId="3" fontId="40" fillId="0" borderId="0" xfId="13" applyNumberFormat="1" applyFont="1" applyAlignment="1">
      <alignment vertical="center"/>
    </xf>
    <xf numFmtId="0" fontId="6" fillId="0" borderId="0" xfId="13" applyFont="1"/>
    <xf numFmtId="0" fontId="6" fillId="0" borderId="0" xfId="13" applyFont="1" applyAlignment="1">
      <alignment horizontal="left"/>
    </xf>
    <xf numFmtId="167" fontId="6" fillId="0" borderId="0" xfId="13" applyNumberFormat="1" applyFont="1" applyAlignment="1">
      <alignment horizontal="left"/>
    </xf>
    <xf numFmtId="3" fontId="40" fillId="0" borderId="0" xfId="12" applyNumberFormat="1" applyFont="1" applyFill="1" applyBorder="1" applyAlignment="1">
      <alignment horizontal="left" vertical="center"/>
    </xf>
    <xf numFmtId="0" fontId="10" fillId="0" borderId="0" xfId="13" applyFont="1" applyAlignment="1">
      <alignment horizontal="center"/>
    </xf>
    <xf numFmtId="167" fontId="10" fillId="0" borderId="0" xfId="13" applyNumberFormat="1" applyFont="1" applyAlignment="1">
      <alignment horizontal="center"/>
    </xf>
    <xf numFmtId="3" fontId="73" fillId="0" borderId="0" xfId="12" applyNumberFormat="1" applyFont="1" applyFill="1" applyBorder="1" applyAlignment="1">
      <alignment horizontal="left" vertical="center"/>
    </xf>
    <xf numFmtId="0" fontId="73" fillId="0" borderId="0" xfId="13" applyFont="1" applyAlignment="1">
      <alignment vertical="center"/>
    </xf>
    <xf numFmtId="3" fontId="73" fillId="0" borderId="0" xfId="13" applyNumberFormat="1" applyFont="1" applyAlignment="1">
      <alignment vertical="center"/>
    </xf>
    <xf numFmtId="0" fontId="2" fillId="0" borderId="0" xfId="13"/>
    <xf numFmtId="0" fontId="2" fillId="0" borderId="6" xfId="13" applyBorder="1"/>
    <xf numFmtId="167" fontId="2" fillId="0" borderId="6" xfId="13" applyNumberFormat="1" applyBorder="1"/>
    <xf numFmtId="0" fontId="73" fillId="0" borderId="0" xfId="13" quotePrefix="1" applyFont="1" applyAlignment="1">
      <alignment vertical="center"/>
    </xf>
    <xf numFmtId="0" fontId="74" fillId="0" borderId="0" xfId="13" quotePrefix="1" applyFont="1" applyAlignment="1">
      <alignment horizontal="left" vertical="center"/>
    </xf>
    <xf numFmtId="0" fontId="75" fillId="0" borderId="2" xfId="13" applyFont="1" applyBorder="1" applyAlignment="1">
      <alignment horizontal="center" vertical="center"/>
    </xf>
    <xf numFmtId="3" fontId="40" fillId="0" borderId="21" xfId="12" applyNumberFormat="1" applyFont="1" applyFill="1" applyBorder="1" applyAlignment="1">
      <alignment horizontal="left" vertical="center"/>
    </xf>
    <xf numFmtId="3" fontId="74" fillId="0" borderId="0" xfId="12" applyNumberFormat="1" applyFont="1" applyFill="1" applyBorder="1" applyAlignment="1">
      <alignment horizontal="left" vertical="center"/>
    </xf>
    <xf numFmtId="0" fontId="74" fillId="2" borderId="0" xfId="13" quotePrefix="1" applyFont="1" applyFill="1" applyAlignment="1">
      <alignment vertical="center"/>
    </xf>
    <xf numFmtId="10" fontId="74" fillId="2" borderId="0" xfId="13" applyNumberFormat="1" applyFont="1" applyFill="1" applyAlignment="1">
      <alignment vertical="center"/>
    </xf>
    <xf numFmtId="0" fontId="75" fillId="0" borderId="0" xfId="13" applyFont="1"/>
    <xf numFmtId="0" fontId="7" fillId="2" borderId="8" xfId="13" applyFont="1" applyFill="1" applyBorder="1" applyAlignment="1">
      <alignment horizontal="center" vertical="center"/>
    </xf>
    <xf numFmtId="0" fontId="7" fillId="2" borderId="8" xfId="13" applyFont="1" applyFill="1" applyBorder="1" applyAlignment="1">
      <alignment horizontal="center" vertical="center" wrapText="1"/>
    </xf>
    <xf numFmtId="3" fontId="7" fillId="2" borderId="8" xfId="13" applyNumberFormat="1" applyFont="1" applyFill="1" applyBorder="1" applyAlignment="1">
      <alignment vertical="center"/>
    </xf>
    <xf numFmtId="0" fontId="74" fillId="2" borderId="0" xfId="13" applyFont="1" applyFill="1" applyAlignment="1">
      <alignment horizontal="left"/>
    </xf>
    <xf numFmtId="3" fontId="74" fillId="2" borderId="0" xfId="12" applyNumberFormat="1" applyFont="1" applyFill="1" applyBorder="1" applyAlignment="1">
      <alignment horizontal="left" vertical="center"/>
    </xf>
    <xf numFmtId="0" fontId="83" fillId="2" borderId="0" xfId="13" applyFont="1" applyFill="1" applyAlignment="1">
      <alignment vertical="center"/>
    </xf>
    <xf numFmtId="3" fontId="83" fillId="2" borderId="0" xfId="13" applyNumberFormat="1" applyFont="1" applyFill="1" applyAlignment="1">
      <alignment vertical="center"/>
    </xf>
    <xf numFmtId="0" fontId="75" fillId="2" borderId="0" xfId="13" applyFont="1" applyFill="1"/>
    <xf numFmtId="0" fontId="7" fillId="2" borderId="9" xfId="13" applyFont="1" applyFill="1" applyBorder="1" applyAlignment="1">
      <alignment horizontal="center" vertical="center"/>
    </xf>
    <xf numFmtId="0" fontId="7" fillId="2" borderId="9" xfId="13" applyFont="1" applyFill="1" applyBorder="1" applyAlignment="1">
      <alignment vertical="center" wrapText="1"/>
    </xf>
    <xf numFmtId="3" fontId="7" fillId="2" borderId="9" xfId="13" applyNumberFormat="1" applyFont="1" applyFill="1" applyBorder="1" applyAlignment="1">
      <alignment vertical="center"/>
    </xf>
    <xf numFmtId="0" fontId="74" fillId="2" borderId="0" xfId="13" applyFont="1" applyFill="1"/>
    <xf numFmtId="3" fontId="74" fillId="2" borderId="0" xfId="13" applyNumberFormat="1" applyFont="1" applyFill="1" applyAlignment="1">
      <alignment vertical="center"/>
    </xf>
    <xf numFmtId="0" fontId="75" fillId="2" borderId="9" xfId="13" applyFont="1" applyFill="1" applyBorder="1" applyAlignment="1">
      <alignment horizontal="center" vertical="center"/>
    </xf>
    <xf numFmtId="0" fontId="75" fillId="2" borderId="9" xfId="13" applyFont="1" applyFill="1" applyBorder="1" applyAlignment="1">
      <alignment vertical="center" wrapText="1"/>
    </xf>
    <xf numFmtId="3" fontId="75" fillId="2" borderId="9" xfId="13" applyNumberFormat="1" applyFont="1" applyFill="1" applyBorder="1" applyAlignment="1">
      <alignment vertical="center"/>
    </xf>
    <xf numFmtId="0" fontId="74" fillId="2" borderId="0" xfId="13" applyFont="1" applyFill="1" applyAlignment="1">
      <alignment vertical="center"/>
    </xf>
    <xf numFmtId="0" fontId="75" fillId="2" borderId="9" xfId="13" quotePrefix="1" applyFont="1" applyFill="1" applyBorder="1" applyAlignment="1">
      <alignment horizontal="center" vertical="center"/>
    </xf>
    <xf numFmtId="0" fontId="76" fillId="2" borderId="9" xfId="13" quotePrefix="1" applyFont="1" applyFill="1" applyBorder="1" applyAlignment="1">
      <alignment horizontal="center" vertical="center"/>
    </xf>
    <xf numFmtId="0" fontId="76" fillId="2" borderId="9" xfId="13" quotePrefix="1" applyFont="1" applyFill="1" applyBorder="1" applyAlignment="1">
      <alignment vertical="center" wrapText="1"/>
    </xf>
    <xf numFmtId="3" fontId="76" fillId="2" borderId="9" xfId="13" applyNumberFormat="1" applyFont="1" applyFill="1" applyBorder="1" applyAlignment="1">
      <alignment vertical="center"/>
    </xf>
    <xf numFmtId="0" fontId="78" fillId="2" borderId="0" xfId="13" applyFont="1" applyFill="1" applyAlignment="1">
      <alignment horizontal="left"/>
    </xf>
    <xf numFmtId="3" fontId="78" fillId="2" borderId="0" xfId="12" applyNumberFormat="1" applyFont="1" applyFill="1" applyBorder="1" applyAlignment="1">
      <alignment horizontal="left" vertical="center"/>
    </xf>
    <xf numFmtId="0" fontId="78" fillId="2" borderId="0" xfId="13" applyFont="1" applyFill="1" applyAlignment="1">
      <alignment vertical="center"/>
    </xf>
    <xf numFmtId="3" fontId="78" fillId="2" borderId="0" xfId="13" applyNumberFormat="1" applyFont="1" applyFill="1" applyAlignment="1">
      <alignment vertical="center"/>
    </xf>
    <xf numFmtId="0" fontId="76" fillId="2" borderId="0" xfId="13" applyFont="1" applyFill="1"/>
    <xf numFmtId="0" fontId="7" fillId="2" borderId="9" xfId="13" applyFont="1" applyFill="1" applyBorder="1" applyAlignment="1">
      <alignment vertical="center"/>
    </xf>
    <xf numFmtId="167" fontId="7" fillId="2" borderId="9" xfId="13" applyNumberFormat="1" applyFont="1" applyFill="1" applyBorder="1" applyAlignment="1">
      <alignment vertical="center"/>
    </xf>
    <xf numFmtId="3" fontId="79" fillId="2" borderId="0" xfId="12" applyNumberFormat="1" applyFont="1" applyFill="1" applyBorder="1" applyAlignment="1">
      <alignment horizontal="left" vertical="center"/>
    </xf>
    <xf numFmtId="0" fontId="79" fillId="2" borderId="0" xfId="13" applyFont="1" applyFill="1" applyAlignment="1">
      <alignment vertical="center"/>
    </xf>
    <xf numFmtId="3" fontId="79" fillId="2" borderId="0" xfId="13" applyNumberFormat="1" applyFont="1" applyFill="1" applyAlignment="1">
      <alignment vertical="center"/>
    </xf>
    <xf numFmtId="0" fontId="7" fillId="2" borderId="0" xfId="13" applyFont="1" applyFill="1"/>
    <xf numFmtId="0" fontId="79" fillId="2" borderId="21" xfId="13" applyFont="1" applyFill="1" applyBorder="1" applyAlignment="1">
      <alignment horizontal="left" vertical="center" wrapText="1"/>
    </xf>
    <xf numFmtId="0" fontId="79" fillId="2" borderId="0" xfId="13" applyFont="1" applyFill="1" applyAlignment="1">
      <alignment horizontal="left" vertical="center" wrapText="1"/>
    </xf>
    <xf numFmtId="0" fontId="79" fillId="2" borderId="0" xfId="13" applyFont="1" applyFill="1" applyAlignment="1">
      <alignment vertical="center" wrapText="1"/>
    </xf>
    <xf numFmtId="3" fontId="79" fillId="2" borderId="0" xfId="13" applyNumberFormat="1" applyFont="1" applyFill="1" applyAlignment="1">
      <alignment horizontal="left" vertical="center" wrapText="1"/>
    </xf>
    <xf numFmtId="0" fontId="76" fillId="2" borderId="0" xfId="13" applyFont="1" applyFill="1" applyAlignment="1">
      <alignment vertical="center"/>
    </xf>
    <xf numFmtId="3" fontId="80" fillId="2" borderId="0" xfId="12" applyNumberFormat="1" applyFont="1" applyFill="1" applyBorder="1" applyAlignment="1">
      <alignment horizontal="left" vertical="center"/>
    </xf>
    <xf numFmtId="0" fontId="80" fillId="2" borderId="0" xfId="13" applyFont="1" applyFill="1" applyAlignment="1">
      <alignment vertical="center"/>
    </xf>
    <xf numFmtId="3" fontId="80" fillId="2" borderId="0" xfId="13" applyNumberFormat="1" applyFont="1" applyFill="1" applyAlignment="1">
      <alignment vertical="center"/>
    </xf>
    <xf numFmtId="0" fontId="1" fillId="2" borderId="0" xfId="13" applyFont="1" applyFill="1"/>
    <xf numFmtId="0" fontId="75" fillId="2" borderId="9" xfId="13" applyFont="1" applyFill="1" applyBorder="1" applyAlignment="1">
      <alignment vertical="center"/>
    </xf>
    <xf numFmtId="3" fontId="73" fillId="2" borderId="0" xfId="12" applyNumberFormat="1" applyFont="1" applyFill="1" applyBorder="1" applyAlignment="1">
      <alignment horizontal="left" vertical="center"/>
    </xf>
    <xf numFmtId="0" fontId="73" fillId="2" borderId="0" xfId="13" applyFont="1" applyFill="1" applyAlignment="1">
      <alignment vertical="center"/>
    </xf>
    <xf numFmtId="3" fontId="73" fillId="2" borderId="0" xfId="13" applyNumberFormat="1" applyFont="1" applyFill="1" applyAlignment="1">
      <alignment vertical="center"/>
    </xf>
    <xf numFmtId="0" fontId="2" fillId="2" borderId="0" xfId="13" applyFill="1"/>
    <xf numFmtId="0" fontId="74" fillId="0" borderId="0" xfId="13" applyFont="1" applyAlignment="1">
      <alignment vertical="center"/>
    </xf>
    <xf numFmtId="0" fontId="75" fillId="2" borderId="9" xfId="13" quotePrefix="1" applyFont="1" applyFill="1" applyBorder="1" applyAlignment="1">
      <alignment vertical="center" wrapText="1"/>
    </xf>
    <xf numFmtId="3" fontId="75" fillId="0" borderId="9" xfId="13" applyNumberFormat="1" applyFont="1" applyBorder="1" applyAlignment="1">
      <alignment vertical="center"/>
    </xf>
    <xf numFmtId="0" fontId="7" fillId="2" borderId="9" xfId="13" applyFont="1" applyFill="1" applyBorder="1" applyAlignment="1">
      <alignment horizontal="left" vertical="center" wrapText="1"/>
    </xf>
    <xf numFmtId="0" fontId="75" fillId="2" borderId="9" xfId="13" applyFont="1" applyFill="1" applyBorder="1" applyAlignment="1">
      <alignment horizontal="left" vertical="center" wrapText="1"/>
    </xf>
    <xf numFmtId="3" fontId="75" fillId="2" borderId="9" xfId="13" applyNumberFormat="1" applyFont="1" applyFill="1" applyBorder="1" applyAlignment="1">
      <alignment horizontal="left" vertical="center"/>
    </xf>
    <xf numFmtId="0" fontId="76" fillId="2" borderId="9" xfId="13" applyFont="1" applyFill="1" applyBorder="1" applyAlignment="1">
      <alignment horizontal="center" vertical="center"/>
    </xf>
    <xf numFmtId="0" fontId="76" fillId="2" borderId="9" xfId="13" quotePrefix="1" applyFont="1" applyFill="1" applyBorder="1" applyAlignment="1">
      <alignment horizontal="left" vertical="center" wrapText="1"/>
    </xf>
    <xf numFmtId="3" fontId="76" fillId="2" borderId="9" xfId="13" applyNumberFormat="1" applyFont="1" applyFill="1" applyBorder="1" applyAlignment="1">
      <alignment horizontal="left" vertical="center"/>
    </xf>
    <xf numFmtId="0" fontId="76" fillId="0" borderId="9" xfId="13" applyFont="1" applyBorder="1" applyAlignment="1">
      <alignment vertical="center" wrapText="1"/>
    </xf>
    <xf numFmtId="3" fontId="76" fillId="0" borderId="9" xfId="13" applyNumberFormat="1" applyFont="1" applyBorder="1" applyAlignment="1">
      <alignment vertical="center"/>
    </xf>
    <xf numFmtId="3" fontId="78" fillId="0" borderId="0" xfId="12" applyNumberFormat="1" applyFont="1" applyFill="1" applyBorder="1" applyAlignment="1">
      <alignment horizontal="left" vertical="center"/>
    </xf>
    <xf numFmtId="0" fontId="78" fillId="0" borderId="0" xfId="13" applyFont="1" applyAlignment="1">
      <alignment vertical="center"/>
    </xf>
    <xf numFmtId="3" fontId="78" fillId="0" borderId="0" xfId="13" applyNumberFormat="1" applyFont="1" applyAlignment="1">
      <alignment vertical="center"/>
    </xf>
    <xf numFmtId="0" fontId="76" fillId="0" borderId="0" xfId="13" applyFont="1"/>
    <xf numFmtId="3" fontId="7" fillId="0" borderId="9" xfId="13" applyNumberFormat="1" applyFont="1" applyBorder="1" applyAlignment="1">
      <alignment vertical="center"/>
    </xf>
    <xf numFmtId="3" fontId="79" fillId="0" borderId="0" xfId="12" applyNumberFormat="1" applyFont="1" applyFill="1" applyBorder="1" applyAlignment="1">
      <alignment horizontal="left" vertical="center"/>
    </xf>
    <xf numFmtId="0" fontId="79" fillId="0" borderId="0" xfId="13" applyFont="1"/>
    <xf numFmtId="0" fontId="7" fillId="0" borderId="0" xfId="13" applyFont="1"/>
    <xf numFmtId="3" fontId="51" fillId="0" borderId="9" xfId="13" applyNumberFormat="1" applyFont="1" applyBorder="1" applyAlignment="1">
      <alignment vertical="center"/>
    </xf>
    <xf numFmtId="0" fontId="51" fillId="0" borderId="0" xfId="13" applyFont="1"/>
    <xf numFmtId="0" fontId="79" fillId="0" borderId="0" xfId="13" applyFont="1" applyAlignment="1">
      <alignment vertical="center"/>
    </xf>
    <xf numFmtId="3" fontId="79" fillId="0" borderId="0" xfId="13" applyNumberFormat="1" applyFont="1" applyAlignment="1">
      <alignment vertical="center"/>
    </xf>
    <xf numFmtId="0" fontId="7" fillId="0" borderId="9" xfId="13" quotePrefix="1" applyFont="1" applyBorder="1" applyAlignment="1">
      <alignment vertical="center" wrapText="1"/>
    </xf>
    <xf numFmtId="0" fontId="7" fillId="2" borderId="9" xfId="13" quotePrefix="1" applyFont="1" applyFill="1" applyBorder="1" applyAlignment="1">
      <alignment horizontal="center" vertical="center"/>
    </xf>
    <xf numFmtId="0" fontId="7" fillId="2" borderId="9" xfId="13" quotePrefix="1" applyFont="1" applyFill="1" applyBorder="1" applyAlignment="1">
      <alignment vertical="center" wrapText="1"/>
    </xf>
    <xf numFmtId="0" fontId="75" fillId="0" borderId="9" xfId="13" applyFont="1" applyBorder="1" applyAlignment="1">
      <alignment horizontal="left" vertical="center" wrapText="1"/>
    </xf>
    <xf numFmtId="0" fontId="82" fillId="2" borderId="9" xfId="13" quotePrefix="1" applyFont="1" applyFill="1" applyBorder="1" applyAlignment="1">
      <alignment horizontal="center" vertical="center"/>
    </xf>
    <xf numFmtId="0" fontId="82" fillId="0" borderId="9" xfId="13" applyFont="1" applyBorder="1" applyAlignment="1">
      <alignment horizontal="left" vertical="center" wrapText="1"/>
    </xf>
    <xf numFmtId="3" fontId="82" fillId="0" borderId="9" xfId="13" applyNumberFormat="1" applyFont="1" applyBorder="1" applyAlignment="1">
      <alignment vertical="center"/>
    </xf>
    <xf numFmtId="0" fontId="82" fillId="0" borderId="0" xfId="13" applyFont="1"/>
    <xf numFmtId="0" fontId="82" fillId="2" borderId="9" xfId="13" applyFont="1" applyFill="1" applyBorder="1" applyAlignment="1">
      <alignment vertical="center" wrapText="1"/>
    </xf>
    <xf numFmtId="3" fontId="82" fillId="2" borderId="9" xfId="13" applyNumberFormat="1" applyFont="1" applyFill="1" applyBorder="1" applyAlignment="1">
      <alignment vertical="center"/>
    </xf>
    <xf numFmtId="0" fontId="82" fillId="2" borderId="0" xfId="13" applyFont="1" applyFill="1" applyAlignment="1">
      <alignment vertical="center"/>
    </xf>
    <xf numFmtId="0" fontId="82" fillId="2" borderId="0" xfId="13" applyFont="1" applyFill="1"/>
    <xf numFmtId="0" fontId="7" fillId="0" borderId="9" xfId="13" applyFont="1" applyBorder="1" applyAlignment="1">
      <alignment horizontal="left" vertical="center" wrapText="1"/>
    </xf>
    <xf numFmtId="3" fontId="77" fillId="0" borderId="9" xfId="13" applyNumberFormat="1" applyFont="1" applyBorder="1" applyAlignment="1">
      <alignment vertical="center"/>
    </xf>
    <xf numFmtId="3" fontId="75" fillId="0" borderId="10" xfId="13" applyNumberFormat="1" applyFont="1" applyBorder="1" applyAlignment="1">
      <alignment vertical="center"/>
    </xf>
    <xf numFmtId="0" fontId="7" fillId="0" borderId="4" xfId="13" applyFont="1" applyBorder="1" applyAlignment="1">
      <alignment horizontal="center" vertical="center"/>
    </xf>
    <xf numFmtId="3" fontId="7" fillId="0" borderId="4" xfId="13" applyNumberFormat="1" applyFont="1" applyBorder="1" applyAlignment="1">
      <alignment horizontal="right" vertical="center"/>
    </xf>
    <xf numFmtId="0" fontId="84" fillId="0" borderId="20" xfId="13" applyFont="1" applyBorder="1" applyAlignment="1">
      <alignment horizontal="left"/>
    </xf>
    <xf numFmtId="3" fontId="2" fillId="0" borderId="0" xfId="13" applyNumberFormat="1"/>
    <xf numFmtId="167" fontId="2" fillId="0" borderId="0" xfId="13" applyNumberFormat="1"/>
    <xf numFmtId="0" fontId="75" fillId="0" borderId="0" xfId="13" quotePrefix="1" applyFont="1" applyAlignment="1">
      <alignment horizontal="left"/>
    </xf>
    <xf numFmtId="0" fontId="19" fillId="0" borderId="0" xfId="13" applyFont="1" applyAlignment="1">
      <alignment horizontal="left"/>
    </xf>
    <xf numFmtId="0" fontId="60" fillId="0" borderId="0" xfId="13" applyFont="1" applyAlignment="1">
      <alignment vertical="center"/>
    </xf>
    <xf numFmtId="0" fontId="49" fillId="0" borderId="0" xfId="13" applyFont="1" applyAlignment="1">
      <alignment vertical="center"/>
    </xf>
    <xf numFmtId="0" fontId="85" fillId="0" borderId="0" xfId="13" applyFont="1" applyAlignment="1">
      <alignment horizontal="right" vertical="center"/>
    </xf>
    <xf numFmtId="0" fontId="71" fillId="0" borderId="0" xfId="13" applyFont="1" applyAlignment="1">
      <alignment vertical="center"/>
    </xf>
    <xf numFmtId="0" fontId="71" fillId="0" borderId="0" xfId="13" applyFont="1" applyAlignment="1">
      <alignment horizontal="center" vertical="center"/>
    </xf>
    <xf numFmtId="0" fontId="48" fillId="0" borderId="4" xfId="13" applyFont="1" applyBorder="1" applyAlignment="1">
      <alignment horizontal="center" vertical="center" wrapText="1"/>
    </xf>
    <xf numFmtId="0" fontId="71" fillId="0" borderId="4" xfId="13" applyFont="1" applyBorder="1" applyAlignment="1">
      <alignment horizontal="center" vertical="center"/>
    </xf>
    <xf numFmtId="3" fontId="71" fillId="0" borderId="4" xfId="13" applyNumberFormat="1" applyFont="1" applyBorder="1" applyAlignment="1">
      <alignment horizontal="center" vertical="center"/>
    </xf>
    <xf numFmtId="0" fontId="71" fillId="0" borderId="8" xfId="13" applyFont="1" applyBorder="1" applyAlignment="1">
      <alignment horizontal="center" vertical="center"/>
    </xf>
    <xf numFmtId="0" fontId="48" fillId="0" borderId="8" xfId="13" applyFont="1" applyBorder="1" applyAlignment="1">
      <alignment horizontal="center" vertical="center" wrapText="1"/>
    </xf>
    <xf numFmtId="0" fontId="71" fillId="0" borderId="8" xfId="13" applyFont="1" applyBorder="1" applyAlignment="1">
      <alignment horizontal="center" vertical="center" wrapText="1"/>
    </xf>
    <xf numFmtId="3" fontId="48" fillId="0" borderId="0" xfId="13" applyNumberFormat="1" applyFont="1" applyAlignment="1">
      <alignment vertical="center"/>
    </xf>
    <xf numFmtId="3" fontId="71" fillId="0" borderId="0" xfId="13" applyNumberFormat="1" applyFont="1" applyAlignment="1">
      <alignment vertical="center"/>
    </xf>
    <xf numFmtId="0" fontId="48" fillId="0" borderId="9" xfId="13" applyFont="1" applyBorder="1" applyAlignment="1">
      <alignment horizontal="center" vertical="center"/>
    </xf>
    <xf numFmtId="0" fontId="48" fillId="0" borderId="9" xfId="13" applyFont="1" applyBorder="1" applyAlignment="1">
      <alignment vertical="center" wrapText="1"/>
    </xf>
    <xf numFmtId="0" fontId="71" fillId="0" borderId="9" xfId="13" applyFont="1" applyBorder="1" applyAlignment="1">
      <alignment horizontal="center" vertical="center" wrapText="1"/>
    </xf>
    <xf numFmtId="0" fontId="71" fillId="0" borderId="9" xfId="13" quotePrefix="1" applyFont="1" applyBorder="1" applyAlignment="1">
      <alignment horizontal="center" vertical="center"/>
    </xf>
    <xf numFmtId="0" fontId="71" fillId="0" borderId="9" xfId="13" quotePrefix="1" applyFont="1" applyBorder="1" applyAlignment="1">
      <alignment vertical="center" wrapText="1"/>
    </xf>
    <xf numFmtId="3" fontId="71" fillId="0" borderId="9" xfId="12" applyNumberFormat="1" applyFont="1" applyFill="1" applyBorder="1" applyAlignment="1">
      <alignment vertical="center"/>
    </xf>
    <xf numFmtId="2" fontId="71" fillId="0" borderId="0" xfId="13" applyNumberFormat="1" applyFont="1" applyAlignment="1">
      <alignment vertical="center"/>
    </xf>
    <xf numFmtId="0" fontId="71" fillId="0" borderId="9" xfId="13" applyFont="1" applyBorder="1" applyAlignment="1">
      <alignment horizontal="center" vertical="center"/>
    </xf>
    <xf numFmtId="0" fontId="71" fillId="0" borderId="9" xfId="13" applyFont="1" applyBorder="1" applyAlignment="1">
      <alignment vertical="center" wrapText="1"/>
    </xf>
    <xf numFmtId="0" fontId="45" fillId="0" borderId="9" xfId="13" applyFont="1" applyBorder="1" applyAlignment="1">
      <alignment horizontal="center" vertical="center" wrapText="1"/>
    </xf>
    <xf numFmtId="0" fontId="45" fillId="0" borderId="9" xfId="13" applyFont="1" applyBorder="1" applyAlignment="1">
      <alignment horizontal="center" vertical="center"/>
    </xf>
    <xf numFmtId="0" fontId="45" fillId="0" borderId="9" xfId="13" applyFont="1" applyBorder="1" applyAlignment="1">
      <alignment vertical="center" wrapText="1"/>
    </xf>
    <xf numFmtId="0" fontId="45" fillId="0" borderId="0" xfId="13" applyFont="1" applyAlignment="1">
      <alignment vertical="center"/>
    </xf>
    <xf numFmtId="0" fontId="45" fillId="0" borderId="9" xfId="13" quotePrefix="1" applyFont="1" applyBorder="1" applyAlignment="1">
      <alignment horizontal="center" vertical="center"/>
    </xf>
    <xf numFmtId="2" fontId="71" fillId="0" borderId="9" xfId="13" applyNumberFormat="1" applyFont="1" applyBorder="1" applyAlignment="1">
      <alignment vertical="center" wrapText="1"/>
    </xf>
    <xf numFmtId="3" fontId="71" fillId="0" borderId="9" xfId="12" applyNumberFormat="1" applyFont="1" applyFill="1" applyBorder="1" applyAlignment="1">
      <alignment horizontal="right" vertical="center"/>
    </xf>
    <xf numFmtId="0" fontId="48" fillId="0" borderId="9" xfId="13" quotePrefix="1" applyFont="1" applyBorder="1" applyAlignment="1">
      <alignment horizontal="center" vertical="center"/>
    </xf>
    <xf numFmtId="0" fontId="48" fillId="0" borderId="0" xfId="13" applyFont="1" applyAlignment="1">
      <alignment vertical="center"/>
    </xf>
    <xf numFmtId="0" fontId="48" fillId="0" borderId="9" xfId="13" applyFont="1" applyBorder="1" applyAlignment="1">
      <alignment horizontal="center" vertical="center" wrapText="1"/>
    </xf>
    <xf numFmtId="0" fontId="48" fillId="0" borderId="10" xfId="13" quotePrefix="1" applyFont="1" applyBorder="1" applyAlignment="1">
      <alignment horizontal="center" vertical="center"/>
    </xf>
    <xf numFmtId="0" fontId="48" fillId="0" borderId="10" xfId="13" applyFont="1" applyBorder="1" applyAlignment="1">
      <alignment vertical="center" wrapText="1"/>
    </xf>
    <xf numFmtId="0" fontId="48" fillId="0" borderId="10" xfId="13" applyFont="1" applyBorder="1" applyAlignment="1">
      <alignment horizontal="center" vertical="center" wrapText="1"/>
    </xf>
    <xf numFmtId="0" fontId="71" fillId="0" borderId="22" xfId="13" applyFont="1" applyBorder="1" applyAlignment="1">
      <alignment vertical="center"/>
    </xf>
    <xf numFmtId="167" fontId="75" fillId="0" borderId="9" xfId="12" applyNumberFormat="1" applyFont="1" applyBorder="1" applyAlignment="1">
      <alignment horizontal="right" vertical="center"/>
    </xf>
    <xf numFmtId="0" fontId="77" fillId="0" borderId="9" xfId="13" quotePrefix="1" applyFont="1" applyBorder="1" applyAlignment="1">
      <alignment horizontal="center" vertical="center"/>
    </xf>
    <xf numFmtId="167" fontId="77" fillId="0" borderId="9" xfId="12" applyNumberFormat="1" applyFont="1" applyBorder="1" applyAlignment="1">
      <alignment vertical="center"/>
    </xf>
    <xf numFmtId="167" fontId="77" fillId="0" borderId="9" xfId="13" applyNumberFormat="1" applyFont="1" applyBorder="1" applyAlignment="1">
      <alignment vertical="center"/>
    </xf>
    <xf numFmtId="3" fontId="77" fillId="0" borderId="0" xfId="13" applyNumberFormat="1" applyFont="1" applyAlignment="1">
      <alignment vertical="center"/>
    </xf>
    <xf numFmtId="0" fontId="77" fillId="0" borderId="0" xfId="13" applyFont="1" applyAlignment="1">
      <alignment vertical="center"/>
    </xf>
    <xf numFmtId="0" fontId="92" fillId="2" borderId="0" xfId="13" applyFont="1" applyFill="1" applyAlignment="1">
      <alignment horizontal="center" vertical="center"/>
    </xf>
    <xf numFmtId="0" fontId="92" fillId="2" borderId="0" xfId="13" applyFont="1" applyFill="1" applyAlignment="1">
      <alignment vertical="center"/>
    </xf>
    <xf numFmtId="3" fontId="92" fillId="2" borderId="0" xfId="13" applyNumberFormat="1" applyFont="1" applyFill="1" applyAlignment="1">
      <alignment vertical="center"/>
    </xf>
    <xf numFmtId="4" fontId="92" fillId="2" borderId="0" xfId="13" applyNumberFormat="1" applyFont="1" applyFill="1" applyAlignment="1">
      <alignment vertical="center"/>
    </xf>
    <xf numFmtId="3" fontId="93" fillId="2" borderId="0" xfId="13" applyNumberFormat="1" applyFont="1" applyFill="1" applyAlignment="1">
      <alignment vertical="center"/>
    </xf>
    <xf numFmtId="0" fontId="93" fillId="2" borderId="0" xfId="13" applyFont="1" applyFill="1" applyAlignment="1">
      <alignment vertical="center"/>
    </xf>
    <xf numFmtId="0" fontId="93" fillId="2" borderId="0" xfId="13" applyFont="1" applyFill="1" applyAlignment="1">
      <alignment horizontal="center" vertical="center"/>
    </xf>
    <xf numFmtId="3" fontId="93" fillId="2" borderId="0" xfId="13" applyNumberFormat="1" applyFont="1" applyFill="1" applyAlignment="1">
      <alignment horizontal="right" vertical="center"/>
    </xf>
    <xf numFmtId="0" fontId="93" fillId="2" borderId="0" xfId="13" applyFont="1" applyFill="1" applyAlignment="1">
      <alignment horizontal="right" vertical="center"/>
    </xf>
    <xf numFmtId="0" fontId="60" fillId="0" borderId="0" xfId="19" applyFont="1" applyAlignment="1">
      <alignment vertical="center"/>
    </xf>
    <xf numFmtId="0" fontId="2" fillId="0" borderId="0" xfId="19" applyFont="1" applyAlignment="1">
      <alignment vertical="center"/>
    </xf>
    <xf numFmtId="4" fontId="2" fillId="0" borderId="0" xfId="19" applyNumberFormat="1" applyFont="1" applyAlignment="1">
      <alignment vertical="center"/>
    </xf>
    <xf numFmtId="0" fontId="1" fillId="0" borderId="0" xfId="19" applyFont="1" applyAlignment="1">
      <alignment vertical="center"/>
    </xf>
    <xf numFmtId="0" fontId="2" fillId="0" borderId="6" xfId="19" applyFont="1" applyBorder="1" applyAlignment="1">
      <alignment vertical="center"/>
    </xf>
    <xf numFmtId="0" fontId="2" fillId="0" borderId="0" xfId="19" applyFont="1" applyAlignment="1">
      <alignment horizontal="center" vertical="center" wrapText="1"/>
    </xf>
    <xf numFmtId="4" fontId="2" fillId="0" borderId="0" xfId="19" applyNumberFormat="1" applyFont="1" applyAlignment="1">
      <alignment horizontal="center" vertical="center" wrapText="1"/>
    </xf>
    <xf numFmtId="0" fontId="1" fillId="0" borderId="4" xfId="19" applyFont="1" applyBorder="1" applyAlignment="1">
      <alignment horizontal="center" vertical="center" wrapText="1"/>
    </xf>
    <xf numFmtId="0" fontId="10" fillId="0" borderId="4" xfId="19" applyFont="1" applyBorder="1" applyAlignment="1">
      <alignment horizontal="center" vertical="center" wrapText="1"/>
    </xf>
    <xf numFmtId="0" fontId="10" fillId="0" borderId="4" xfId="19" quotePrefix="1" applyFont="1" applyBorder="1" applyAlignment="1">
      <alignment horizontal="center" vertical="center" wrapText="1"/>
    </xf>
    <xf numFmtId="0" fontId="10" fillId="0" borderId="0" xfId="19" applyFont="1" applyAlignment="1">
      <alignment horizontal="center" vertical="center" wrapText="1"/>
    </xf>
    <xf numFmtId="4" fontId="10" fillId="0" borderId="0" xfId="19" applyNumberFormat="1" applyFont="1" applyAlignment="1">
      <alignment horizontal="center" vertical="center" wrapText="1"/>
    </xf>
    <xf numFmtId="0" fontId="1" fillId="0" borderId="8" xfId="19" applyFont="1" applyBorder="1" applyAlignment="1">
      <alignment horizontal="center" vertical="center" wrapText="1"/>
    </xf>
    <xf numFmtId="170" fontId="1" fillId="0" borderId="8" xfId="16" applyNumberFormat="1" applyFont="1" applyBorder="1" applyAlignment="1">
      <alignment vertical="center" wrapText="1"/>
    </xf>
    <xf numFmtId="3" fontId="1" fillId="0" borderId="0" xfId="19" applyNumberFormat="1" applyFont="1" applyAlignment="1">
      <alignment vertical="center"/>
    </xf>
    <xf numFmtId="0" fontId="1" fillId="0" borderId="9" xfId="19" applyFont="1" applyBorder="1" applyAlignment="1">
      <alignment horizontal="center" vertical="center" wrapText="1"/>
    </xf>
    <xf numFmtId="0" fontId="1" fillId="0" borderId="9" xfId="19" applyFont="1" applyBorder="1" applyAlignment="1">
      <alignment horizontal="left" vertical="center" wrapText="1"/>
    </xf>
    <xf numFmtId="3" fontId="1" fillId="0" borderId="9" xfId="19" applyNumberFormat="1" applyFont="1" applyBorder="1" applyAlignment="1">
      <alignment vertical="center" wrapText="1"/>
    </xf>
    <xf numFmtId="0" fontId="1" fillId="0" borderId="9" xfId="19" quotePrefix="1" applyFont="1" applyBorder="1" applyAlignment="1">
      <alignment horizontal="center" vertical="center" wrapText="1"/>
    </xf>
    <xf numFmtId="0" fontId="1" fillId="0" borderId="9" xfId="19" applyFont="1" applyBorder="1" applyAlignment="1">
      <alignment vertical="center" wrapText="1"/>
    </xf>
    <xf numFmtId="3" fontId="1" fillId="0" borderId="21" xfId="19" applyNumberFormat="1" applyFont="1" applyBorder="1" applyAlignment="1">
      <alignment vertical="center" wrapText="1"/>
    </xf>
    <xf numFmtId="4" fontId="1" fillId="0" borderId="0" xfId="19" applyNumberFormat="1" applyFont="1" applyAlignment="1">
      <alignment vertical="center" wrapText="1"/>
    </xf>
    <xf numFmtId="0" fontId="2" fillId="0" borderId="9" xfId="19" quotePrefix="1" applyFont="1" applyBorder="1" applyAlignment="1">
      <alignment horizontal="center" vertical="center" wrapText="1"/>
    </xf>
    <xf numFmtId="0" fontId="2" fillId="0" borderId="9" xfId="19" applyFont="1" applyBorder="1" applyAlignment="1">
      <alignment vertical="center" wrapText="1"/>
    </xf>
    <xf numFmtId="3" fontId="2" fillId="0" borderId="0" xfId="19" applyNumberFormat="1" applyFont="1" applyAlignment="1">
      <alignment vertical="center"/>
    </xf>
    <xf numFmtId="3" fontId="2" fillId="0" borderId="9" xfId="16" applyNumberFormat="1" applyFont="1" applyFill="1" applyBorder="1" applyAlignment="1">
      <alignment vertical="center" wrapText="1"/>
    </xf>
    <xf numFmtId="0" fontId="48" fillId="0" borderId="9" xfId="19" quotePrefix="1" applyFont="1" applyBorder="1" applyAlignment="1">
      <alignment horizontal="center" vertical="center" wrapText="1"/>
    </xf>
    <xf numFmtId="0" fontId="48" fillId="0" borderId="9" xfId="19" applyFont="1" applyBorder="1" applyAlignment="1">
      <alignment vertical="center" wrapText="1"/>
    </xf>
    <xf numFmtId="3" fontId="48" fillId="0" borderId="9" xfId="19" applyNumberFormat="1" applyFont="1" applyBorder="1" applyAlignment="1">
      <alignment vertical="center" wrapText="1"/>
    </xf>
    <xf numFmtId="0" fontId="48" fillId="0" borderId="0" xfId="19" applyFont="1" applyAlignment="1">
      <alignment vertical="center"/>
    </xf>
    <xf numFmtId="3" fontId="48" fillId="0" borderId="0" xfId="19" applyNumberFormat="1" applyFont="1" applyAlignment="1">
      <alignment vertical="center"/>
    </xf>
    <xf numFmtId="4" fontId="1" fillId="0" borderId="0" xfId="19" applyNumberFormat="1" applyFont="1" applyAlignment="1">
      <alignment vertical="center"/>
    </xf>
    <xf numFmtId="0" fontId="10" fillId="0" borderId="9" xfId="19" quotePrefix="1" applyFont="1" applyBorder="1" applyAlignment="1">
      <alignment horizontal="center" vertical="center" wrapText="1"/>
    </xf>
    <xf numFmtId="0" fontId="10" fillId="0" borderId="9" xfId="19" applyFont="1" applyBorder="1" applyAlignment="1">
      <alignment vertical="center" wrapText="1"/>
    </xf>
    <xf numFmtId="3" fontId="10" fillId="0" borderId="9" xfId="16" applyNumberFormat="1" applyFont="1" applyBorder="1" applyAlignment="1">
      <alignment vertical="center" wrapText="1"/>
    </xf>
    <xf numFmtId="0" fontId="10" fillId="0" borderId="0" xfId="19" applyFont="1" applyAlignment="1">
      <alignment vertical="center"/>
    </xf>
    <xf numFmtId="4" fontId="10" fillId="0" borderId="0" xfId="19" applyNumberFormat="1" applyFont="1" applyAlignment="1">
      <alignment vertical="center"/>
    </xf>
    <xf numFmtId="0" fontId="71" fillId="0" borderId="9" xfId="19" quotePrefix="1" applyBorder="1" applyAlignment="1">
      <alignment horizontal="center" vertical="center" wrapText="1"/>
    </xf>
    <xf numFmtId="3" fontId="71" fillId="0" borderId="9" xfId="16" applyNumberFormat="1" applyFont="1" applyBorder="1" applyAlignment="1">
      <alignment vertical="center" wrapText="1"/>
    </xf>
    <xf numFmtId="0" fontId="2" fillId="0" borderId="10" xfId="19" applyFont="1" applyBorder="1" applyAlignment="1">
      <alignment vertical="center"/>
    </xf>
    <xf numFmtId="3" fontId="2" fillId="0" borderId="10" xfId="19" applyNumberFormat="1" applyFont="1" applyBorder="1" applyAlignment="1">
      <alignment vertical="center"/>
    </xf>
    <xf numFmtId="0" fontId="10" fillId="0" borderId="0" xfId="19" applyFont="1" applyAlignment="1">
      <alignment horizontal="center" vertical="center"/>
    </xf>
    <xf numFmtId="0" fontId="2" fillId="0" borderId="0" xfId="19" quotePrefix="1" applyFont="1" applyAlignment="1">
      <alignment horizontal="center" vertical="center"/>
    </xf>
    <xf numFmtId="0" fontId="2" fillId="0" borderId="0" xfId="19" applyFont="1" applyAlignment="1">
      <alignment horizontal="center" vertical="center"/>
    </xf>
    <xf numFmtId="0" fontId="75" fillId="0" borderId="0" xfId="13" applyFont="1" applyBorder="1" applyAlignment="1">
      <alignment vertical="center"/>
    </xf>
    <xf numFmtId="3" fontId="75" fillId="0" borderId="0" xfId="13" applyNumberFormat="1" applyFont="1" applyBorder="1" applyAlignment="1">
      <alignment vertical="center"/>
    </xf>
    <xf numFmtId="0" fontId="76" fillId="0" borderId="0" xfId="13" applyFont="1" applyBorder="1" applyAlignment="1">
      <alignment vertical="center"/>
    </xf>
    <xf numFmtId="3" fontId="49" fillId="0" borderId="0" xfId="4" applyNumberFormat="1" applyFont="1" applyAlignment="1">
      <alignment vertical="center"/>
    </xf>
    <xf numFmtId="0" fontId="30" fillId="0" borderId="11" xfId="4" quotePrefix="1" applyFont="1" applyBorder="1" applyAlignment="1">
      <alignment horizontal="center" vertical="center" wrapText="1"/>
    </xf>
    <xf numFmtId="0" fontId="30" fillId="0" borderId="11" xfId="4" applyFont="1" applyBorder="1" applyAlignment="1">
      <alignment horizontal="left" vertical="center" wrapText="1"/>
    </xf>
    <xf numFmtId="3" fontId="30" fillId="0" borderId="11" xfId="4" applyNumberFormat="1" applyFont="1" applyBorder="1" applyAlignment="1">
      <alignment horizontal="right" vertical="center" wrapText="1"/>
    </xf>
    <xf numFmtId="0" fontId="59" fillId="0" borderId="0" xfId="4" applyFont="1" applyAlignment="1">
      <alignment vertical="center"/>
    </xf>
    <xf numFmtId="0" fontId="30" fillId="0" borderId="11" xfId="4" applyFont="1" applyBorder="1" applyAlignment="1">
      <alignment vertical="center"/>
    </xf>
    <xf numFmtId="3" fontId="30" fillId="0" borderId="11" xfId="4" applyNumberFormat="1" applyFont="1" applyBorder="1" applyAlignment="1">
      <alignment vertical="center"/>
    </xf>
    <xf numFmtId="0" fontId="30" fillId="0" borderId="16" xfId="4" quotePrefix="1" applyFont="1" applyBorder="1" applyAlignment="1">
      <alignment horizontal="center" vertical="center" wrapText="1"/>
    </xf>
    <xf numFmtId="0" fontId="30" fillId="0" borderId="16" xfId="4" applyFont="1" applyBorder="1" applyAlignment="1">
      <alignment horizontal="left" vertical="center" wrapText="1"/>
    </xf>
    <xf numFmtId="3" fontId="30" fillId="0" borderId="16" xfId="4" applyNumberFormat="1" applyFont="1" applyBorder="1" applyAlignment="1">
      <alignment horizontal="right" vertical="center" wrapText="1"/>
    </xf>
    <xf numFmtId="3" fontId="30" fillId="0" borderId="16" xfId="4" applyNumberFormat="1" applyFont="1" applyBorder="1" applyAlignment="1">
      <alignment vertical="center"/>
    </xf>
    <xf numFmtId="0" fontId="30" fillId="0" borderId="16" xfId="4" applyFont="1" applyBorder="1" applyAlignment="1">
      <alignment vertical="center"/>
    </xf>
    <xf numFmtId="0" fontId="94" fillId="2" borderId="0" xfId="4" applyFont="1" applyFill="1" applyAlignment="1">
      <alignment vertical="center"/>
    </xf>
    <xf numFmtId="167" fontId="94" fillId="2" borderId="0" xfId="4" applyNumberFormat="1" applyFont="1" applyFill="1" applyAlignment="1">
      <alignment vertical="center"/>
    </xf>
    <xf numFmtId="3" fontId="33" fillId="0" borderId="16" xfId="4" applyNumberFormat="1" applyFont="1" applyBorder="1" applyAlignment="1">
      <alignment horizontal="right" vertical="center" wrapText="1"/>
    </xf>
    <xf numFmtId="0" fontId="43" fillId="0" borderId="23" xfId="0" quotePrefix="1" applyFont="1" applyBorder="1" applyAlignment="1">
      <alignment horizontal="left" vertical="center" wrapText="1"/>
    </xf>
    <xf numFmtId="0" fontId="10" fillId="0" borderId="0" xfId="0" applyFont="1" applyAlignment="1">
      <alignment horizontal="left" vertical="center" wrapText="1"/>
    </xf>
    <xf numFmtId="0" fontId="10" fillId="0" borderId="0" xfId="0" quotePrefix="1" applyFont="1" applyAlignment="1">
      <alignment horizontal="left" vertical="center" wrapText="1"/>
    </xf>
    <xf numFmtId="0" fontId="3" fillId="0" borderId="0" xfId="0" applyFont="1" applyAlignment="1">
      <alignment horizontal="right" vertical="center"/>
    </xf>
    <xf numFmtId="0" fontId="56" fillId="0" borderId="0" xfId="0" applyFont="1" applyAlignment="1">
      <alignment horizontal="center" vertical="center"/>
    </xf>
    <xf numFmtId="0" fontId="64" fillId="0" borderId="0" xfId="0" applyFont="1" applyAlignment="1">
      <alignment horizontal="center" vertical="center"/>
    </xf>
    <xf numFmtId="0" fontId="4" fillId="0" borderId="0" xfId="0" applyFont="1" applyAlignment="1">
      <alignment horizontal="right" vertical="center"/>
    </xf>
    <xf numFmtId="0" fontId="3" fillId="0" borderId="4" xfId="0" applyFont="1" applyBorder="1" applyAlignment="1">
      <alignment horizontal="center" vertical="center" wrapText="1"/>
    </xf>
    <xf numFmtId="0" fontId="55" fillId="0" borderId="0" xfId="0" applyFont="1" applyAlignment="1">
      <alignment horizontal="center" vertical="center"/>
    </xf>
    <xf numFmtId="0" fontId="63" fillId="0" borderId="0" xfId="0" applyFont="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44" fillId="0" borderId="0" xfId="0" applyFont="1" applyAlignment="1">
      <alignment horizontal="center" vertical="center"/>
    </xf>
    <xf numFmtId="0" fontId="55" fillId="0" borderId="0" xfId="0" applyFont="1" applyAlignment="1">
      <alignment horizontal="center" vertical="center" wrapText="1"/>
    </xf>
    <xf numFmtId="0" fontId="29" fillId="0" borderId="14" xfId="4" applyFont="1" applyBorder="1" applyAlignment="1">
      <alignment horizontal="center" vertical="center" wrapText="1"/>
    </xf>
    <xf numFmtId="0" fontId="17" fillId="0" borderId="0" xfId="4" applyFont="1" applyAlignment="1">
      <alignment horizontal="center"/>
    </xf>
    <xf numFmtId="0" fontId="67" fillId="0" borderId="0" xfId="4" applyFont="1" applyAlignment="1">
      <alignment horizontal="center" vertical="center" wrapText="1"/>
    </xf>
    <xf numFmtId="0" fontId="68" fillId="0" borderId="0" xfId="4" applyFont="1" applyAlignment="1">
      <alignment horizontal="center"/>
    </xf>
    <xf numFmtId="0" fontId="28" fillId="0" borderId="13" xfId="4" applyFont="1" applyBorder="1" applyAlignment="1">
      <alignment horizontal="center" vertical="center"/>
    </xf>
    <xf numFmtId="0" fontId="18" fillId="0" borderId="0" xfId="4" applyFont="1" applyAlignment="1">
      <alignment horizontal="center" vertical="center"/>
    </xf>
    <xf numFmtId="0" fontId="57" fillId="0" borderId="0" xfId="4" applyFont="1" applyAlignment="1">
      <alignment horizontal="center" vertical="center" wrapText="1"/>
    </xf>
    <xf numFmtId="0" fontId="58" fillId="0" borderId="0" xfId="4" applyFont="1" applyAlignment="1">
      <alignment horizontal="center" vertical="center"/>
    </xf>
    <xf numFmtId="0" fontId="46" fillId="0" borderId="13" xfId="4" applyFont="1" applyBorder="1" applyAlignment="1">
      <alignment horizontal="center" vertical="center"/>
    </xf>
    <xf numFmtId="0" fontId="33" fillId="0" borderId="14" xfId="4" applyFont="1" applyBorder="1" applyAlignment="1">
      <alignment horizontal="center" vertical="center" wrapText="1"/>
    </xf>
    <xf numFmtId="0" fontId="65" fillId="0" borderId="14" xfId="4" applyFont="1" applyBorder="1" applyAlignment="1">
      <alignment horizontal="center" vertical="center" wrapText="1"/>
    </xf>
    <xf numFmtId="0" fontId="33" fillId="0" borderId="18" xfId="4" applyFont="1" applyBorder="1" applyAlignment="1">
      <alignment horizontal="center" vertical="center" wrapText="1"/>
    </xf>
    <xf numFmtId="0" fontId="33" fillId="0" borderId="19" xfId="4" applyFont="1" applyBorder="1" applyAlignment="1">
      <alignment horizontal="center" vertical="center" wrapText="1"/>
    </xf>
    <xf numFmtId="0" fontId="17" fillId="0" borderId="0" xfId="4" applyFont="1" applyAlignment="1">
      <alignment horizontal="right" vertical="center"/>
    </xf>
    <xf numFmtId="0" fontId="26" fillId="0" borderId="0" xfId="4" applyFont="1" applyAlignment="1">
      <alignment horizontal="center" vertical="center" wrapText="1"/>
    </xf>
    <xf numFmtId="0" fontId="66" fillId="0" borderId="0" xfId="4" applyFont="1" applyAlignment="1">
      <alignment horizontal="center" vertical="center"/>
    </xf>
    <xf numFmtId="0" fontId="23" fillId="0" borderId="14" xfId="4" applyFont="1" applyBorder="1" applyAlignment="1">
      <alignment horizontal="center" vertical="center" wrapText="1"/>
    </xf>
    <xf numFmtId="0" fontId="52" fillId="0" borderId="14" xfId="4" applyFont="1" applyBorder="1" applyAlignment="1">
      <alignment horizontal="center" vertical="center" wrapText="1"/>
    </xf>
    <xf numFmtId="0" fontId="53" fillId="0" borderId="14" xfId="4" applyFont="1" applyBorder="1" applyAlignment="1">
      <alignment horizontal="center" vertical="center"/>
    </xf>
    <xf numFmtId="0" fontId="4" fillId="0" borderId="0" xfId="0" applyFont="1" applyAlignment="1">
      <alignment horizontal="center" vertical="center"/>
    </xf>
    <xf numFmtId="0" fontId="69" fillId="0" borderId="0" xfId="4" applyFont="1" applyAlignment="1">
      <alignment horizontal="center" vertical="center" wrapText="1"/>
    </xf>
    <xf numFmtId="0" fontId="70" fillId="0" borderId="0" xfId="4" applyFont="1" applyAlignment="1">
      <alignment horizontal="center" vertical="center"/>
    </xf>
    <xf numFmtId="10" fontId="79" fillId="2" borderId="0" xfId="12" applyNumberFormat="1" applyFont="1" applyFill="1" applyBorder="1" applyAlignment="1">
      <alignment horizontal="center" vertical="center"/>
    </xf>
    <xf numFmtId="0" fontId="7" fillId="0" borderId="7" xfId="13" applyFont="1" applyBorder="1" applyAlignment="1">
      <alignment horizontal="center" vertical="center" wrapText="1"/>
    </xf>
    <xf numFmtId="0" fontId="7" fillId="0" borderId="1" xfId="13" applyFont="1" applyBorder="1" applyAlignment="1">
      <alignment horizontal="center" vertical="center" wrapText="1"/>
    </xf>
    <xf numFmtId="0" fontId="7" fillId="0" borderId="2" xfId="13" applyFont="1" applyBorder="1" applyAlignment="1">
      <alignment horizontal="center" vertical="center" wrapText="1"/>
    </xf>
    <xf numFmtId="169" fontId="7" fillId="0" borderId="7" xfId="12" applyNumberFormat="1" applyFont="1" applyFill="1" applyBorder="1" applyAlignment="1">
      <alignment horizontal="center" vertical="center" wrapText="1"/>
    </xf>
    <xf numFmtId="169" fontId="7" fillId="0" borderId="1" xfId="12" applyNumberFormat="1" applyFont="1" applyFill="1" applyBorder="1" applyAlignment="1">
      <alignment horizontal="center" vertical="center" wrapText="1"/>
    </xf>
    <xf numFmtId="169" fontId="7" fillId="0" borderId="2" xfId="12" applyNumberFormat="1" applyFont="1" applyFill="1" applyBorder="1" applyAlignment="1">
      <alignment horizontal="center" vertical="center" wrapText="1"/>
    </xf>
    <xf numFmtId="0" fontId="7" fillId="0" borderId="17" xfId="13" applyFont="1" applyBorder="1" applyAlignment="1">
      <alignment horizontal="center" vertical="center"/>
    </xf>
    <xf numFmtId="0" fontId="7" fillId="0" borderId="9" xfId="13" applyFont="1" applyBorder="1" applyAlignment="1">
      <alignment horizontal="center" vertical="center"/>
    </xf>
    <xf numFmtId="0" fontId="7" fillId="0" borderId="10" xfId="13" applyFont="1" applyBorder="1" applyAlignment="1">
      <alignment horizontal="center" vertical="center"/>
    </xf>
    <xf numFmtId="169" fontId="7" fillId="0" borderId="17" xfId="12" applyNumberFormat="1" applyFont="1" applyFill="1" applyBorder="1" applyAlignment="1">
      <alignment horizontal="center" vertical="center" wrapText="1"/>
    </xf>
    <xf numFmtId="169" fontId="7" fillId="0" borderId="9" xfId="12" applyNumberFormat="1" applyFont="1" applyFill="1" applyBorder="1" applyAlignment="1">
      <alignment horizontal="center" vertical="center" wrapText="1"/>
    </xf>
    <xf numFmtId="169" fontId="7" fillId="0" borderId="10" xfId="12" applyNumberFormat="1" applyFont="1" applyFill="1" applyBorder="1" applyAlignment="1">
      <alignment horizontal="center" vertical="center" wrapText="1"/>
    </xf>
    <xf numFmtId="0" fontId="7" fillId="0" borderId="17" xfId="13" applyFont="1" applyBorder="1" applyAlignment="1">
      <alignment horizontal="center" vertical="center" wrapText="1"/>
    </xf>
    <xf numFmtId="0" fontId="7" fillId="0" borderId="9" xfId="13" applyFont="1" applyBorder="1" applyAlignment="1">
      <alignment horizontal="center" vertical="center" wrapText="1"/>
    </xf>
    <xf numFmtId="0" fontId="7" fillId="0" borderId="10" xfId="13" applyFont="1" applyBorder="1" applyAlignment="1">
      <alignment horizontal="center" vertical="center" wrapText="1"/>
    </xf>
    <xf numFmtId="3" fontId="73" fillId="0" borderId="21" xfId="12" applyNumberFormat="1" applyFont="1" applyFill="1" applyBorder="1" applyAlignment="1">
      <alignment horizontal="center" vertical="center" wrapText="1"/>
    </xf>
    <xf numFmtId="0" fontId="55" fillId="0" borderId="0" xfId="13" applyFont="1" applyAlignment="1">
      <alignment horizontal="center"/>
    </xf>
    <xf numFmtId="0" fontId="63" fillId="0" borderId="0" xfId="13" applyFont="1" applyAlignment="1">
      <alignment horizontal="center"/>
    </xf>
    <xf numFmtId="0" fontId="1" fillId="0" borderId="6" xfId="13" applyFont="1" applyBorder="1" applyAlignment="1">
      <alignment horizontal="right" vertical="top"/>
    </xf>
    <xf numFmtId="0" fontId="7" fillId="0" borderId="8" xfId="13" applyFont="1" applyBorder="1" applyAlignment="1">
      <alignment horizontal="center" vertical="center"/>
    </xf>
    <xf numFmtId="0" fontId="7" fillId="0" borderId="8" xfId="13" applyFont="1" applyBorder="1" applyAlignment="1">
      <alignment horizontal="center" vertical="center" wrapText="1"/>
    </xf>
    <xf numFmtId="0" fontId="7" fillId="0" borderId="4" xfId="13" applyFont="1" applyBorder="1" applyAlignment="1">
      <alignment horizontal="center" vertical="center"/>
    </xf>
    <xf numFmtId="167" fontId="7" fillId="0" borderId="7" xfId="13" applyNumberFormat="1" applyFont="1" applyBorder="1" applyAlignment="1">
      <alignment horizontal="center" vertical="center" wrapText="1"/>
    </xf>
    <xf numFmtId="167" fontId="7" fillId="0" borderId="1" xfId="13" applyNumberFormat="1" applyFont="1" applyBorder="1" applyAlignment="1">
      <alignment horizontal="center" vertical="center" wrapText="1"/>
    </xf>
    <xf numFmtId="167" fontId="7" fillId="0" borderId="2" xfId="13" applyNumberFormat="1" applyFont="1" applyBorder="1" applyAlignment="1">
      <alignment horizontal="center" vertical="center" wrapText="1"/>
    </xf>
    <xf numFmtId="0" fontId="48" fillId="0" borderId="7" xfId="13" applyFont="1" applyBorder="1" applyAlignment="1">
      <alignment horizontal="center" vertical="center" wrapText="1"/>
    </xf>
    <xf numFmtId="0" fontId="48" fillId="0" borderId="2" xfId="13" applyFont="1" applyBorder="1" applyAlignment="1">
      <alignment horizontal="center" vertical="center" wrapText="1"/>
    </xf>
    <xf numFmtId="0" fontId="71" fillId="0" borderId="9" xfId="13" applyFont="1" applyBorder="1" applyAlignment="1">
      <alignment horizontal="center" vertical="center" wrapText="1"/>
    </xf>
    <xf numFmtId="0" fontId="86" fillId="0" borderId="0" xfId="13" applyFont="1" applyAlignment="1">
      <alignment horizontal="center" vertical="center"/>
    </xf>
    <xf numFmtId="0" fontId="87" fillId="0" borderId="0" xfId="13" applyFont="1" applyAlignment="1">
      <alignment horizontal="center" vertical="center"/>
    </xf>
    <xf numFmtId="0" fontId="71" fillId="0" borderId="6" xfId="13" applyFont="1" applyBorder="1" applyAlignment="1">
      <alignment horizontal="center" vertical="center"/>
    </xf>
    <xf numFmtId="0" fontId="48" fillId="0" borderId="4" xfId="13" applyFont="1" applyBorder="1" applyAlignment="1">
      <alignment horizontal="center" vertical="center"/>
    </xf>
    <xf numFmtId="0" fontId="48" fillId="0" borderId="4" xfId="13" applyFont="1" applyBorder="1" applyAlignment="1">
      <alignment horizontal="center" vertical="center" wrapText="1"/>
    </xf>
    <xf numFmtId="0" fontId="48" fillId="0" borderId="5" xfId="13" applyFont="1" applyBorder="1" applyAlignment="1">
      <alignment horizontal="center" vertical="center"/>
    </xf>
    <xf numFmtId="0" fontId="48" fillId="0" borderId="26" xfId="13" applyFont="1" applyBorder="1" applyAlignment="1">
      <alignment horizontal="center" vertical="center"/>
    </xf>
    <xf numFmtId="0" fontId="48" fillId="0" borderId="3" xfId="13" applyFont="1" applyBorder="1" applyAlignment="1">
      <alignment horizontal="center" vertical="center"/>
    </xf>
    <xf numFmtId="0" fontId="90" fillId="0" borderId="0" xfId="14" applyFont="1" applyAlignment="1">
      <alignment horizontal="center" vertical="center" wrapText="1"/>
    </xf>
    <xf numFmtId="0" fontId="75" fillId="0" borderId="0" xfId="13" applyFont="1" applyAlignment="1">
      <alignment horizontal="left" vertical="center" wrapText="1"/>
    </xf>
    <xf numFmtId="0" fontId="56" fillId="0" borderId="0" xfId="13" applyFont="1" applyAlignment="1">
      <alignment horizontal="center" vertical="center"/>
    </xf>
    <xf numFmtId="0" fontId="63" fillId="0" borderId="0" xfId="13" applyFont="1" applyAlignment="1">
      <alignment horizontal="center" vertical="center"/>
    </xf>
    <xf numFmtId="0" fontId="7" fillId="0" borderId="6" xfId="13" applyFont="1" applyBorder="1" applyAlignment="1">
      <alignment horizontal="center" vertical="center"/>
    </xf>
    <xf numFmtId="0" fontId="7" fillId="0" borderId="7" xfId="13" applyFont="1" applyBorder="1" applyAlignment="1">
      <alignment horizontal="center" vertical="center"/>
    </xf>
    <xf numFmtId="0" fontId="7" fillId="0" borderId="1" xfId="13" applyFont="1" applyBorder="1" applyAlignment="1">
      <alignment horizontal="center" vertical="center"/>
    </xf>
    <xf numFmtId="0" fontId="7" fillId="0" borderId="2" xfId="13" applyFont="1" applyBorder="1" applyAlignment="1">
      <alignment horizontal="center" vertical="center"/>
    </xf>
    <xf numFmtId="0" fontId="7" fillId="0" borderId="5" xfId="13" applyFont="1" applyBorder="1" applyAlignment="1">
      <alignment horizontal="center" vertical="center"/>
    </xf>
    <xf numFmtId="0" fontId="7" fillId="0" borderId="26" xfId="13" applyFont="1" applyBorder="1" applyAlignment="1">
      <alignment horizontal="center" vertical="center"/>
    </xf>
    <xf numFmtId="0" fontId="7" fillId="0" borderId="3" xfId="13" applyFont="1" applyBorder="1" applyAlignment="1">
      <alignment horizontal="center" vertical="center"/>
    </xf>
    <xf numFmtId="0" fontId="2" fillId="0" borderId="0" xfId="19" quotePrefix="1" applyFont="1" applyAlignment="1">
      <alignment vertical="center" wrapText="1"/>
    </xf>
    <xf numFmtId="0" fontId="1" fillId="0" borderId="4" xfId="19" applyFont="1" applyBorder="1" applyAlignment="1">
      <alignment horizontal="center" vertical="center" wrapText="1"/>
    </xf>
    <xf numFmtId="0" fontId="1" fillId="0" borderId="7" xfId="19" applyFont="1" applyBorder="1" applyAlignment="1">
      <alignment horizontal="center" vertical="center" wrapText="1"/>
    </xf>
    <xf numFmtId="0" fontId="1" fillId="0" borderId="2" xfId="19" applyFont="1" applyBorder="1" applyAlignment="1">
      <alignment horizontal="center" vertical="center" wrapText="1"/>
    </xf>
    <xf numFmtId="0" fontId="1" fillId="0" borderId="5" xfId="19" applyFont="1" applyBorder="1" applyAlignment="1">
      <alignment horizontal="center" vertical="center" wrapText="1"/>
    </xf>
    <xf numFmtId="0" fontId="1" fillId="0" borderId="3" xfId="19" applyFont="1" applyBorder="1" applyAlignment="1">
      <alignment horizontal="center" vertical="center" wrapText="1"/>
    </xf>
    <xf numFmtId="0" fontId="1" fillId="0" borderId="26" xfId="19" applyFont="1" applyBorder="1" applyAlignment="1">
      <alignment horizontal="center" vertical="center" wrapText="1"/>
    </xf>
    <xf numFmtId="0" fontId="48" fillId="0" borderId="7" xfId="19" applyFont="1" applyBorder="1" applyAlignment="1">
      <alignment horizontal="center" vertical="center" wrapText="1"/>
    </xf>
    <xf numFmtId="0" fontId="48" fillId="0" borderId="2" xfId="19" applyFont="1" applyBorder="1" applyAlignment="1">
      <alignment horizontal="center" vertical="center" wrapText="1"/>
    </xf>
    <xf numFmtId="0" fontId="55" fillId="0" borderId="0" xfId="19" applyFont="1" applyAlignment="1">
      <alignment horizontal="center" vertical="center"/>
    </xf>
    <xf numFmtId="0" fontId="63" fillId="0" borderId="0" xfId="19" applyFont="1" applyAlignment="1">
      <alignment horizontal="center" vertical="center"/>
    </xf>
  </cellXfs>
  <cellStyles count="20">
    <cellStyle name="Comma 2" xfId="12"/>
    <cellStyle name="Comma 3" xfId="9"/>
    <cellStyle name="Comma 4" xfId="16"/>
    <cellStyle name="Normal" xfId="0" builtinId="0"/>
    <cellStyle name="Normal 12" xfId="15"/>
    <cellStyle name="Normal 12 2" xfId="19"/>
    <cellStyle name="Normal 14" xfId="10"/>
    <cellStyle name="Normal 2" xfId="7"/>
    <cellStyle name="Normal 2 3" xfId="13"/>
    <cellStyle name="Normal 3" xfId="4"/>
    <cellStyle name="Normal 4" xfId="2"/>
    <cellStyle name="Normal 5" xfId="3"/>
    <cellStyle name="Normal 5 2" xfId="17"/>
    <cellStyle name="Normal 5 3" xfId="18"/>
    <cellStyle name="Normal 6" xfId="11"/>
    <cellStyle name="Normal 6 3 2" xfId="6"/>
    <cellStyle name="Normal 6 6" xfId="5"/>
    <cellStyle name="Normal 6 6 2" xfId="8"/>
    <cellStyle name="Normal_Bieu so 2(DPsua)" xfId="14"/>
    <cellStyle name="Normal_Chi NSTW NSDP 2002 - P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19050</xdr:rowOff>
    </xdr:from>
    <xdr:to>
      <xdr:col>2</xdr:col>
      <xdr:colOff>9526</xdr:colOff>
      <xdr:row>6</xdr:row>
      <xdr:rowOff>238125</xdr:rowOff>
    </xdr:to>
    <xdr:cxnSp macro="">
      <xdr:nvCxnSpPr>
        <xdr:cNvPr id="2" name="Straight Connector 1">
          <a:extLst>
            <a:ext uri="{FF2B5EF4-FFF2-40B4-BE49-F238E27FC236}">
              <a16:creationId xmlns:a16="http://schemas.microsoft.com/office/drawing/2014/main" id="{1C479095-4A68-497A-ADEE-79A51F4E22E9}"/>
            </a:ext>
          </a:extLst>
        </xdr:cNvPr>
        <xdr:cNvCxnSpPr/>
      </xdr:nvCxnSpPr>
      <xdr:spPr>
        <a:xfrm flipH="1">
          <a:off x="333375" y="1009650"/>
          <a:ext cx="2609851" cy="657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PHONG%20TAI%20CHINH\Phan%20bo%20Du%20toan%202022\PL_Kem%20theo%20PA%20Dieu%20chinh%20Du%20toan%202022_Trinh%20Ky%20hop%20thu%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nhvan\tam\nah%2095-97\My%20Documents\DT%20XECEL\A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PHONG%20TAI%20CHINH\Phan%20bo%20Du%20toan%202022\Phan%20bo%20Du%20toan%202022_Kem%20theo%20QD%20cua%20UBND%20huy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JHFGJGXBGCCNCVCCVVCVCC2"/>
      <sheetName val="#REF"/>
      <sheetName val="_REF"/>
      <sheetName val="MTP"/>
      <sheetName val="CT Thang Mo"/>
      <sheetName val="CT  PL"/>
      <sheetName val="dg-VTu"/>
      <sheetName val="khongin"/>
      <sheetName val="CHITIET VL-NC-TT1p"/>
      <sheetName val="TONGKE3p"/>
      <sheetName val="CHITIET VL-NC-TT -1p"/>
      <sheetName val="PNT-QUOT-#3"/>
      <sheetName val="COAT&amp;WRAP-QIOT-#3"/>
      <sheetName val="XL4Poppy"/>
      <sheetName val="dongia (2)"/>
      <sheetName val="B-B"/>
      <sheetName val="CHITIET VL-NC"/>
      <sheetName val="DON GIA"/>
      <sheetName val="Sheet1"/>
      <sheetName val="DN"/>
      <sheetName val="VP"/>
      <sheetName val="KD"/>
      <sheetName val="DD"/>
      <sheetName val="CT"/>
      <sheetName val="PX"/>
      <sheetName val="GR"/>
      <sheetName val="00000000"/>
      <sheetName val="DS CHU Phuc"/>
      <sheetName val="DS THI AT"/>
      <sheetName val="Bien Ban"/>
      <sheetName val="Sheet2"/>
      <sheetName val="Tổng kê"/>
      <sheetName val="Dgia vat tu"/>
      <sheetName val="Don gia_III"/>
      <sheetName val="MTP1"/>
      <sheetName val="MTO REV.2(ARMOR)"/>
      <sheetName val="MeKong - Penetration"/>
      <sheetName val="Dist. Perform - Ctns.sales in "/>
      <sheetName val="Dist. Perform - Value.sales in"/>
      <sheetName val="Dist. Perform - Value.sales Out"/>
      <sheetName val="Head Count"/>
      <sheetName val="Sales Result For Month"/>
      <sheetName val="PTTL"/>
      <sheetName val="CHITIET VL-NC-TT-3p"/>
      <sheetName val="BC Ton Kho New"/>
      <sheetName val="BC Cua GSBH New"/>
      <sheetName val="10000000"/>
      <sheetName val="Quantity"/>
      <sheetName val="CaMay"/>
      <sheetName val="DGiaTN"/>
      <sheetName val="DGiaT"/>
      <sheetName val="TT"/>
      <sheetName val="DTKLg"/>
      <sheetName val="VL"/>
      <sheetName val="PTVTu"/>
      <sheetName val="THKP-Full"/>
      <sheetName val="KLg"/>
      <sheetName val="data"/>
      <sheetName val="ThongSo"/>
      <sheetName val="Chitiet"/>
      <sheetName val="Dongia"/>
      <sheetName val="Gia_GC_Satthep"/>
      <sheetName val="Ref"/>
      <sheetName val="ESTI."/>
      <sheetName val="DI-ESTI"/>
      <sheetName val="DS CHU Ph_x0001__x0000_"/>
      <sheetName val=""/>
      <sheetName val="Chuso"/>
      <sheetName val="Bhyt t1"/>
      <sheetName val="bieu_solie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1.UB"/>
      <sheetName val="Biểu số 02.UB"/>
      <sheetName val="Biểu số 03.UB"/>
      <sheetName val="Biểu số 04.UB"/>
      <sheetName val="Biểu số 05.UB"/>
      <sheetName val="Biểu số 06.UB"/>
      <sheetName val="Biểu số 07.UB"/>
    </sheetNames>
    <sheetDataSet>
      <sheetData sheetId="0" refreshError="1"/>
      <sheetData sheetId="1"/>
      <sheetData sheetId="2">
        <row r="10">
          <cell r="E10">
            <v>15024</v>
          </cell>
          <cell r="F10">
            <v>384</v>
          </cell>
        </row>
        <row r="43">
          <cell r="B43" t="str">
            <v>Hỗ trợ cây giống dược liệu cho nhân dân phát triển sản xuất (Cây giống được gieo ươm tại vườn ươm)</v>
          </cell>
        </row>
        <row r="44">
          <cell r="B44" t="str">
            <v xml:space="preserve">Hỗ trợ KP cho các Chốt liên ngành quản lý bảo vệ rừng </v>
          </cell>
        </row>
        <row r="53">
          <cell r="H53">
            <v>160</v>
          </cell>
        </row>
        <row r="56">
          <cell r="H56">
            <v>300</v>
          </cell>
        </row>
      </sheetData>
      <sheetData sheetId="3">
        <row r="13">
          <cell r="C13">
            <v>26754</v>
          </cell>
        </row>
        <row r="14">
          <cell r="C14">
            <v>3268</v>
          </cell>
        </row>
        <row r="15">
          <cell r="C15">
            <v>7132</v>
          </cell>
        </row>
        <row r="18">
          <cell r="C18">
            <v>7002</v>
          </cell>
        </row>
        <row r="55">
          <cell r="C55">
            <v>260</v>
          </cell>
        </row>
        <row r="56">
          <cell r="C56">
            <v>240</v>
          </cell>
        </row>
        <row r="57">
          <cell r="C57">
            <v>1490</v>
          </cell>
        </row>
        <row r="58">
          <cell r="C58">
            <v>380</v>
          </cell>
        </row>
        <row r="59">
          <cell r="C59">
            <v>979</v>
          </cell>
        </row>
      </sheetData>
      <sheetData sheetId="4">
        <row r="11">
          <cell r="C11">
            <v>996</v>
          </cell>
          <cell r="G11">
            <v>146076</v>
          </cell>
          <cell r="J11">
            <v>24520</v>
          </cell>
          <cell r="L11">
            <v>28543</v>
          </cell>
          <cell r="M11">
            <v>510</v>
          </cell>
          <cell r="N11">
            <v>10571</v>
          </cell>
          <cell r="O11">
            <v>2680.5</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PTDG"/>
      <sheetName val="THDT"/>
      <sheetName val="VAT LIEU"/>
      <sheetName val="DTCT"/>
      <sheetName val="ranh h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Ph­¬ng mai 2"/>
      <sheetName val="CL Ph­¬ng mai 2"/>
      <sheetName val="DT MN V¨n H­¬ng"/>
      <sheetName val="CL MN V¨n H­¬ng"/>
      <sheetName val="DT Hµ t©y"/>
      <sheetName val="CL Hµ t©y"/>
      <sheetName val="DT Bæ tóc"/>
      <sheetName val="CL Bæ tóc"/>
      <sheetName val="DT Ph­¬ng mai 1"/>
      <sheetName val="CL Ph­¬ng mai  1"/>
      <sheetName val="§¬n gi¸ chÝnh"/>
      <sheetName val="Dù to¸n mÉu"/>
      <sheetName val="CLVL MÉu"/>
      <sheetName val="00000000"/>
      <sheetName val="Dialog1"/>
    </sheetNames>
    <sheetDataSet>
      <sheetData sheetId="0"/>
      <sheetData sheetId="1"/>
      <sheetData sheetId="2"/>
      <sheetData sheetId="3"/>
      <sheetData sheetId="4"/>
      <sheetData sheetId="5"/>
      <sheetData sheetId="6"/>
      <sheetData sheetId="7"/>
      <sheetData sheetId="8"/>
      <sheetData sheetId="9"/>
      <sheetData sheetId="10">
        <row r="4">
          <cell r="F4">
            <v>0</v>
          </cell>
        </row>
        <row r="5">
          <cell r="F5">
            <v>1369</v>
          </cell>
        </row>
        <row r="6">
          <cell r="F6">
            <v>1712</v>
          </cell>
        </row>
        <row r="7">
          <cell r="F7">
            <v>1011</v>
          </cell>
        </row>
        <row r="9">
          <cell r="F9">
            <v>1011</v>
          </cell>
        </row>
        <row r="10">
          <cell r="F10">
            <v>643.1</v>
          </cell>
        </row>
        <row r="11">
          <cell r="F11">
            <v>2750</v>
          </cell>
        </row>
        <row r="12">
          <cell r="F12">
            <v>3951</v>
          </cell>
        </row>
        <row r="13">
          <cell r="F13">
            <v>1617</v>
          </cell>
        </row>
        <row r="14">
          <cell r="F14">
            <v>2780</v>
          </cell>
        </row>
        <row r="15">
          <cell r="F15">
            <v>4052</v>
          </cell>
        </row>
        <row r="16">
          <cell r="F16">
            <v>1232</v>
          </cell>
        </row>
        <row r="17">
          <cell r="F17">
            <v>1960</v>
          </cell>
        </row>
        <row r="18">
          <cell r="F18">
            <v>780</v>
          </cell>
        </row>
        <row r="19">
          <cell r="F19">
            <v>2206</v>
          </cell>
        </row>
        <row r="20">
          <cell r="F20">
            <v>2206</v>
          </cell>
        </row>
        <row r="21">
          <cell r="F21">
            <v>1312</v>
          </cell>
        </row>
        <row r="22">
          <cell r="F22">
            <v>12840</v>
          </cell>
        </row>
        <row r="23">
          <cell r="F23">
            <v>2599</v>
          </cell>
        </row>
        <row r="24">
          <cell r="F24">
            <v>1471</v>
          </cell>
        </row>
        <row r="25">
          <cell r="F25">
            <v>135290</v>
          </cell>
        </row>
        <row r="26">
          <cell r="F26">
            <v>1894</v>
          </cell>
        </row>
        <row r="27">
          <cell r="F27">
            <v>3632</v>
          </cell>
        </row>
        <row r="28">
          <cell r="F28">
            <v>1894</v>
          </cell>
        </row>
        <row r="29">
          <cell r="F29">
            <v>14747</v>
          </cell>
        </row>
        <row r="30">
          <cell r="F30">
            <v>5835</v>
          </cell>
        </row>
        <row r="31">
          <cell r="F31">
            <v>12840</v>
          </cell>
        </row>
        <row r="32">
          <cell r="F32">
            <v>1471</v>
          </cell>
        </row>
        <row r="33">
          <cell r="F33">
            <v>12840</v>
          </cell>
        </row>
        <row r="40">
          <cell r="F40">
            <v>324</v>
          </cell>
        </row>
        <row r="41">
          <cell r="F41">
            <v>891</v>
          </cell>
        </row>
        <row r="42">
          <cell r="F42">
            <v>891</v>
          </cell>
        </row>
        <row r="43">
          <cell r="F43">
            <v>130</v>
          </cell>
        </row>
        <row r="53">
          <cell r="F53">
            <v>400</v>
          </cell>
        </row>
        <row r="54">
          <cell r="F54">
            <v>1068</v>
          </cell>
        </row>
        <row r="55">
          <cell r="F55">
            <v>12840</v>
          </cell>
        </row>
        <row r="56">
          <cell r="F56">
            <v>12840</v>
          </cell>
        </row>
        <row r="60">
          <cell r="F60">
            <v>2470</v>
          </cell>
        </row>
        <row r="61">
          <cell r="F61">
            <v>2007</v>
          </cell>
        </row>
        <row r="62">
          <cell r="F62">
            <v>12840</v>
          </cell>
        </row>
        <row r="63">
          <cell r="F63">
            <v>10700</v>
          </cell>
        </row>
        <row r="64">
          <cell r="F64">
            <v>2189</v>
          </cell>
        </row>
        <row r="65">
          <cell r="F65">
            <v>2736</v>
          </cell>
        </row>
        <row r="66">
          <cell r="F66">
            <v>2736</v>
          </cell>
        </row>
        <row r="67">
          <cell r="F67">
            <v>1519</v>
          </cell>
        </row>
        <row r="68">
          <cell r="F68">
            <v>304</v>
          </cell>
        </row>
        <row r="69">
          <cell r="F69">
            <v>12840</v>
          </cell>
        </row>
        <row r="70">
          <cell r="F70">
            <v>12840</v>
          </cell>
        </row>
        <row r="72">
          <cell r="F72">
            <v>2803</v>
          </cell>
        </row>
        <row r="73">
          <cell r="F73">
            <v>8072</v>
          </cell>
        </row>
        <row r="74">
          <cell r="F74">
            <v>1528</v>
          </cell>
        </row>
        <row r="75">
          <cell r="F75">
            <v>12840</v>
          </cell>
        </row>
        <row r="76">
          <cell r="F76">
            <v>540</v>
          </cell>
        </row>
        <row r="82">
          <cell r="F82">
            <v>1518.99</v>
          </cell>
        </row>
        <row r="83">
          <cell r="F83">
            <v>12840</v>
          </cell>
        </row>
        <row r="89">
          <cell r="F89">
            <v>8988</v>
          </cell>
        </row>
        <row r="90">
          <cell r="F90">
            <v>2736</v>
          </cell>
        </row>
        <row r="91">
          <cell r="F91">
            <v>5188</v>
          </cell>
        </row>
        <row r="92">
          <cell r="F92">
            <v>51495</v>
          </cell>
        </row>
        <row r="93">
          <cell r="F93">
            <v>1700.58</v>
          </cell>
        </row>
        <row r="94">
          <cell r="F94">
            <v>1700.58</v>
          </cell>
        </row>
        <row r="95">
          <cell r="F95">
            <v>1700.58</v>
          </cell>
        </row>
        <row r="96">
          <cell r="F96">
            <v>12840</v>
          </cell>
        </row>
        <row r="97">
          <cell r="F97">
            <v>2375</v>
          </cell>
        </row>
        <row r="100">
          <cell r="F100">
            <v>12840</v>
          </cell>
        </row>
        <row r="101">
          <cell r="F101">
            <v>20714</v>
          </cell>
        </row>
        <row r="102">
          <cell r="F102">
            <v>2969</v>
          </cell>
        </row>
        <row r="103">
          <cell r="F103">
            <v>20000</v>
          </cell>
        </row>
        <row r="105">
          <cell r="F105">
            <v>36282</v>
          </cell>
        </row>
        <row r="107">
          <cell r="F107">
            <v>4525</v>
          </cell>
        </row>
        <row r="108">
          <cell r="F108">
            <v>5430</v>
          </cell>
        </row>
        <row r="113">
          <cell r="F113">
            <v>539</v>
          </cell>
        </row>
        <row r="114">
          <cell r="F114">
            <v>552</v>
          </cell>
        </row>
        <row r="115">
          <cell r="F115">
            <v>1962</v>
          </cell>
        </row>
        <row r="116">
          <cell r="F116">
            <v>1962</v>
          </cell>
        </row>
        <row r="117">
          <cell r="F117">
            <v>892</v>
          </cell>
        </row>
        <row r="118">
          <cell r="F118">
            <v>892</v>
          </cell>
        </row>
        <row r="119">
          <cell r="F119">
            <v>892</v>
          </cell>
        </row>
        <row r="120">
          <cell r="F120">
            <v>892</v>
          </cell>
        </row>
        <row r="122">
          <cell r="F122">
            <v>11940</v>
          </cell>
        </row>
        <row r="125">
          <cell r="F125">
            <v>583.70000000000005</v>
          </cell>
        </row>
        <row r="126">
          <cell r="F126">
            <v>583.70000000000005</v>
          </cell>
        </row>
        <row r="127">
          <cell r="F127">
            <v>4510</v>
          </cell>
        </row>
        <row r="129">
          <cell r="F129">
            <v>10700</v>
          </cell>
        </row>
        <row r="132">
          <cell r="F132">
            <v>5000</v>
          </cell>
        </row>
        <row r="133">
          <cell r="F133">
            <v>5000</v>
          </cell>
        </row>
        <row r="135">
          <cell r="F135">
            <v>4510</v>
          </cell>
        </row>
        <row r="136">
          <cell r="F136">
            <v>1649</v>
          </cell>
        </row>
        <row r="137">
          <cell r="F137">
            <v>1649</v>
          </cell>
        </row>
        <row r="138">
          <cell r="F138">
            <v>1649</v>
          </cell>
        </row>
        <row r="139">
          <cell r="F139">
            <v>1649</v>
          </cell>
        </row>
        <row r="140">
          <cell r="F140">
            <v>10000</v>
          </cell>
        </row>
        <row r="141">
          <cell r="F141">
            <v>5000</v>
          </cell>
        </row>
        <row r="142">
          <cell r="F142">
            <v>50000</v>
          </cell>
        </row>
        <row r="143">
          <cell r="F143">
            <v>35490</v>
          </cell>
        </row>
        <row r="148">
          <cell r="F148">
            <v>300</v>
          </cell>
        </row>
        <row r="149">
          <cell r="F149">
            <v>465</v>
          </cell>
        </row>
        <row r="150">
          <cell r="F150">
            <v>300</v>
          </cell>
        </row>
        <row r="151">
          <cell r="F151">
            <v>8068</v>
          </cell>
        </row>
        <row r="152">
          <cell r="F152">
            <v>6413</v>
          </cell>
        </row>
        <row r="154">
          <cell r="F154">
            <v>43152</v>
          </cell>
        </row>
        <row r="155">
          <cell r="F155">
            <v>13079</v>
          </cell>
        </row>
        <row r="156">
          <cell r="F156">
            <v>10700</v>
          </cell>
        </row>
        <row r="157">
          <cell r="F157">
            <v>35490</v>
          </cell>
        </row>
        <row r="160">
          <cell r="F160">
            <v>3091</v>
          </cell>
        </row>
        <row r="161">
          <cell r="F161">
            <v>3091</v>
          </cell>
        </row>
        <row r="162">
          <cell r="F162">
            <v>2089</v>
          </cell>
        </row>
        <row r="163">
          <cell r="F163">
            <v>1962</v>
          </cell>
        </row>
        <row r="165">
          <cell r="F165">
            <v>2189</v>
          </cell>
        </row>
        <row r="166">
          <cell r="F166">
            <v>583.70000000000005</v>
          </cell>
        </row>
        <row r="170">
          <cell r="F170">
            <v>12960</v>
          </cell>
        </row>
        <row r="175">
          <cell r="F175">
            <v>15494</v>
          </cell>
        </row>
        <row r="554">
          <cell r="F554">
            <v>1490</v>
          </cell>
        </row>
        <row r="555">
          <cell r="F555">
            <v>6082</v>
          </cell>
        </row>
        <row r="556">
          <cell r="F556">
            <v>1738</v>
          </cell>
        </row>
        <row r="557">
          <cell r="F557">
            <v>6827</v>
          </cell>
        </row>
        <row r="558">
          <cell r="F558">
            <v>2483</v>
          </cell>
        </row>
        <row r="559">
          <cell r="F559">
            <v>8689</v>
          </cell>
        </row>
        <row r="560">
          <cell r="F560">
            <v>16758</v>
          </cell>
        </row>
        <row r="561">
          <cell r="F561">
            <v>40218</v>
          </cell>
        </row>
        <row r="562">
          <cell r="F562">
            <v>15695</v>
          </cell>
        </row>
        <row r="563">
          <cell r="F563">
            <v>15695</v>
          </cell>
        </row>
        <row r="564">
          <cell r="F564">
            <v>15695</v>
          </cell>
        </row>
        <row r="565">
          <cell r="F565">
            <v>27369</v>
          </cell>
        </row>
        <row r="566">
          <cell r="F566">
            <v>27369</v>
          </cell>
        </row>
        <row r="567">
          <cell r="F567">
            <v>27369</v>
          </cell>
        </row>
        <row r="568">
          <cell r="F568">
            <v>19716</v>
          </cell>
        </row>
        <row r="569">
          <cell r="F569">
            <v>31390</v>
          </cell>
        </row>
        <row r="570">
          <cell r="F570">
            <v>21662</v>
          </cell>
        </row>
        <row r="571">
          <cell r="F571">
            <v>26072</v>
          </cell>
        </row>
        <row r="572">
          <cell r="F572">
            <v>23607</v>
          </cell>
        </row>
        <row r="573">
          <cell r="F573">
            <v>26720</v>
          </cell>
        </row>
        <row r="574">
          <cell r="F574">
            <v>46177</v>
          </cell>
        </row>
        <row r="575">
          <cell r="F575">
            <v>66152</v>
          </cell>
        </row>
        <row r="576">
          <cell r="F576">
            <v>60964</v>
          </cell>
        </row>
        <row r="577">
          <cell r="F577">
            <v>115312</v>
          </cell>
        </row>
        <row r="578">
          <cell r="F578">
            <v>68746</v>
          </cell>
        </row>
        <row r="579">
          <cell r="F579">
            <v>118036</v>
          </cell>
        </row>
        <row r="580">
          <cell r="F580">
            <v>389</v>
          </cell>
        </row>
        <row r="581">
          <cell r="F581">
            <v>649</v>
          </cell>
        </row>
        <row r="582">
          <cell r="F582">
            <v>1167</v>
          </cell>
        </row>
        <row r="583">
          <cell r="F583">
            <v>908</v>
          </cell>
        </row>
        <row r="584">
          <cell r="F584">
            <v>1038</v>
          </cell>
        </row>
        <row r="585">
          <cell r="F585">
            <v>519</v>
          </cell>
        </row>
        <row r="586">
          <cell r="F586">
            <v>778</v>
          </cell>
        </row>
        <row r="587">
          <cell r="F587">
            <v>1167</v>
          </cell>
        </row>
        <row r="588">
          <cell r="F588">
            <v>2594</v>
          </cell>
        </row>
        <row r="589">
          <cell r="F589">
            <v>259</v>
          </cell>
        </row>
        <row r="590">
          <cell r="F590">
            <v>454</v>
          </cell>
        </row>
        <row r="591">
          <cell r="F591">
            <v>1038</v>
          </cell>
        </row>
        <row r="592">
          <cell r="F592">
            <v>1245</v>
          </cell>
        </row>
        <row r="593">
          <cell r="F593">
            <v>23348</v>
          </cell>
        </row>
        <row r="594">
          <cell r="F594">
            <v>21402</v>
          </cell>
        </row>
        <row r="595">
          <cell r="F595">
            <v>14138</v>
          </cell>
        </row>
        <row r="596">
          <cell r="F596">
            <v>26201</v>
          </cell>
        </row>
        <row r="597">
          <cell r="F597">
            <v>24385</v>
          </cell>
        </row>
        <row r="598">
          <cell r="F598">
            <v>24515</v>
          </cell>
        </row>
        <row r="599">
          <cell r="F599">
            <v>24515</v>
          </cell>
        </row>
        <row r="600">
          <cell r="F600">
            <v>38783</v>
          </cell>
        </row>
        <row r="601">
          <cell r="F601">
            <v>38783</v>
          </cell>
        </row>
        <row r="602">
          <cell r="F602">
            <v>84.311999999999998</v>
          </cell>
        </row>
        <row r="603">
          <cell r="F603">
            <v>114.145</v>
          </cell>
        </row>
        <row r="604">
          <cell r="F604">
            <v>778</v>
          </cell>
        </row>
        <row r="605">
          <cell r="F605">
            <v>1167</v>
          </cell>
        </row>
        <row r="606">
          <cell r="F606">
            <v>389</v>
          </cell>
        </row>
        <row r="607">
          <cell r="F607">
            <v>519</v>
          </cell>
        </row>
        <row r="608">
          <cell r="F608">
            <v>649</v>
          </cell>
        </row>
        <row r="609">
          <cell r="F609">
            <v>778</v>
          </cell>
        </row>
        <row r="610">
          <cell r="F610">
            <v>778</v>
          </cell>
        </row>
        <row r="611">
          <cell r="F611">
            <v>519</v>
          </cell>
        </row>
        <row r="612">
          <cell r="F612">
            <v>1427</v>
          </cell>
        </row>
        <row r="613">
          <cell r="F613">
            <v>1686</v>
          </cell>
        </row>
        <row r="614">
          <cell r="F614">
            <v>389</v>
          </cell>
        </row>
        <row r="615">
          <cell r="F615">
            <v>519</v>
          </cell>
        </row>
        <row r="616">
          <cell r="F616">
            <v>519</v>
          </cell>
        </row>
        <row r="617">
          <cell r="F617">
            <v>778</v>
          </cell>
        </row>
        <row r="618">
          <cell r="F618">
            <v>1297</v>
          </cell>
        </row>
        <row r="619">
          <cell r="F619">
            <v>5837</v>
          </cell>
        </row>
        <row r="620">
          <cell r="F620">
            <v>1297</v>
          </cell>
        </row>
        <row r="621">
          <cell r="F621">
            <v>1686</v>
          </cell>
        </row>
        <row r="622">
          <cell r="F622">
            <v>1946</v>
          </cell>
        </row>
        <row r="623">
          <cell r="F623">
            <v>7783</v>
          </cell>
        </row>
        <row r="624">
          <cell r="F624">
            <v>2594</v>
          </cell>
        </row>
        <row r="625">
          <cell r="F625">
            <v>11373</v>
          </cell>
        </row>
        <row r="626">
          <cell r="F626">
            <v>12099</v>
          </cell>
        </row>
        <row r="627">
          <cell r="F627">
            <v>19721</v>
          </cell>
        </row>
        <row r="628">
          <cell r="F628">
            <v>17302</v>
          </cell>
        </row>
        <row r="629">
          <cell r="F629">
            <v>5445</v>
          </cell>
        </row>
        <row r="630">
          <cell r="F630">
            <v>7501</v>
          </cell>
        </row>
        <row r="631">
          <cell r="F631">
            <v>9437</v>
          </cell>
        </row>
        <row r="632">
          <cell r="F632">
            <v>6775</v>
          </cell>
        </row>
        <row r="633">
          <cell r="F633">
            <v>9921</v>
          </cell>
        </row>
        <row r="634">
          <cell r="F634">
            <v>15003</v>
          </cell>
        </row>
        <row r="635">
          <cell r="F635">
            <v>23351</v>
          </cell>
        </row>
        <row r="636">
          <cell r="F636">
            <v>7501</v>
          </cell>
        </row>
        <row r="637">
          <cell r="F637">
            <v>10647</v>
          </cell>
        </row>
        <row r="638">
          <cell r="F638">
            <v>15850</v>
          </cell>
        </row>
        <row r="639">
          <cell r="F639">
            <v>24198</v>
          </cell>
        </row>
        <row r="640">
          <cell r="F640">
            <v>5566</v>
          </cell>
        </row>
        <row r="641">
          <cell r="F641">
            <v>7622</v>
          </cell>
        </row>
        <row r="642">
          <cell r="F642">
            <v>11736</v>
          </cell>
        </row>
        <row r="643">
          <cell r="F643">
            <v>17665</v>
          </cell>
        </row>
        <row r="644">
          <cell r="F644">
            <v>13188</v>
          </cell>
        </row>
        <row r="645">
          <cell r="F645">
            <v>9195</v>
          </cell>
        </row>
        <row r="646">
          <cell r="F646">
            <v>14398</v>
          </cell>
        </row>
        <row r="647">
          <cell r="F647">
            <v>22988</v>
          </cell>
        </row>
        <row r="648">
          <cell r="F648">
            <v>37507</v>
          </cell>
        </row>
        <row r="649">
          <cell r="F649">
            <v>13188</v>
          </cell>
        </row>
        <row r="650">
          <cell r="F650">
            <v>19116</v>
          </cell>
        </row>
        <row r="651">
          <cell r="F651">
            <v>28312</v>
          </cell>
        </row>
        <row r="652">
          <cell r="F652">
            <v>43556</v>
          </cell>
        </row>
        <row r="653">
          <cell r="F653">
            <v>6050</v>
          </cell>
        </row>
        <row r="654">
          <cell r="F654">
            <v>9316</v>
          </cell>
        </row>
        <row r="655">
          <cell r="F655">
            <v>15124</v>
          </cell>
        </row>
        <row r="656">
          <cell r="F656">
            <v>24198</v>
          </cell>
        </row>
        <row r="657">
          <cell r="F657">
            <v>18269</v>
          </cell>
        </row>
        <row r="658">
          <cell r="F658">
            <v>28312</v>
          </cell>
        </row>
        <row r="659">
          <cell r="F659">
            <v>16334</v>
          </cell>
        </row>
        <row r="660">
          <cell r="F660">
            <v>6331</v>
          </cell>
        </row>
        <row r="661">
          <cell r="F661">
            <v>7448</v>
          </cell>
        </row>
        <row r="662">
          <cell r="F662">
            <v>8317</v>
          </cell>
        </row>
        <row r="663">
          <cell r="F663">
            <v>8317</v>
          </cell>
        </row>
        <row r="664">
          <cell r="F664">
            <v>6775</v>
          </cell>
        </row>
        <row r="665">
          <cell r="F665">
            <v>6775</v>
          </cell>
        </row>
        <row r="666">
          <cell r="F666">
            <v>188.08</v>
          </cell>
        </row>
        <row r="667">
          <cell r="F667">
            <v>194.56</v>
          </cell>
        </row>
        <row r="668">
          <cell r="F668">
            <v>259.42</v>
          </cell>
        </row>
        <row r="669">
          <cell r="F669">
            <v>259.42</v>
          </cell>
        </row>
        <row r="671">
          <cell r="F671">
            <v>233.48</v>
          </cell>
        </row>
        <row r="672">
          <cell r="F672">
            <v>364.49</v>
          </cell>
        </row>
        <row r="673">
          <cell r="F673">
            <v>12960</v>
          </cell>
        </row>
        <row r="674">
          <cell r="F674">
            <v>622.61</v>
          </cell>
        </row>
        <row r="675">
          <cell r="F675">
            <v>648.54999999999995</v>
          </cell>
        </row>
        <row r="676">
          <cell r="F676">
            <v>882.03</v>
          </cell>
        </row>
        <row r="677">
          <cell r="F677">
            <v>679.68</v>
          </cell>
        </row>
        <row r="678">
          <cell r="F678">
            <v>840.52</v>
          </cell>
        </row>
        <row r="679">
          <cell r="F679">
            <v>1011.74</v>
          </cell>
        </row>
        <row r="680">
          <cell r="F680">
            <v>3923</v>
          </cell>
        </row>
        <row r="681">
          <cell r="F681">
            <v>4600</v>
          </cell>
        </row>
        <row r="682">
          <cell r="F682">
            <v>10417</v>
          </cell>
        </row>
        <row r="683">
          <cell r="F683">
            <v>10958</v>
          </cell>
        </row>
        <row r="684">
          <cell r="F684">
            <v>12988</v>
          </cell>
        </row>
        <row r="687">
          <cell r="F687">
            <v>24775</v>
          </cell>
        </row>
        <row r="688">
          <cell r="F688">
            <v>24775</v>
          </cell>
        </row>
        <row r="689">
          <cell r="F689">
            <v>24775</v>
          </cell>
        </row>
        <row r="690">
          <cell r="F690">
            <v>23867</v>
          </cell>
        </row>
        <row r="691">
          <cell r="F691">
            <v>23867</v>
          </cell>
        </row>
        <row r="692">
          <cell r="F692">
            <v>23867</v>
          </cell>
        </row>
        <row r="693">
          <cell r="F693">
            <v>32428</v>
          </cell>
        </row>
        <row r="694">
          <cell r="F694">
            <v>32428</v>
          </cell>
        </row>
        <row r="695">
          <cell r="F695">
            <v>32428</v>
          </cell>
        </row>
        <row r="696">
          <cell r="F696">
            <v>26980</v>
          </cell>
        </row>
        <row r="697">
          <cell r="F697">
            <v>26980</v>
          </cell>
        </row>
        <row r="698">
          <cell r="F698">
            <v>26980</v>
          </cell>
        </row>
        <row r="699">
          <cell r="F699">
            <v>30741</v>
          </cell>
        </row>
        <row r="700">
          <cell r="F700">
            <v>30741</v>
          </cell>
        </row>
        <row r="701">
          <cell r="F701">
            <v>30741</v>
          </cell>
        </row>
        <row r="702">
          <cell r="F702">
            <v>21662</v>
          </cell>
        </row>
        <row r="703">
          <cell r="F703">
            <v>21662</v>
          </cell>
        </row>
        <row r="704">
          <cell r="F704">
            <v>21662</v>
          </cell>
        </row>
        <row r="705">
          <cell r="F705">
            <v>21662</v>
          </cell>
        </row>
        <row r="706">
          <cell r="F706">
            <v>21662</v>
          </cell>
        </row>
        <row r="707">
          <cell r="F707">
            <v>19327</v>
          </cell>
        </row>
        <row r="708">
          <cell r="F708">
            <v>19327</v>
          </cell>
        </row>
        <row r="709">
          <cell r="F709">
            <v>19327</v>
          </cell>
        </row>
        <row r="710">
          <cell r="F710">
            <v>19327</v>
          </cell>
        </row>
        <row r="711">
          <cell r="F711">
            <v>19327</v>
          </cell>
        </row>
        <row r="712">
          <cell r="F712">
            <v>21662</v>
          </cell>
        </row>
        <row r="713">
          <cell r="F713">
            <v>21662</v>
          </cell>
        </row>
        <row r="714">
          <cell r="F714">
            <v>21662</v>
          </cell>
        </row>
        <row r="715">
          <cell r="F715">
            <v>21662</v>
          </cell>
        </row>
        <row r="716">
          <cell r="F716">
            <v>21662</v>
          </cell>
        </row>
        <row r="717">
          <cell r="F717">
            <v>19327</v>
          </cell>
        </row>
        <row r="718">
          <cell r="F718">
            <v>19327</v>
          </cell>
        </row>
        <row r="719">
          <cell r="F719">
            <v>19327</v>
          </cell>
        </row>
        <row r="720">
          <cell r="F720">
            <v>19327</v>
          </cell>
        </row>
        <row r="721">
          <cell r="F721">
            <v>19327</v>
          </cell>
        </row>
        <row r="722">
          <cell r="F722">
            <v>31260</v>
          </cell>
        </row>
        <row r="723">
          <cell r="F723">
            <v>31260</v>
          </cell>
        </row>
        <row r="724">
          <cell r="F724">
            <v>31260</v>
          </cell>
        </row>
        <row r="725">
          <cell r="F725">
            <v>31260</v>
          </cell>
        </row>
        <row r="726">
          <cell r="F726">
            <v>31260</v>
          </cell>
        </row>
        <row r="727">
          <cell r="F727">
            <v>31260</v>
          </cell>
        </row>
        <row r="728">
          <cell r="F728">
            <v>31260</v>
          </cell>
        </row>
        <row r="729">
          <cell r="F729">
            <v>31260</v>
          </cell>
        </row>
        <row r="730">
          <cell r="F730">
            <v>31260</v>
          </cell>
        </row>
        <row r="731">
          <cell r="F731">
            <v>31260</v>
          </cell>
        </row>
        <row r="732">
          <cell r="F732">
            <v>31520</v>
          </cell>
        </row>
        <row r="733">
          <cell r="F733">
            <v>31520</v>
          </cell>
        </row>
        <row r="734">
          <cell r="F734">
            <v>31520</v>
          </cell>
        </row>
        <row r="735">
          <cell r="F735">
            <v>31520</v>
          </cell>
        </row>
        <row r="736">
          <cell r="F736">
            <v>31520</v>
          </cell>
        </row>
        <row r="737">
          <cell r="F737">
            <v>31520</v>
          </cell>
        </row>
        <row r="738">
          <cell r="F738">
            <v>31520</v>
          </cell>
        </row>
        <row r="739">
          <cell r="F739">
            <v>31520</v>
          </cell>
        </row>
        <row r="740">
          <cell r="F740">
            <v>31520</v>
          </cell>
        </row>
        <row r="741">
          <cell r="F741">
            <v>31520</v>
          </cell>
        </row>
        <row r="742">
          <cell r="F742">
            <v>31520</v>
          </cell>
        </row>
        <row r="743">
          <cell r="F743">
            <v>31260</v>
          </cell>
        </row>
        <row r="744">
          <cell r="F744">
            <v>31260</v>
          </cell>
        </row>
        <row r="745">
          <cell r="F745">
            <v>31260</v>
          </cell>
        </row>
        <row r="746">
          <cell r="F746">
            <v>31260</v>
          </cell>
        </row>
        <row r="747">
          <cell r="F747">
            <v>31260</v>
          </cell>
        </row>
        <row r="748">
          <cell r="F748">
            <v>31520</v>
          </cell>
        </row>
        <row r="749">
          <cell r="F749">
            <v>31520</v>
          </cell>
        </row>
        <row r="750">
          <cell r="F750">
            <v>31520</v>
          </cell>
        </row>
        <row r="751">
          <cell r="F751">
            <v>31520</v>
          </cell>
        </row>
        <row r="752">
          <cell r="F752">
            <v>31520</v>
          </cell>
        </row>
        <row r="753">
          <cell r="F753">
            <v>24904</v>
          </cell>
        </row>
        <row r="754">
          <cell r="F754">
            <v>24904</v>
          </cell>
        </row>
        <row r="755">
          <cell r="F755">
            <v>24904</v>
          </cell>
        </row>
        <row r="756">
          <cell r="F756">
            <v>24904</v>
          </cell>
        </row>
        <row r="757">
          <cell r="F757">
            <v>24904</v>
          </cell>
        </row>
        <row r="758">
          <cell r="F758">
            <v>24904</v>
          </cell>
        </row>
        <row r="759">
          <cell r="F759">
            <v>24904</v>
          </cell>
        </row>
        <row r="760">
          <cell r="F760">
            <v>25553</v>
          </cell>
        </row>
        <row r="761">
          <cell r="F761">
            <v>25553</v>
          </cell>
        </row>
        <row r="762">
          <cell r="F762">
            <v>25553</v>
          </cell>
        </row>
        <row r="763">
          <cell r="F763">
            <v>25553</v>
          </cell>
        </row>
        <row r="764">
          <cell r="F764">
            <v>25553</v>
          </cell>
        </row>
        <row r="765">
          <cell r="F765">
            <v>25553</v>
          </cell>
        </row>
        <row r="766">
          <cell r="F766">
            <v>25553</v>
          </cell>
        </row>
        <row r="767">
          <cell r="F767">
            <v>25553</v>
          </cell>
        </row>
        <row r="768">
          <cell r="F768">
            <v>25553</v>
          </cell>
        </row>
        <row r="769">
          <cell r="F769">
            <v>24904</v>
          </cell>
        </row>
        <row r="770">
          <cell r="F770">
            <v>24904</v>
          </cell>
        </row>
        <row r="771">
          <cell r="F771">
            <v>24904</v>
          </cell>
        </row>
        <row r="772">
          <cell r="F772">
            <v>24904</v>
          </cell>
        </row>
        <row r="773">
          <cell r="F773">
            <v>24904</v>
          </cell>
        </row>
        <row r="774">
          <cell r="F774">
            <v>25553</v>
          </cell>
        </row>
        <row r="775">
          <cell r="F775">
            <v>25553</v>
          </cell>
        </row>
        <row r="776">
          <cell r="F776">
            <v>25553</v>
          </cell>
        </row>
        <row r="777">
          <cell r="F777">
            <v>25553</v>
          </cell>
        </row>
        <row r="778">
          <cell r="F778">
            <v>25553</v>
          </cell>
        </row>
        <row r="779">
          <cell r="F779">
            <v>21532</v>
          </cell>
        </row>
        <row r="780">
          <cell r="F780">
            <v>21532</v>
          </cell>
        </row>
        <row r="781">
          <cell r="F781">
            <v>21532</v>
          </cell>
        </row>
        <row r="782">
          <cell r="F782">
            <v>21532</v>
          </cell>
        </row>
        <row r="783">
          <cell r="F783">
            <v>21532</v>
          </cell>
        </row>
        <row r="784">
          <cell r="F784">
            <v>23348</v>
          </cell>
        </row>
        <row r="785">
          <cell r="F785">
            <v>23348</v>
          </cell>
        </row>
        <row r="786">
          <cell r="F786">
            <v>23348</v>
          </cell>
        </row>
        <row r="787">
          <cell r="F787">
            <v>23348</v>
          </cell>
        </row>
        <row r="788">
          <cell r="F788">
            <v>23348</v>
          </cell>
        </row>
        <row r="789">
          <cell r="F789">
            <v>38913</v>
          </cell>
        </row>
        <row r="790">
          <cell r="F790">
            <v>38913</v>
          </cell>
        </row>
        <row r="791">
          <cell r="F791">
            <v>38913</v>
          </cell>
        </row>
        <row r="792">
          <cell r="F792">
            <v>38913</v>
          </cell>
        </row>
        <row r="793">
          <cell r="F793">
            <v>51884</v>
          </cell>
        </row>
        <row r="794">
          <cell r="F794">
            <v>51884</v>
          </cell>
        </row>
        <row r="795">
          <cell r="F795">
            <v>51884</v>
          </cell>
        </row>
        <row r="796">
          <cell r="F796">
            <v>51884</v>
          </cell>
        </row>
        <row r="797">
          <cell r="F797">
            <v>46696</v>
          </cell>
        </row>
        <row r="798">
          <cell r="F798">
            <v>46696</v>
          </cell>
        </row>
        <row r="799">
          <cell r="F799">
            <v>46696</v>
          </cell>
        </row>
        <row r="800">
          <cell r="F800">
            <v>51884</v>
          </cell>
        </row>
        <row r="801">
          <cell r="F801">
            <v>51884</v>
          </cell>
        </row>
        <row r="802">
          <cell r="F802">
            <v>7653</v>
          </cell>
        </row>
        <row r="803">
          <cell r="F803">
            <v>20481</v>
          </cell>
        </row>
        <row r="804">
          <cell r="F804">
            <v>20481</v>
          </cell>
        </row>
        <row r="805">
          <cell r="F805">
            <v>14647</v>
          </cell>
        </row>
        <row r="806">
          <cell r="F806">
            <v>14647</v>
          </cell>
        </row>
        <row r="807">
          <cell r="F807">
            <v>20357</v>
          </cell>
        </row>
        <row r="808">
          <cell r="F808">
            <v>20357</v>
          </cell>
        </row>
        <row r="809">
          <cell r="F809">
            <v>20357</v>
          </cell>
        </row>
        <row r="810">
          <cell r="F810">
            <v>20357</v>
          </cell>
        </row>
        <row r="811">
          <cell r="F811">
            <v>20357</v>
          </cell>
        </row>
        <row r="812">
          <cell r="F812">
            <v>19612</v>
          </cell>
        </row>
        <row r="813">
          <cell r="F813">
            <v>19612</v>
          </cell>
        </row>
        <row r="814">
          <cell r="F814">
            <v>46177</v>
          </cell>
        </row>
        <row r="815">
          <cell r="F815">
            <v>58370</v>
          </cell>
        </row>
        <row r="816">
          <cell r="F816">
            <v>62520</v>
          </cell>
        </row>
        <row r="817">
          <cell r="F817">
            <v>46177</v>
          </cell>
        </row>
        <row r="818">
          <cell r="F818">
            <v>46177</v>
          </cell>
        </row>
        <row r="819">
          <cell r="F819">
            <v>32168</v>
          </cell>
        </row>
        <row r="820">
          <cell r="F820">
            <v>32168</v>
          </cell>
        </row>
        <row r="821">
          <cell r="F821">
            <v>32168</v>
          </cell>
        </row>
        <row r="822">
          <cell r="F822">
            <v>49290</v>
          </cell>
        </row>
        <row r="823">
          <cell r="F823">
            <v>49290</v>
          </cell>
        </row>
        <row r="824">
          <cell r="F824">
            <v>37616</v>
          </cell>
        </row>
        <row r="825">
          <cell r="F825">
            <v>39821</v>
          </cell>
        </row>
        <row r="826">
          <cell r="F826">
            <v>14523</v>
          </cell>
        </row>
        <row r="827">
          <cell r="F827">
            <v>14523</v>
          </cell>
        </row>
        <row r="828">
          <cell r="F828">
            <v>12289</v>
          </cell>
        </row>
        <row r="829">
          <cell r="F829">
            <v>12289</v>
          </cell>
        </row>
        <row r="830">
          <cell r="F830">
            <v>31901</v>
          </cell>
        </row>
        <row r="831">
          <cell r="F831">
            <v>61693</v>
          </cell>
        </row>
        <row r="832">
          <cell r="F832">
            <v>38729</v>
          </cell>
        </row>
        <row r="833">
          <cell r="F833">
            <v>35501</v>
          </cell>
        </row>
        <row r="834">
          <cell r="F834">
            <v>146.83000000000001</v>
          </cell>
        </row>
        <row r="835">
          <cell r="F835">
            <v>108.18</v>
          </cell>
        </row>
        <row r="836">
          <cell r="F836">
            <v>82.37</v>
          </cell>
        </row>
        <row r="837">
          <cell r="F837">
            <v>179.834</v>
          </cell>
        </row>
        <row r="838">
          <cell r="F838">
            <v>186.29900000000001</v>
          </cell>
        </row>
        <row r="839">
          <cell r="F839">
            <v>147.37700000000001</v>
          </cell>
        </row>
        <row r="840">
          <cell r="F840">
            <v>160.96700000000001</v>
          </cell>
        </row>
        <row r="841">
          <cell r="F841">
            <v>120.065</v>
          </cell>
        </row>
        <row r="842">
          <cell r="F842">
            <v>134.447</v>
          </cell>
        </row>
        <row r="843">
          <cell r="F843">
            <v>196.33</v>
          </cell>
        </row>
        <row r="844">
          <cell r="F844">
            <v>201.34</v>
          </cell>
        </row>
        <row r="845">
          <cell r="F845">
            <v>132.19999999999999</v>
          </cell>
        </row>
        <row r="846">
          <cell r="F846">
            <v>134.44999999999999</v>
          </cell>
        </row>
        <row r="847">
          <cell r="F847">
            <v>111.89</v>
          </cell>
        </row>
        <row r="848">
          <cell r="F848">
            <v>116.77</v>
          </cell>
        </row>
        <row r="849">
          <cell r="F849">
            <v>213.74</v>
          </cell>
        </row>
        <row r="850">
          <cell r="F850">
            <v>218.63</v>
          </cell>
        </row>
        <row r="851">
          <cell r="F851">
            <v>132.47</v>
          </cell>
        </row>
        <row r="852">
          <cell r="F852">
            <v>137.35</v>
          </cell>
        </row>
        <row r="853">
          <cell r="F853">
            <v>120.07</v>
          </cell>
        </row>
        <row r="854">
          <cell r="F854">
            <v>120.99</v>
          </cell>
        </row>
        <row r="855">
          <cell r="F855">
            <v>286.57</v>
          </cell>
        </row>
        <row r="856">
          <cell r="F856">
            <v>286.57</v>
          </cell>
        </row>
        <row r="857">
          <cell r="F857">
            <v>291.72000000000003</v>
          </cell>
        </row>
        <row r="858">
          <cell r="F858">
            <v>291.72000000000003</v>
          </cell>
        </row>
        <row r="859">
          <cell r="F859">
            <v>272.19</v>
          </cell>
        </row>
        <row r="860">
          <cell r="F860">
            <v>272.19</v>
          </cell>
        </row>
        <row r="861">
          <cell r="F861">
            <v>276.94</v>
          </cell>
        </row>
        <row r="862">
          <cell r="F862">
            <v>276.94</v>
          </cell>
        </row>
        <row r="863">
          <cell r="F863">
            <v>189.77</v>
          </cell>
        </row>
        <row r="864">
          <cell r="F864">
            <v>141.51</v>
          </cell>
        </row>
        <row r="865">
          <cell r="F865">
            <v>239.21</v>
          </cell>
        </row>
        <row r="866">
          <cell r="F866">
            <v>244.22</v>
          </cell>
        </row>
        <row r="867">
          <cell r="F867">
            <v>190.13</v>
          </cell>
        </row>
        <row r="868">
          <cell r="F868">
            <v>193.03</v>
          </cell>
        </row>
        <row r="869">
          <cell r="F869">
            <v>185.11</v>
          </cell>
        </row>
        <row r="870">
          <cell r="F870">
            <v>189.99</v>
          </cell>
        </row>
        <row r="871">
          <cell r="F871">
            <v>376.69</v>
          </cell>
        </row>
        <row r="872">
          <cell r="F872">
            <v>381.7</v>
          </cell>
        </row>
        <row r="873">
          <cell r="F873">
            <v>292.12</v>
          </cell>
        </row>
        <row r="874">
          <cell r="F874">
            <v>297</v>
          </cell>
        </row>
        <row r="875">
          <cell r="F875">
            <v>193.03</v>
          </cell>
        </row>
        <row r="876">
          <cell r="F876">
            <v>197.91</v>
          </cell>
        </row>
        <row r="877">
          <cell r="F877">
            <v>221.8</v>
          </cell>
        </row>
        <row r="878">
          <cell r="F878">
            <v>1765.35</v>
          </cell>
        </row>
        <row r="879">
          <cell r="F879">
            <v>6323.36</v>
          </cell>
        </row>
        <row r="880">
          <cell r="F880">
            <v>3852.39</v>
          </cell>
        </row>
        <row r="881">
          <cell r="F881">
            <v>10659.5</v>
          </cell>
        </row>
        <row r="882">
          <cell r="F882">
            <v>4315.75</v>
          </cell>
        </row>
        <row r="883">
          <cell r="F883">
            <v>4651.2700000000004</v>
          </cell>
        </row>
        <row r="884">
          <cell r="F884">
            <v>3646.06</v>
          </cell>
        </row>
        <row r="885">
          <cell r="F885">
            <v>3851.71</v>
          </cell>
        </row>
        <row r="886">
          <cell r="F886">
            <v>6190.87</v>
          </cell>
        </row>
        <row r="887">
          <cell r="F887">
            <v>12730.79</v>
          </cell>
        </row>
        <row r="888">
          <cell r="F888">
            <v>5867.53</v>
          </cell>
        </row>
        <row r="889">
          <cell r="F889">
            <v>7056.73</v>
          </cell>
        </row>
        <row r="890">
          <cell r="F890">
            <v>3180.21</v>
          </cell>
        </row>
        <row r="891">
          <cell r="F891">
            <v>2029</v>
          </cell>
        </row>
        <row r="892">
          <cell r="F892">
            <v>3382</v>
          </cell>
        </row>
        <row r="893">
          <cell r="F893">
            <v>6088</v>
          </cell>
        </row>
        <row r="894">
          <cell r="F894">
            <v>11500</v>
          </cell>
        </row>
        <row r="895">
          <cell r="F895">
            <v>107003</v>
          </cell>
        </row>
        <row r="896">
          <cell r="F896">
            <v>107003</v>
          </cell>
        </row>
        <row r="897">
          <cell r="F897">
            <v>141308</v>
          </cell>
        </row>
        <row r="898">
          <cell r="F898">
            <v>111357</v>
          </cell>
        </row>
        <row r="899">
          <cell r="F899">
            <v>111357</v>
          </cell>
        </row>
        <row r="900">
          <cell r="F900">
            <v>128773</v>
          </cell>
        </row>
        <row r="901">
          <cell r="F901">
            <v>131266</v>
          </cell>
        </row>
        <row r="902">
          <cell r="F902">
            <v>129191</v>
          </cell>
        </row>
        <row r="903">
          <cell r="F903">
            <v>51495</v>
          </cell>
        </row>
        <row r="904">
          <cell r="F904">
            <v>55127</v>
          </cell>
        </row>
        <row r="905">
          <cell r="F905">
            <v>50198</v>
          </cell>
        </row>
        <row r="906">
          <cell r="F906">
            <v>1946</v>
          </cell>
        </row>
        <row r="907">
          <cell r="F907">
            <v>2929</v>
          </cell>
        </row>
        <row r="908">
          <cell r="F908">
            <v>3243</v>
          </cell>
        </row>
        <row r="909">
          <cell r="F909">
            <v>5188</v>
          </cell>
        </row>
        <row r="910">
          <cell r="F910">
            <v>577.04999999999995</v>
          </cell>
        </row>
        <row r="911">
          <cell r="F911">
            <v>491.99</v>
          </cell>
        </row>
        <row r="912">
          <cell r="F912">
            <v>91.06</v>
          </cell>
        </row>
        <row r="913">
          <cell r="F913">
            <v>483.053</v>
          </cell>
        </row>
        <row r="914">
          <cell r="F914">
            <v>339.69</v>
          </cell>
        </row>
        <row r="915">
          <cell r="F915">
            <v>305.87700000000001</v>
          </cell>
        </row>
        <row r="916">
          <cell r="F916">
            <v>384.14</v>
          </cell>
        </row>
        <row r="917">
          <cell r="F917">
            <v>477.13</v>
          </cell>
        </row>
        <row r="918">
          <cell r="F918">
            <v>15176</v>
          </cell>
        </row>
        <row r="919">
          <cell r="F919">
            <v>16862</v>
          </cell>
        </row>
        <row r="920">
          <cell r="F920">
            <v>19456</v>
          </cell>
        </row>
        <row r="921">
          <cell r="F921">
            <v>22051</v>
          </cell>
        </row>
        <row r="922">
          <cell r="F922">
            <v>125.97</v>
          </cell>
        </row>
        <row r="923">
          <cell r="F923">
            <v>78.290000000000006</v>
          </cell>
        </row>
        <row r="924">
          <cell r="F924">
            <v>35.409999999999997</v>
          </cell>
        </row>
        <row r="925">
          <cell r="F925">
            <v>35.409999999999997</v>
          </cell>
        </row>
        <row r="926">
          <cell r="F926">
            <v>31</v>
          </cell>
        </row>
        <row r="927">
          <cell r="F927">
            <v>91.834000000000003</v>
          </cell>
        </row>
        <row r="928">
          <cell r="F928">
            <v>169.18</v>
          </cell>
        </row>
        <row r="929">
          <cell r="F929">
            <v>6467</v>
          </cell>
        </row>
        <row r="930">
          <cell r="F930">
            <v>4059</v>
          </cell>
        </row>
        <row r="931">
          <cell r="F931">
            <v>5412</v>
          </cell>
        </row>
        <row r="932">
          <cell r="F932">
            <v>2706</v>
          </cell>
        </row>
        <row r="933">
          <cell r="F933">
            <v>6764</v>
          </cell>
        </row>
        <row r="934">
          <cell r="F934">
            <v>4059</v>
          </cell>
        </row>
        <row r="935">
          <cell r="F935">
            <v>151.24</v>
          </cell>
        </row>
        <row r="936">
          <cell r="F936">
            <v>1541.7</v>
          </cell>
        </row>
        <row r="937">
          <cell r="F937">
            <v>1541.7</v>
          </cell>
        </row>
        <row r="938">
          <cell r="F938">
            <v>1700.58</v>
          </cell>
        </row>
        <row r="939">
          <cell r="F939">
            <v>1700.58</v>
          </cell>
        </row>
        <row r="940">
          <cell r="F940">
            <v>946.88</v>
          </cell>
        </row>
        <row r="941">
          <cell r="F941">
            <v>830.14</v>
          </cell>
        </row>
        <row r="942">
          <cell r="F942">
            <v>583.70000000000005</v>
          </cell>
        </row>
        <row r="943">
          <cell r="F943">
            <v>583.70000000000005</v>
          </cell>
        </row>
        <row r="944">
          <cell r="F944">
            <v>583.70000000000005</v>
          </cell>
        </row>
        <row r="945">
          <cell r="F945">
            <v>583.70000000000005</v>
          </cell>
        </row>
        <row r="946">
          <cell r="F946">
            <v>583.70000000000005</v>
          </cell>
        </row>
        <row r="947">
          <cell r="F947">
            <v>664.12</v>
          </cell>
        </row>
        <row r="948">
          <cell r="F948">
            <v>6764</v>
          </cell>
        </row>
        <row r="949">
          <cell r="F949">
            <v>7441</v>
          </cell>
        </row>
        <row r="950">
          <cell r="F950">
            <v>1808</v>
          </cell>
        </row>
        <row r="951">
          <cell r="F951">
            <v>1808</v>
          </cell>
        </row>
        <row r="952">
          <cell r="F952">
            <v>1808</v>
          </cell>
        </row>
        <row r="953">
          <cell r="F953">
            <v>1808</v>
          </cell>
        </row>
        <row r="954">
          <cell r="F954">
            <v>2599</v>
          </cell>
        </row>
        <row r="955">
          <cell r="F955">
            <v>2599</v>
          </cell>
        </row>
        <row r="956">
          <cell r="F956">
            <v>2599</v>
          </cell>
        </row>
        <row r="957">
          <cell r="F957">
            <v>2599</v>
          </cell>
        </row>
        <row r="958">
          <cell r="F958">
            <v>1808</v>
          </cell>
        </row>
        <row r="959">
          <cell r="F959">
            <v>1808</v>
          </cell>
        </row>
        <row r="960">
          <cell r="F960">
            <v>1808</v>
          </cell>
        </row>
        <row r="961">
          <cell r="F961">
            <v>1808</v>
          </cell>
        </row>
        <row r="962">
          <cell r="F962">
            <v>2599</v>
          </cell>
        </row>
        <row r="963">
          <cell r="F963">
            <v>2599</v>
          </cell>
        </row>
        <row r="964">
          <cell r="F964">
            <v>2599</v>
          </cell>
        </row>
        <row r="965">
          <cell r="F965">
            <v>2599</v>
          </cell>
        </row>
        <row r="966">
          <cell r="F966">
            <v>1808</v>
          </cell>
        </row>
        <row r="967">
          <cell r="F967">
            <v>1808</v>
          </cell>
        </row>
        <row r="968">
          <cell r="F968">
            <v>1808</v>
          </cell>
        </row>
        <row r="969">
          <cell r="F969">
            <v>1808</v>
          </cell>
        </row>
        <row r="970">
          <cell r="F970">
            <v>1808</v>
          </cell>
        </row>
        <row r="971">
          <cell r="F971">
            <v>1808</v>
          </cell>
        </row>
        <row r="972">
          <cell r="F972">
            <v>1808</v>
          </cell>
        </row>
        <row r="973">
          <cell r="F973">
            <v>2599</v>
          </cell>
        </row>
        <row r="974">
          <cell r="F974">
            <v>2166</v>
          </cell>
        </row>
        <row r="975">
          <cell r="F975">
            <v>2166</v>
          </cell>
        </row>
        <row r="976">
          <cell r="F976">
            <v>2599</v>
          </cell>
        </row>
        <row r="977">
          <cell r="F977">
            <v>2599</v>
          </cell>
        </row>
        <row r="978">
          <cell r="F978">
            <v>2599</v>
          </cell>
        </row>
        <row r="979">
          <cell r="F979">
            <v>6571</v>
          </cell>
        </row>
        <row r="980">
          <cell r="F980">
            <v>6571</v>
          </cell>
        </row>
        <row r="981">
          <cell r="F981">
            <v>6571</v>
          </cell>
        </row>
        <row r="982">
          <cell r="F982">
            <v>6571</v>
          </cell>
        </row>
        <row r="983">
          <cell r="F983">
            <v>6571</v>
          </cell>
        </row>
        <row r="984">
          <cell r="F984">
            <v>6571</v>
          </cell>
        </row>
        <row r="985">
          <cell r="F985">
            <v>6571</v>
          </cell>
        </row>
        <row r="986">
          <cell r="F986">
            <v>6571</v>
          </cell>
        </row>
        <row r="987">
          <cell r="F987">
            <v>6571</v>
          </cell>
        </row>
        <row r="988">
          <cell r="F988">
            <v>6571</v>
          </cell>
        </row>
        <row r="989">
          <cell r="F989">
            <v>6571</v>
          </cell>
        </row>
        <row r="990">
          <cell r="F990">
            <v>6571</v>
          </cell>
        </row>
        <row r="991">
          <cell r="F991">
            <v>6571</v>
          </cell>
        </row>
        <row r="992">
          <cell r="F992">
            <v>6571</v>
          </cell>
        </row>
        <row r="993">
          <cell r="F993">
            <v>4354</v>
          </cell>
        </row>
        <row r="994">
          <cell r="F994">
            <v>4354</v>
          </cell>
        </row>
        <row r="995">
          <cell r="F995">
            <v>4354</v>
          </cell>
        </row>
        <row r="996">
          <cell r="F996">
            <v>4354</v>
          </cell>
        </row>
        <row r="997">
          <cell r="F997">
            <v>3958</v>
          </cell>
        </row>
        <row r="998">
          <cell r="F998">
            <v>3958</v>
          </cell>
        </row>
        <row r="999">
          <cell r="F999">
            <v>3958</v>
          </cell>
        </row>
        <row r="1000">
          <cell r="F1000">
            <v>3958</v>
          </cell>
        </row>
        <row r="1001">
          <cell r="F1001">
            <v>3958</v>
          </cell>
        </row>
        <row r="1002">
          <cell r="F1002">
            <v>2985</v>
          </cell>
        </row>
        <row r="1003">
          <cell r="F1003">
            <v>2985</v>
          </cell>
        </row>
        <row r="1004">
          <cell r="F1004">
            <v>2985</v>
          </cell>
        </row>
        <row r="1005">
          <cell r="F1005">
            <v>2985</v>
          </cell>
        </row>
        <row r="1006">
          <cell r="F1006">
            <v>1821</v>
          </cell>
        </row>
        <row r="1007">
          <cell r="F1007">
            <v>1821</v>
          </cell>
        </row>
        <row r="1008">
          <cell r="F1008">
            <v>1821</v>
          </cell>
        </row>
        <row r="1009">
          <cell r="F1009">
            <v>1821</v>
          </cell>
        </row>
        <row r="1010">
          <cell r="F1010">
            <v>3167</v>
          </cell>
        </row>
        <row r="1011">
          <cell r="F1011">
            <v>3167</v>
          </cell>
        </row>
        <row r="1012">
          <cell r="F1012">
            <v>3167</v>
          </cell>
        </row>
        <row r="1013">
          <cell r="F1013">
            <v>3167</v>
          </cell>
        </row>
        <row r="1014">
          <cell r="F1014">
            <v>3167</v>
          </cell>
        </row>
        <row r="1015">
          <cell r="F1015">
            <v>4090</v>
          </cell>
        </row>
        <row r="1016">
          <cell r="F1016">
            <v>4222</v>
          </cell>
        </row>
        <row r="1017">
          <cell r="F1017">
            <v>4222</v>
          </cell>
        </row>
        <row r="1018">
          <cell r="F1018">
            <v>38658</v>
          </cell>
        </row>
        <row r="1019">
          <cell r="F1019">
            <v>38658</v>
          </cell>
        </row>
        <row r="1020">
          <cell r="F1020">
            <v>20451</v>
          </cell>
        </row>
        <row r="1021">
          <cell r="F1021">
            <v>20451</v>
          </cell>
        </row>
        <row r="1022">
          <cell r="F1022">
            <v>20451</v>
          </cell>
        </row>
        <row r="1023">
          <cell r="F1023">
            <v>20451</v>
          </cell>
        </row>
        <row r="1024">
          <cell r="F1024">
            <v>13854</v>
          </cell>
        </row>
        <row r="1025">
          <cell r="F1025">
            <v>13854</v>
          </cell>
        </row>
        <row r="1026">
          <cell r="F1026">
            <v>13854</v>
          </cell>
        </row>
        <row r="1027">
          <cell r="F1027">
            <v>13854</v>
          </cell>
        </row>
        <row r="1028">
          <cell r="F1028">
            <v>33381</v>
          </cell>
        </row>
        <row r="1029">
          <cell r="F1029">
            <v>33381</v>
          </cell>
        </row>
        <row r="1030">
          <cell r="F1030">
            <v>33381</v>
          </cell>
        </row>
        <row r="1031">
          <cell r="F1031">
            <v>33381</v>
          </cell>
        </row>
        <row r="1032">
          <cell r="F1032">
            <v>7238</v>
          </cell>
        </row>
        <row r="1033">
          <cell r="F1033">
            <v>7400</v>
          </cell>
        </row>
        <row r="1034">
          <cell r="F1034">
            <v>14476</v>
          </cell>
        </row>
        <row r="1035">
          <cell r="F1035">
            <v>14801</v>
          </cell>
        </row>
        <row r="1036">
          <cell r="F1036">
            <v>14206</v>
          </cell>
        </row>
        <row r="1037">
          <cell r="F1037">
            <v>14611</v>
          </cell>
        </row>
        <row r="1038">
          <cell r="F1038">
            <v>9064</v>
          </cell>
        </row>
        <row r="1039">
          <cell r="F1039">
            <v>9606</v>
          </cell>
        </row>
        <row r="1040">
          <cell r="F1040">
            <v>9606</v>
          </cell>
        </row>
        <row r="1041">
          <cell r="F1041">
            <v>10526</v>
          </cell>
        </row>
        <row r="1042">
          <cell r="F1042">
            <v>14151</v>
          </cell>
        </row>
        <row r="1043">
          <cell r="F1043">
            <v>15004</v>
          </cell>
        </row>
        <row r="1044">
          <cell r="F1044">
            <v>8794</v>
          </cell>
        </row>
        <row r="1045">
          <cell r="F1045">
            <v>9470</v>
          </cell>
        </row>
        <row r="1046">
          <cell r="F1046">
            <v>6764</v>
          </cell>
        </row>
        <row r="1047">
          <cell r="F1047">
            <v>7441</v>
          </cell>
        </row>
        <row r="1048">
          <cell r="F1048">
            <v>10958</v>
          </cell>
        </row>
        <row r="1049">
          <cell r="F1049">
            <v>12582</v>
          </cell>
        </row>
        <row r="1050">
          <cell r="F1050">
            <v>8388</v>
          </cell>
        </row>
        <row r="1051">
          <cell r="F1051">
            <v>9606</v>
          </cell>
        </row>
        <row r="1052">
          <cell r="F1052">
            <v>17588</v>
          </cell>
        </row>
        <row r="1053">
          <cell r="F1053">
            <v>20294</v>
          </cell>
        </row>
        <row r="1054">
          <cell r="F1054">
            <v>24758</v>
          </cell>
        </row>
        <row r="1055">
          <cell r="F1055">
            <v>28140</v>
          </cell>
        </row>
        <row r="1056">
          <cell r="F1056">
            <v>18955</v>
          </cell>
        </row>
        <row r="1057">
          <cell r="F1057">
            <v>21790</v>
          </cell>
        </row>
        <row r="1058">
          <cell r="F1058">
            <v>19402</v>
          </cell>
        </row>
        <row r="1059">
          <cell r="F1059">
            <v>22984</v>
          </cell>
        </row>
        <row r="1060">
          <cell r="F1060">
            <v>30298</v>
          </cell>
        </row>
        <row r="1061">
          <cell r="F1061">
            <v>24776</v>
          </cell>
        </row>
        <row r="1062">
          <cell r="F1062">
            <v>897</v>
          </cell>
        </row>
        <row r="1063">
          <cell r="F1063">
            <v>897</v>
          </cell>
        </row>
        <row r="1064">
          <cell r="F1064">
            <v>897</v>
          </cell>
        </row>
        <row r="1065">
          <cell r="F1065">
            <v>897</v>
          </cell>
        </row>
        <row r="1066">
          <cell r="F1066">
            <v>1029</v>
          </cell>
        </row>
        <row r="1067">
          <cell r="F1067">
            <v>1029</v>
          </cell>
        </row>
        <row r="1068">
          <cell r="F1068">
            <v>1029</v>
          </cell>
        </row>
        <row r="1069">
          <cell r="F1069">
            <v>1029</v>
          </cell>
        </row>
        <row r="1070">
          <cell r="F1070">
            <v>1399</v>
          </cell>
        </row>
        <row r="1071">
          <cell r="F1071">
            <v>1399</v>
          </cell>
        </row>
        <row r="1072">
          <cell r="F1072">
            <v>1399</v>
          </cell>
        </row>
        <row r="1073">
          <cell r="F1073">
            <v>1399</v>
          </cell>
        </row>
        <row r="1074">
          <cell r="F1074">
            <v>1517</v>
          </cell>
        </row>
        <row r="1075">
          <cell r="F1075">
            <v>1517</v>
          </cell>
        </row>
        <row r="1076">
          <cell r="F1076">
            <v>1517</v>
          </cell>
        </row>
        <row r="1077">
          <cell r="F1077">
            <v>1517</v>
          </cell>
        </row>
        <row r="1078">
          <cell r="F1078">
            <v>1201</v>
          </cell>
        </row>
        <row r="1079">
          <cell r="F1079">
            <v>1201</v>
          </cell>
        </row>
        <row r="1080">
          <cell r="F1080">
            <v>1201</v>
          </cell>
        </row>
        <row r="1081">
          <cell r="F1081">
            <v>1340</v>
          </cell>
        </row>
        <row r="1082">
          <cell r="F1082">
            <v>1340</v>
          </cell>
        </row>
        <row r="1083">
          <cell r="F1083">
            <v>1340</v>
          </cell>
        </row>
        <row r="1084">
          <cell r="F1084">
            <v>1649</v>
          </cell>
        </row>
        <row r="1085">
          <cell r="F1085">
            <v>1649</v>
          </cell>
        </row>
        <row r="1086">
          <cell r="F1086">
            <v>1649</v>
          </cell>
        </row>
        <row r="1087">
          <cell r="F1087">
            <v>1781</v>
          </cell>
        </row>
        <row r="1088">
          <cell r="F1088">
            <v>1781</v>
          </cell>
        </row>
        <row r="1089">
          <cell r="F1089">
            <v>1781</v>
          </cell>
        </row>
        <row r="1090">
          <cell r="F1090">
            <v>1557</v>
          </cell>
        </row>
        <row r="1091">
          <cell r="F1091">
            <v>1557</v>
          </cell>
        </row>
        <row r="1092">
          <cell r="F1092">
            <v>1557</v>
          </cell>
        </row>
        <row r="1093">
          <cell r="F1093">
            <v>1874</v>
          </cell>
        </row>
        <row r="1094">
          <cell r="F1094">
            <v>1874</v>
          </cell>
        </row>
        <row r="1095">
          <cell r="F1095">
            <v>1874</v>
          </cell>
        </row>
        <row r="1096">
          <cell r="F1096">
            <v>1557</v>
          </cell>
        </row>
        <row r="1097">
          <cell r="F1097">
            <v>1781</v>
          </cell>
        </row>
        <row r="1098">
          <cell r="F1098">
            <v>1781</v>
          </cell>
        </row>
        <row r="1099">
          <cell r="F1099">
            <v>1781</v>
          </cell>
        </row>
        <row r="1100">
          <cell r="F1100">
            <v>20055</v>
          </cell>
        </row>
        <row r="1101">
          <cell r="F1101">
            <v>25069</v>
          </cell>
        </row>
        <row r="1102">
          <cell r="F1102">
            <v>36547</v>
          </cell>
        </row>
        <row r="1103">
          <cell r="F1103">
            <v>1764</v>
          </cell>
        </row>
        <row r="1104">
          <cell r="F1104">
            <v>1979</v>
          </cell>
        </row>
        <row r="1105">
          <cell r="F1105">
            <v>1979</v>
          </cell>
        </row>
        <row r="1106">
          <cell r="F1106">
            <v>2283</v>
          </cell>
        </row>
        <row r="1107">
          <cell r="F1107">
            <v>2507</v>
          </cell>
        </row>
        <row r="1108">
          <cell r="F1108">
            <v>2243</v>
          </cell>
        </row>
        <row r="1109">
          <cell r="F1109">
            <v>2375</v>
          </cell>
        </row>
        <row r="1110">
          <cell r="F1110">
            <v>2243</v>
          </cell>
        </row>
        <row r="1111">
          <cell r="F1111">
            <v>2375</v>
          </cell>
        </row>
        <row r="1112">
          <cell r="F1112">
            <v>2503</v>
          </cell>
        </row>
        <row r="1113">
          <cell r="F1113">
            <v>2909</v>
          </cell>
        </row>
        <row r="1114">
          <cell r="F1114">
            <v>5412</v>
          </cell>
        </row>
        <row r="1115">
          <cell r="F1115">
            <v>6088</v>
          </cell>
        </row>
        <row r="1116">
          <cell r="F1116">
            <v>4329</v>
          </cell>
        </row>
        <row r="1117">
          <cell r="F1117">
            <v>5141</v>
          </cell>
        </row>
        <row r="1118">
          <cell r="F1118">
            <v>3112</v>
          </cell>
        </row>
        <row r="1119">
          <cell r="F1119">
            <v>3788</v>
          </cell>
        </row>
        <row r="1120">
          <cell r="F1120">
            <v>2594</v>
          </cell>
        </row>
        <row r="1121">
          <cell r="F1121">
            <v>2854</v>
          </cell>
        </row>
        <row r="1122">
          <cell r="F1122">
            <v>2335</v>
          </cell>
        </row>
        <row r="1123">
          <cell r="F1123">
            <v>2594</v>
          </cell>
        </row>
        <row r="1124">
          <cell r="F1124">
            <v>2205</v>
          </cell>
        </row>
        <row r="1125">
          <cell r="F1125">
            <v>2335</v>
          </cell>
        </row>
        <row r="1126">
          <cell r="F1126">
            <v>2706</v>
          </cell>
        </row>
        <row r="1127">
          <cell r="F1127">
            <v>2570</v>
          </cell>
        </row>
        <row r="1128">
          <cell r="F1128">
            <v>2300</v>
          </cell>
        </row>
        <row r="1129">
          <cell r="F1129">
            <v>2165</v>
          </cell>
        </row>
        <row r="1130">
          <cell r="F1130">
            <v>6764</v>
          </cell>
        </row>
        <row r="1131">
          <cell r="F1131">
            <v>7441</v>
          </cell>
        </row>
        <row r="1132">
          <cell r="F1132">
            <v>5885</v>
          </cell>
        </row>
        <row r="1133">
          <cell r="F1133">
            <v>6764</v>
          </cell>
        </row>
        <row r="1134">
          <cell r="F1134">
            <v>5006</v>
          </cell>
        </row>
        <row r="1135">
          <cell r="F1135">
            <v>5682</v>
          </cell>
        </row>
        <row r="1136">
          <cell r="F1136">
            <v>3636</v>
          </cell>
        </row>
        <row r="1137">
          <cell r="F1137">
            <v>3632</v>
          </cell>
        </row>
        <row r="1138">
          <cell r="F1138">
            <v>1816</v>
          </cell>
        </row>
        <row r="1139">
          <cell r="F1139">
            <v>1816</v>
          </cell>
        </row>
        <row r="1140">
          <cell r="F1140">
            <v>1894</v>
          </cell>
        </row>
        <row r="1141">
          <cell r="F1141">
            <v>1894</v>
          </cell>
        </row>
        <row r="1142">
          <cell r="F1142">
            <v>1894</v>
          </cell>
        </row>
        <row r="1143">
          <cell r="F1143">
            <v>1894</v>
          </cell>
        </row>
        <row r="1144">
          <cell r="F1144">
            <v>1894</v>
          </cell>
        </row>
        <row r="1145">
          <cell r="F1145">
            <v>1894</v>
          </cell>
        </row>
        <row r="1146">
          <cell r="F1146">
            <v>11940</v>
          </cell>
        </row>
        <row r="1147">
          <cell r="F1147">
            <v>11940</v>
          </cell>
        </row>
        <row r="1148">
          <cell r="F1148">
            <v>27058</v>
          </cell>
        </row>
        <row r="1149">
          <cell r="F1149">
            <v>9470</v>
          </cell>
        </row>
        <row r="1150">
          <cell r="F1150">
            <v>23676</v>
          </cell>
        </row>
        <row r="1151">
          <cell r="F1151">
            <v>23676</v>
          </cell>
        </row>
        <row r="1152">
          <cell r="F1152">
            <v>4059</v>
          </cell>
        </row>
        <row r="1153">
          <cell r="F1153">
            <v>5141</v>
          </cell>
        </row>
        <row r="1154">
          <cell r="F1154">
            <v>5141</v>
          </cell>
        </row>
        <row r="1155">
          <cell r="F1155">
            <v>7847</v>
          </cell>
        </row>
        <row r="1156">
          <cell r="F1156">
            <v>7847</v>
          </cell>
        </row>
        <row r="1157">
          <cell r="F1157">
            <v>2134</v>
          </cell>
        </row>
        <row r="1158">
          <cell r="F1158">
            <v>2567</v>
          </cell>
        </row>
        <row r="1159">
          <cell r="F1159">
            <v>5970</v>
          </cell>
        </row>
        <row r="1160">
          <cell r="F1160">
            <v>7313</v>
          </cell>
        </row>
        <row r="1161">
          <cell r="F1161">
            <v>108232</v>
          </cell>
        </row>
        <row r="1162">
          <cell r="F1162">
            <v>135290</v>
          </cell>
        </row>
        <row r="1163">
          <cell r="F1163">
            <v>135290</v>
          </cell>
        </row>
        <row r="1164">
          <cell r="F1164">
            <v>14747</v>
          </cell>
        </row>
        <row r="1165">
          <cell r="F1165">
            <v>14747</v>
          </cell>
        </row>
        <row r="1166">
          <cell r="F1166">
            <v>14747</v>
          </cell>
        </row>
        <row r="1167">
          <cell r="F1167">
            <v>15558</v>
          </cell>
        </row>
        <row r="1168">
          <cell r="F1168">
            <v>15558</v>
          </cell>
        </row>
        <row r="1169">
          <cell r="F1169">
            <v>11364</v>
          </cell>
        </row>
        <row r="1170">
          <cell r="F1170">
            <v>10012</v>
          </cell>
        </row>
        <row r="1171">
          <cell r="F1171">
            <v>4059</v>
          </cell>
        </row>
        <row r="1172">
          <cell r="F1172">
            <v>4465</v>
          </cell>
        </row>
        <row r="1173">
          <cell r="F1173">
            <v>1353</v>
          </cell>
        </row>
        <row r="1174">
          <cell r="F1174">
            <v>676</v>
          </cell>
        </row>
        <row r="1175">
          <cell r="F1175">
            <v>1353</v>
          </cell>
        </row>
        <row r="1176">
          <cell r="F1176">
            <v>1624</v>
          </cell>
        </row>
        <row r="1177">
          <cell r="F1177">
            <v>1759</v>
          </cell>
        </row>
        <row r="1178">
          <cell r="F1178">
            <v>1894</v>
          </cell>
        </row>
        <row r="1179">
          <cell r="F1179">
            <v>10823</v>
          </cell>
        </row>
        <row r="1180">
          <cell r="F1180">
            <v>29764</v>
          </cell>
        </row>
        <row r="1181">
          <cell r="F1181">
            <v>0</v>
          </cell>
        </row>
        <row r="1182">
          <cell r="F1182">
            <v>415</v>
          </cell>
        </row>
        <row r="1183">
          <cell r="F1183">
            <v>493</v>
          </cell>
        </row>
        <row r="1184">
          <cell r="F1184">
            <v>415</v>
          </cell>
        </row>
        <row r="1185">
          <cell r="F1185">
            <v>493</v>
          </cell>
        </row>
        <row r="1186">
          <cell r="F1186">
            <v>246</v>
          </cell>
        </row>
        <row r="1187">
          <cell r="F1187">
            <v>272</v>
          </cell>
        </row>
        <row r="1188">
          <cell r="F1188">
            <v>1092</v>
          </cell>
        </row>
        <row r="1189">
          <cell r="F1189">
            <v>1353</v>
          </cell>
        </row>
        <row r="1190">
          <cell r="F1190">
            <v>6494</v>
          </cell>
        </row>
        <row r="1191">
          <cell r="F1191">
            <v>8659</v>
          </cell>
        </row>
        <row r="1192">
          <cell r="F1192">
            <v>6088</v>
          </cell>
        </row>
        <row r="1193">
          <cell r="F1193">
            <v>7306</v>
          </cell>
        </row>
        <row r="1194">
          <cell r="F1194">
            <v>5818</v>
          </cell>
        </row>
        <row r="1195">
          <cell r="F1195">
            <v>6900</v>
          </cell>
        </row>
        <row r="1196">
          <cell r="F1196">
            <v>649</v>
          </cell>
        </row>
        <row r="1197">
          <cell r="F1197">
            <v>830</v>
          </cell>
        </row>
        <row r="1198">
          <cell r="F1198">
            <v>1608</v>
          </cell>
        </row>
        <row r="1199">
          <cell r="F1199">
            <v>2075</v>
          </cell>
        </row>
        <row r="1200">
          <cell r="F1200">
            <v>2400</v>
          </cell>
        </row>
        <row r="1201">
          <cell r="F1201">
            <v>3113</v>
          </cell>
        </row>
        <row r="1202">
          <cell r="F1202">
            <v>1842</v>
          </cell>
        </row>
        <row r="1203">
          <cell r="F1203">
            <v>2166</v>
          </cell>
        </row>
        <row r="1204">
          <cell r="F1204">
            <v>272</v>
          </cell>
        </row>
        <row r="1205">
          <cell r="F1205">
            <v>934</v>
          </cell>
        </row>
        <row r="1206">
          <cell r="F1206">
            <v>1180</v>
          </cell>
        </row>
        <row r="1207">
          <cell r="F1207">
            <v>662</v>
          </cell>
        </row>
        <row r="1208">
          <cell r="F1208">
            <v>960</v>
          </cell>
        </row>
        <row r="1209">
          <cell r="F1209">
            <v>1116</v>
          </cell>
        </row>
        <row r="1210">
          <cell r="F1210">
            <v>1621</v>
          </cell>
        </row>
        <row r="1211">
          <cell r="F1211">
            <v>731</v>
          </cell>
        </row>
        <row r="1212">
          <cell r="F1212">
            <v>731</v>
          </cell>
        </row>
        <row r="1213">
          <cell r="F1213">
            <v>920</v>
          </cell>
        </row>
        <row r="1214">
          <cell r="F1214">
            <v>372</v>
          </cell>
        </row>
        <row r="1215">
          <cell r="F1215">
            <v>5074</v>
          </cell>
        </row>
        <row r="1216">
          <cell r="F1216">
            <v>6268</v>
          </cell>
        </row>
        <row r="1217">
          <cell r="F1217">
            <v>908</v>
          </cell>
        </row>
        <row r="1218">
          <cell r="F1218">
            <v>259</v>
          </cell>
        </row>
        <row r="1219">
          <cell r="F1219">
            <v>5445</v>
          </cell>
        </row>
        <row r="1220">
          <cell r="F1220">
            <v>1704</v>
          </cell>
        </row>
        <row r="1221">
          <cell r="F1221">
            <v>1967</v>
          </cell>
        </row>
        <row r="1222">
          <cell r="F1222">
            <v>3147</v>
          </cell>
        </row>
        <row r="1223">
          <cell r="F1223">
            <v>3409</v>
          </cell>
        </row>
        <row r="1224">
          <cell r="F1224">
            <v>3802</v>
          </cell>
        </row>
        <row r="1225">
          <cell r="F1225">
            <v>5900</v>
          </cell>
        </row>
        <row r="1226">
          <cell r="F1226">
            <v>4458</v>
          </cell>
        </row>
        <row r="1227">
          <cell r="F1227">
            <v>6293</v>
          </cell>
        </row>
        <row r="1228">
          <cell r="F1228">
            <v>3278</v>
          </cell>
        </row>
        <row r="1229">
          <cell r="F1229">
            <v>3933</v>
          </cell>
        </row>
        <row r="1230">
          <cell r="F1230">
            <v>4327</v>
          </cell>
        </row>
        <row r="1231">
          <cell r="F1231">
            <v>2360</v>
          </cell>
        </row>
        <row r="1232">
          <cell r="F1232">
            <v>2622</v>
          </cell>
        </row>
        <row r="1233">
          <cell r="F1233">
            <v>2098</v>
          </cell>
        </row>
        <row r="1234">
          <cell r="F1234">
            <v>1573</v>
          </cell>
        </row>
        <row r="1235">
          <cell r="F1235">
            <v>1967</v>
          </cell>
        </row>
        <row r="1236">
          <cell r="F1236">
            <v>3278</v>
          </cell>
        </row>
        <row r="1237">
          <cell r="F1237">
            <v>4589</v>
          </cell>
        </row>
        <row r="1238">
          <cell r="F1238">
            <v>2622</v>
          </cell>
        </row>
        <row r="1239">
          <cell r="F1239">
            <v>656</v>
          </cell>
        </row>
        <row r="1240">
          <cell r="F1240">
            <v>787</v>
          </cell>
        </row>
        <row r="1241">
          <cell r="F1241">
            <v>813</v>
          </cell>
        </row>
        <row r="1242">
          <cell r="F1242">
            <v>852</v>
          </cell>
        </row>
        <row r="1243">
          <cell r="F1243">
            <v>1246</v>
          </cell>
        </row>
        <row r="1244">
          <cell r="F1244">
            <v>1442</v>
          </cell>
        </row>
        <row r="1245">
          <cell r="F1245">
            <v>2622</v>
          </cell>
        </row>
        <row r="1246">
          <cell r="F1246">
            <v>3409</v>
          </cell>
        </row>
        <row r="1247">
          <cell r="F1247">
            <v>3802</v>
          </cell>
        </row>
        <row r="1248">
          <cell r="F1248">
            <v>4589</v>
          </cell>
        </row>
        <row r="1249">
          <cell r="F1249">
            <v>5376</v>
          </cell>
        </row>
        <row r="1250">
          <cell r="F1250">
            <v>6031</v>
          </cell>
        </row>
        <row r="1251">
          <cell r="F1251">
            <v>4982</v>
          </cell>
        </row>
        <row r="1252">
          <cell r="F1252">
            <v>5507</v>
          </cell>
        </row>
        <row r="1253">
          <cell r="F1253">
            <v>5900</v>
          </cell>
        </row>
        <row r="1254">
          <cell r="F1254">
            <v>7080</v>
          </cell>
        </row>
        <row r="1255">
          <cell r="F1255">
            <v>197</v>
          </cell>
        </row>
        <row r="1256">
          <cell r="F1256">
            <v>262</v>
          </cell>
        </row>
        <row r="1257">
          <cell r="F1257">
            <v>629</v>
          </cell>
        </row>
        <row r="1258">
          <cell r="F1258">
            <v>747</v>
          </cell>
        </row>
        <row r="1259">
          <cell r="F1259">
            <v>892</v>
          </cell>
        </row>
        <row r="1260">
          <cell r="F1260">
            <v>2045</v>
          </cell>
        </row>
        <row r="1261">
          <cell r="F1261">
            <v>2045</v>
          </cell>
        </row>
        <row r="1262">
          <cell r="F1262">
            <v>3671</v>
          </cell>
        </row>
        <row r="1263">
          <cell r="F1263">
            <v>6556</v>
          </cell>
        </row>
        <row r="1264">
          <cell r="F1264">
            <v>288</v>
          </cell>
        </row>
        <row r="1265">
          <cell r="F1265">
            <v>380</v>
          </cell>
        </row>
        <row r="1266">
          <cell r="F1266">
            <v>616</v>
          </cell>
        </row>
        <row r="1270">
          <cell r="F1270">
            <v>1573</v>
          </cell>
        </row>
        <row r="1271">
          <cell r="F1271">
            <v>1967</v>
          </cell>
        </row>
        <row r="1272">
          <cell r="F1272">
            <v>2753</v>
          </cell>
        </row>
        <row r="1273">
          <cell r="F1273">
            <v>328</v>
          </cell>
        </row>
        <row r="1274">
          <cell r="F1274">
            <v>393</v>
          </cell>
        </row>
        <row r="1275">
          <cell r="F1275">
            <v>328</v>
          </cell>
        </row>
        <row r="1276">
          <cell r="F1276">
            <v>328</v>
          </cell>
        </row>
        <row r="1277">
          <cell r="F1277">
            <v>1967</v>
          </cell>
        </row>
        <row r="1278">
          <cell r="F1278">
            <v>1967</v>
          </cell>
        </row>
        <row r="1279">
          <cell r="F1279">
            <v>2163</v>
          </cell>
        </row>
        <row r="1280">
          <cell r="F1280">
            <v>2163</v>
          </cell>
        </row>
        <row r="1281">
          <cell r="F1281">
            <v>1311</v>
          </cell>
        </row>
        <row r="1282">
          <cell r="F1282">
            <v>1967</v>
          </cell>
        </row>
        <row r="1283">
          <cell r="F1283">
            <v>2756</v>
          </cell>
        </row>
        <row r="1284">
          <cell r="F1284">
            <v>3626</v>
          </cell>
        </row>
        <row r="1285">
          <cell r="F1285">
            <v>6904</v>
          </cell>
        </row>
        <row r="1286">
          <cell r="F1286">
            <v>8285</v>
          </cell>
        </row>
        <row r="1287">
          <cell r="F1287">
            <v>20714</v>
          </cell>
        </row>
        <row r="1288">
          <cell r="F1288">
            <v>20714</v>
          </cell>
        </row>
        <row r="1289">
          <cell r="F1289">
            <v>20714</v>
          </cell>
        </row>
        <row r="1290">
          <cell r="F1290">
            <v>20714</v>
          </cell>
        </row>
        <row r="1291">
          <cell r="F1291">
            <v>2762</v>
          </cell>
        </row>
        <row r="1292">
          <cell r="F1292">
            <v>2348</v>
          </cell>
        </row>
        <row r="1293">
          <cell r="F1293">
            <v>30104</v>
          </cell>
        </row>
        <row r="1294">
          <cell r="F1294">
            <v>2209</v>
          </cell>
        </row>
        <row r="1295">
          <cell r="F1295">
            <v>2624</v>
          </cell>
        </row>
        <row r="1296">
          <cell r="F1296">
            <v>6076</v>
          </cell>
        </row>
        <row r="1297">
          <cell r="F1297">
            <v>1726</v>
          </cell>
        </row>
        <row r="1298">
          <cell r="F1298">
            <v>19873</v>
          </cell>
        </row>
        <row r="1299">
          <cell r="F1299">
            <v>23500</v>
          </cell>
        </row>
        <row r="1300">
          <cell r="F1300">
            <v>27561</v>
          </cell>
        </row>
        <row r="1301">
          <cell r="F1301">
            <v>4439.59</v>
          </cell>
        </row>
        <row r="1302">
          <cell r="F1302">
            <v>4439.59</v>
          </cell>
        </row>
        <row r="1303">
          <cell r="F1303">
            <v>4439.59</v>
          </cell>
        </row>
        <row r="1304">
          <cell r="F1304">
            <v>4690.92</v>
          </cell>
        </row>
        <row r="1305">
          <cell r="F1305">
            <v>5468.36</v>
          </cell>
        </row>
        <row r="1306">
          <cell r="F1306">
            <v>6296.9</v>
          </cell>
        </row>
        <row r="1307">
          <cell r="F1307">
            <v>5937.87</v>
          </cell>
        </row>
        <row r="1308">
          <cell r="F1308">
            <v>7594.95</v>
          </cell>
        </row>
        <row r="1309">
          <cell r="F1309">
            <v>8988</v>
          </cell>
        </row>
        <row r="1310">
          <cell r="F1310">
            <v>3646</v>
          </cell>
        </row>
        <row r="1311">
          <cell r="F1311">
            <v>1400.23</v>
          </cell>
        </row>
        <row r="1312">
          <cell r="F1312">
            <v>1518.99</v>
          </cell>
        </row>
        <row r="1313">
          <cell r="F1313">
            <v>1778.6</v>
          </cell>
        </row>
        <row r="1314">
          <cell r="F1314">
            <v>2188.73</v>
          </cell>
        </row>
        <row r="1315">
          <cell r="F1315">
            <v>1311.86</v>
          </cell>
        </row>
        <row r="1316">
          <cell r="F1316">
            <v>1339.47</v>
          </cell>
        </row>
        <row r="1317">
          <cell r="F1317">
            <v>1443.04</v>
          </cell>
        </row>
        <row r="1318">
          <cell r="F1318">
            <v>1415.42</v>
          </cell>
        </row>
        <row r="1319">
          <cell r="F1319">
            <v>1739.93</v>
          </cell>
        </row>
        <row r="1320">
          <cell r="F1320">
            <v>2209.44</v>
          </cell>
        </row>
        <row r="1321">
          <cell r="F1321">
            <v>1450</v>
          </cell>
        </row>
        <row r="1322">
          <cell r="F1322">
            <v>1712</v>
          </cell>
        </row>
        <row r="1323">
          <cell r="F1323">
            <v>2016</v>
          </cell>
        </row>
        <row r="1324">
          <cell r="F1324">
            <v>2389</v>
          </cell>
        </row>
        <row r="1325">
          <cell r="F1325">
            <v>2886</v>
          </cell>
        </row>
        <row r="1326">
          <cell r="F1326">
            <v>3646</v>
          </cell>
        </row>
        <row r="1327">
          <cell r="F1327">
            <v>1450</v>
          </cell>
        </row>
        <row r="1328">
          <cell r="F1328">
            <v>1712</v>
          </cell>
        </row>
        <row r="1329">
          <cell r="F1329">
            <v>2016</v>
          </cell>
        </row>
        <row r="1330">
          <cell r="F1330">
            <v>2389</v>
          </cell>
        </row>
        <row r="1331">
          <cell r="F1331">
            <v>2886</v>
          </cell>
        </row>
        <row r="1332">
          <cell r="F1332">
            <v>524</v>
          </cell>
        </row>
        <row r="1333">
          <cell r="F1333">
            <v>656</v>
          </cell>
        </row>
        <row r="1334">
          <cell r="F1334">
            <v>1049</v>
          </cell>
        </row>
        <row r="1335">
          <cell r="F1335">
            <v>1180</v>
          </cell>
        </row>
        <row r="1336">
          <cell r="F1336">
            <v>1442</v>
          </cell>
        </row>
        <row r="1337">
          <cell r="F1337">
            <v>1573</v>
          </cell>
        </row>
        <row r="1338">
          <cell r="F1338">
            <v>387</v>
          </cell>
        </row>
        <row r="1339">
          <cell r="F1339">
            <v>483</v>
          </cell>
        </row>
        <row r="1340">
          <cell r="F1340">
            <v>511</v>
          </cell>
        </row>
        <row r="1341">
          <cell r="F1341">
            <v>539</v>
          </cell>
        </row>
        <row r="1342">
          <cell r="F1342">
            <v>552</v>
          </cell>
        </row>
        <row r="1343">
          <cell r="F1343">
            <v>608</v>
          </cell>
        </row>
        <row r="1344">
          <cell r="F1344">
            <v>387</v>
          </cell>
        </row>
        <row r="1345">
          <cell r="F1345">
            <v>483</v>
          </cell>
        </row>
        <row r="1346">
          <cell r="F1346">
            <v>511</v>
          </cell>
        </row>
        <row r="1347">
          <cell r="F1347">
            <v>539</v>
          </cell>
        </row>
        <row r="1348">
          <cell r="F1348">
            <v>552</v>
          </cell>
        </row>
        <row r="1349">
          <cell r="F1349">
            <v>608</v>
          </cell>
        </row>
        <row r="1350">
          <cell r="F1350">
            <v>552</v>
          </cell>
        </row>
        <row r="1351">
          <cell r="F1351">
            <v>690</v>
          </cell>
        </row>
        <row r="1352">
          <cell r="F1352">
            <v>704</v>
          </cell>
        </row>
        <row r="1353">
          <cell r="F1353">
            <v>801</v>
          </cell>
        </row>
        <row r="1354">
          <cell r="F1354">
            <v>829</v>
          </cell>
        </row>
        <row r="1355">
          <cell r="F1355">
            <v>898</v>
          </cell>
        </row>
        <row r="1356">
          <cell r="F1356">
            <v>829</v>
          </cell>
        </row>
        <row r="1357">
          <cell r="F1357">
            <v>884</v>
          </cell>
        </row>
        <row r="1358">
          <cell r="F1358">
            <v>994</v>
          </cell>
        </row>
        <row r="1359">
          <cell r="F1359">
            <v>1091</v>
          </cell>
        </row>
        <row r="1360">
          <cell r="F1360">
            <v>1381</v>
          </cell>
        </row>
        <row r="1361">
          <cell r="F1361">
            <v>1519</v>
          </cell>
        </row>
        <row r="1362">
          <cell r="F1362">
            <v>829</v>
          </cell>
        </row>
        <row r="1363">
          <cell r="F1363">
            <v>884</v>
          </cell>
        </row>
        <row r="1364">
          <cell r="F1364">
            <v>994</v>
          </cell>
        </row>
        <row r="1365">
          <cell r="F1365">
            <v>1091</v>
          </cell>
        </row>
        <row r="1366">
          <cell r="F1366">
            <v>1381</v>
          </cell>
        </row>
        <row r="1367">
          <cell r="F1367">
            <v>1519</v>
          </cell>
        </row>
        <row r="1368">
          <cell r="F1368">
            <v>1243</v>
          </cell>
        </row>
        <row r="1369">
          <cell r="F1369">
            <v>1312</v>
          </cell>
        </row>
        <row r="1370">
          <cell r="F1370">
            <v>1491</v>
          </cell>
        </row>
        <row r="1371">
          <cell r="F1371">
            <v>1629</v>
          </cell>
        </row>
        <row r="1372">
          <cell r="F1372">
            <v>2071</v>
          </cell>
        </row>
        <row r="1373">
          <cell r="F1373">
            <v>2278</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XL4Poppy"/>
      <sheetName val="1"/>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Gia VL"/>
      <sheetName val="Bang gia ca may"/>
      <sheetName val="Bang luong CB"/>
      <sheetName val="Bang P.tich CT"/>
      <sheetName val="D.toan chi tiet"/>
      <sheetName val="Bang TH Dtoan"/>
      <sheetName val="XXXXXXXX"/>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MD"/>
      <sheetName val="ND"/>
      <sheetName val="CONG"/>
      <sheetName val="DGCT"/>
      <sheetName val="Congty"/>
      <sheetName val="VPPN"/>
      <sheetName val="XN74"/>
      <sheetName val="XN54"/>
      <sheetName val="XN33"/>
      <sheetName val="NK96"/>
      <sheetName val="XL4Test5"/>
      <sheetName val="KH12"/>
      <sheetName val="CN12"/>
      <sheetName val="HD12"/>
      <sheetName val="KH1"/>
      <sheetName val="Chi tiet - Dv lap"/>
      <sheetName val="TH KHTC"/>
      <sheetName val="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Dong Dau"/>
      <sheetName val="Dong Dau (2)"/>
      <sheetName val="Sau dong"/>
      <sheetName val="Ma xa"/>
      <sheetName val="My dinh"/>
      <sheetName val="Tong cong"/>
      <sheetName val="VL"/>
      <sheetName val="CTXD"/>
      <sheetName val=".."/>
      <sheetName val="CTDN"/>
      <sheetName val="san vuon"/>
      <sheetName val="khu phu tro"/>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art2"/>
      <sheetName val="be tong"/>
      <sheetName val="Thep"/>
      <sheetName val="Tong hop thep"/>
      <sheetName val="Thuyet minh"/>
      <sheetName val="CQ-HQ"/>
      <sheetName val="00000001"/>
      <sheetName val="00000002"/>
      <sheetName val="00000003"/>
      <sheetName val="00000004"/>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9"/>
      <sheetName val="10"/>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DTHH"/>
      <sheetName val="Bang1"/>
      <sheetName val="TAI TRONG"/>
      <sheetName val="NOI LUC"/>
      <sheetName val="TINH DUYET THTT CHINH"/>
      <sheetName val="TDUYET THTT PHU"/>
      <sheetName val="TINH DAO DONG VA DO VONG"/>
      <sheetName val="TINH NEO"/>
      <sheetName val="Phu luc"/>
      <sheetName val="Gia trÞ"/>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scd"/>
      <sheetName val="KM"/>
      <sheetName val="KHOANMUC"/>
      <sheetName val="CPQL"/>
      <sheetName val="SANLUONG"/>
      <sheetName val="SSCP-SL"/>
      <sheetName val="CPSX"/>
      <sheetName val="KQKD"/>
      <sheetName val="CDSL (2)"/>
      <sheetName val="Thep "/>
      <sheetName val="Chi tiet Khoi luong"/>
      <sheetName val="TH khoi luong"/>
      <sheetName val="Chiet tinh vat lieu "/>
      <sheetName val="TH KL VL"/>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THCT"/>
      <sheetName val="cap cho cac DT"/>
      <sheetName val="Ung - hoan"/>
      <sheetName val="CP may"/>
      <sheetName val="SS"/>
      <sheetName val="NVL"/>
      <sheetName val="10000000"/>
      <sheetName val="Quang Tri"/>
      <sheetName val="TTHue"/>
      <sheetName val="Da Nang"/>
      <sheetName val="Quang Nam"/>
      <sheetName val="Quang Ngai"/>
      <sheetName val="TH DH-QN"/>
      <sheetName val="KP HD"/>
      <sheetName val="DB HD"/>
      <sheetName val="dutoan1"/>
      <sheetName val="Anhtoan"/>
      <sheetName val="dutoan2"/>
      <sheetName val="vat tu"/>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sent to"/>
      <sheetName val="C45A-BH"/>
      <sheetName val="C46A-BH"/>
      <sheetName val="C47A-BH"/>
      <sheetName val="C48A-BH"/>
      <sheetName val="S-53-1"/>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phan tich DG"/>
      <sheetName val="gia vat lieu"/>
      <sheetName val="gia xe may"/>
      <sheetName val="gia nhan cong"/>
      <sheetName val="Q1-02"/>
      <sheetName val="Q2-02"/>
      <sheetName val="Q3-02"/>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yet toan"/>
      <sheetName val="Thu hoi"/>
      <sheetName val="Lai vay"/>
      <sheetName val="Tien vay"/>
      <sheetName val="Cong no"/>
      <sheetName val="Cop pha"/>
      <sheetName val="20000000"/>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T1(T1)04"/>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DT"/>
      <sheetName val="THND"/>
      <sheetName val="THMD"/>
      <sheetName val="Phtro1"/>
      <sheetName val="DTKS1"/>
      <sheetName val="CT1m"/>
      <sheetName val="binh do"/>
      <sheetName val="cot lieu"/>
      <sheetName val="van khuon"/>
      <sheetName val="CT BT"/>
      <sheetName val="lay mau"/>
      <sheetName val="mat ngoai goi"/>
      <sheetName val="coc tram-bt"/>
      <sheetName val="cong Q2"/>
      <sheetName val="T.U luong Q1"/>
      <sheetName val="T.U luong Q2"/>
      <sheetName val="T.U luong Q3"/>
      <sheetName val="KL VL"/>
      <sheetName val="KHCTiet"/>
      <sheetName val="QT 9-6"/>
      <sheetName val="Thuong luu HB"/>
      <sheetName val="QT03"/>
      <sheetName val="QT"/>
      <sheetName val="PTmay"/>
      <sheetName val="KK"/>
      <sheetName val="QT Ky T"/>
      <sheetName val="BCKT"/>
      <sheetName val="bc vt TON BAI"/>
      <sheetName val="XXXXXXX0"/>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HDT"/>
      <sheetName val="DM-Goc"/>
      <sheetName val="Gia-CT"/>
      <sheetName val="PTCP"/>
      <sheetName val="cphoi"/>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TM"/>
      <sheetName val="Caodo"/>
      <sheetName val="Dat"/>
      <sheetName val="KL-CTTK"/>
      <sheetName val="BTH"/>
      <sheetName val="BU-gian"/>
      <sheetName val="Bu-Ha"/>
      <sheetName val="PTVT"/>
      <sheetName val="Gia DAN"/>
      <sheetName val="Dan"/>
      <sheetName val="Cuoc"/>
      <sheetName val="Bugia"/>
      <sheetName val="KL57"/>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Phu luc HD"/>
      <sheetName val="Gia du thau"/>
      <sheetName val="PTDG"/>
      <sheetName val="Ca xe"/>
      <sheetName val="Tien ung"/>
      <sheetName val="phi luong3"/>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tc"/>
      <sheetName val="XN79"/>
      <sheetName val="CTMT"/>
      <sheetName val="N1111"/>
      <sheetName val="C1111"/>
      <sheetName val="1121"/>
      <sheetName val="daura"/>
      <sheetName val="dauvao"/>
      <sheetName val="HTSD6LD"/>
      <sheetName val="HTSDDNN"/>
      <sheetName val="HTSDKT"/>
      <sheetName val="BD"/>
      <sheetName val="HTNT"/>
      <sheetName val="CHART"/>
      <sheetName val="HTDT"/>
      <sheetName val="HTSDD"/>
      <sheetName val="TDT"/>
      <sheetName val="xl"/>
      <sheetName val="NN"/>
      <sheetName val="Tralaivay"/>
      <sheetName val="TBTN"/>
      <sheetName val="CPTV"/>
      <sheetName val="PCCHAY"/>
      <sheetName val="dtks"/>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JanÐ"/>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refreshError="1"/>
      <sheetData sheetId="416" refreshError="1"/>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refreshError="1"/>
      <sheetData sheetId="479" refreshError="1"/>
      <sheetData sheetId="480"/>
      <sheetData sheetId="481"/>
      <sheetData sheetId="482"/>
      <sheetData sheetId="483"/>
      <sheetData sheetId="484"/>
      <sheetData sheetId="485"/>
      <sheetData sheetId="486"/>
      <sheetData sheetId="487"/>
      <sheetData sheetId="488"/>
      <sheetData sheetId="489"/>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refreshError="1"/>
      <sheetData sheetId="530" refreshError="1"/>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refreshError="1"/>
      <sheetData sheetId="546" refreshError="1"/>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refreshError="1"/>
      <sheetData sheetId="604" refreshError="1"/>
      <sheetData sheetId="605" refreshError="1"/>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refreshError="1"/>
      <sheetData sheetId="665" refreshError="1"/>
      <sheetData sheetId="666" refreshError="1"/>
      <sheetData sheetId="667" refreshError="1"/>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refreshError="1"/>
      <sheetData sheetId="790"/>
      <sheetData sheetId="791"/>
      <sheetData sheetId="792"/>
      <sheetData sheetId="793" refreshError="1"/>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refreshError="1"/>
      <sheetData sheetId="814" refreshError="1"/>
      <sheetData sheetId="815" refreshError="1"/>
      <sheetData sheetId="816"/>
      <sheetData sheetId="817"/>
      <sheetData sheetId="818"/>
      <sheetData sheetId="819" refreshError="1"/>
      <sheetData sheetId="820" refreshError="1"/>
      <sheetData sheetId="821" refreshError="1"/>
      <sheetData sheetId="822" refreshError="1"/>
      <sheetData sheetId="823" refreshError="1"/>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sheetData sheetId="881"/>
      <sheetData sheetId="882"/>
      <sheetData sheetId="883"/>
      <sheetData sheetId="884"/>
      <sheetData sheetId="885"/>
      <sheetData sheetId="886" refreshError="1"/>
      <sheetData sheetId="887"/>
      <sheetData sheetId="888"/>
      <sheetData sheetId="889" refreshError="1"/>
      <sheetData sheetId="890" refreshError="1"/>
      <sheetData sheetId="891" refreshError="1"/>
      <sheetData sheetId="892"/>
      <sheetData sheetId="893"/>
      <sheetData sheetId="894"/>
      <sheetData sheetId="895"/>
      <sheetData sheetId="896"/>
      <sheetData sheetId="897"/>
      <sheetData sheetId="898"/>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sheetData sheetId="1362" refreshError="1"/>
      <sheetData sheetId="1363" refreshError="1"/>
      <sheetData sheetId="1364" refreshError="1"/>
      <sheetData sheetId="1365"/>
      <sheetData sheetId="1366"/>
      <sheetData sheetId="1367"/>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VL"/>
      <sheetName val="A1.CN"/>
      <sheetName val="PTDG"/>
      <sheetName val="CTG"/>
      <sheetName val="phuluc1"/>
      <sheetName val="So doi chieu LC"/>
      <sheetName val="CBKC-110"/>
      <sheetName val="dnc4"/>
      <sheetName val="project management"/>
      <sheetName val="실행철강하도"/>
      <sheetName val="침하계"/>
      <sheetName val="BETON"/>
      <sheetName val="갑지"/>
      <sheetName val="24-ACMV"/>
      <sheetName val="chitimc"/>
      <sheetName val="giathanh1"/>
      <sheetName val="Titles"/>
      <sheetName val="Rates 2009"/>
      <sheetName val="SL"/>
      <sheetName val="TH_CNO"/>
      <sheetName val="NK_CH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1"/>
      <sheetName val="Biểu số 02"/>
      <sheetName val="biểu số 3"/>
      <sheetName val="Biểu số 4"/>
      <sheetName val="Biểu số 5"/>
      <sheetName val="Thu (06)"/>
      <sheetName val="Thu xã (06a)"/>
      <sheetName val="Điều tiết xã (6b)"/>
      <sheetName val="Chi NSĐP (07)"/>
      <sheetName val="Chi NSĐP (9)"/>
      <sheetName val="Chi tiết NS cấp huyện (07a)"/>
      <sheetName val="Vốn SN (07b)"/>
      <sheetName val="Chi tiết NSX (07c)"/>
      <sheetName val="SN giáo dục (08)"/>
      <sheetName val="SN giáo dục (09)_1"/>
      <sheetName val="KP 116 (08a)"/>
      <sheetName val="KP 42 (08b)"/>
      <sheetName val="KP 105 (08c)"/>
      <sheetName val="KP 81 (08d)"/>
      <sheetName val="KP TTHTCĐ (08e)"/>
      <sheetName val="Thu học phí (8g)"/>
      <sheetName val="BSMT (09)"/>
      <sheetName val="99 (10)"/>
      <sheetName val="Sheet1"/>
      <sheetName val="DM cầu treo (12)"/>
      <sheetName val="Cân đối NSX (13)"/>
      <sheetName val="XL4Poppy"/>
    </sheetNames>
    <sheetDataSet>
      <sheetData sheetId="0" refreshError="1"/>
      <sheetData sheetId="1" refreshError="1"/>
      <sheetData sheetId="2" refreshError="1"/>
      <sheetData sheetId="3" refreshError="1"/>
      <sheetData sheetId="4" refreshError="1"/>
      <sheetData sheetId="5">
        <row r="10">
          <cell r="I10">
            <v>1555</v>
          </cell>
        </row>
        <row r="11">
          <cell r="H11">
            <v>30145.25</v>
          </cell>
        </row>
        <row r="60">
          <cell r="G60">
            <v>366425</v>
          </cell>
          <cell r="H60">
            <v>366425</v>
          </cell>
        </row>
        <row r="61">
          <cell r="G61">
            <v>9009</v>
          </cell>
        </row>
        <row r="62">
          <cell r="G62">
            <v>120</v>
          </cell>
        </row>
      </sheetData>
      <sheetData sheetId="6">
        <row r="9">
          <cell r="U9">
            <v>953</v>
          </cell>
        </row>
        <row r="10">
          <cell r="U10">
            <v>316</v>
          </cell>
        </row>
        <row r="11">
          <cell r="U11">
            <v>40</v>
          </cell>
        </row>
        <row r="12">
          <cell r="U12">
            <v>79</v>
          </cell>
        </row>
        <row r="13">
          <cell r="U13">
            <v>42</v>
          </cell>
        </row>
        <row r="14">
          <cell r="U14">
            <v>40</v>
          </cell>
        </row>
        <row r="15">
          <cell r="U15">
            <v>15</v>
          </cell>
        </row>
        <row r="16">
          <cell r="U16">
            <v>16</v>
          </cell>
        </row>
        <row r="17">
          <cell r="U17">
            <v>13</v>
          </cell>
        </row>
        <row r="18">
          <cell r="U18">
            <v>16</v>
          </cell>
        </row>
        <row r="19">
          <cell r="U19">
            <v>13</v>
          </cell>
        </row>
        <row r="20">
          <cell r="U20">
            <v>12</v>
          </cell>
        </row>
      </sheetData>
      <sheetData sheetId="7">
        <row r="11">
          <cell r="H11">
            <v>720</v>
          </cell>
        </row>
      </sheetData>
      <sheetData sheetId="8">
        <row r="9">
          <cell r="F9">
            <v>69180</v>
          </cell>
        </row>
      </sheetData>
      <sheetData sheetId="9">
        <row r="18">
          <cell r="E18">
            <v>6873</v>
          </cell>
        </row>
        <row r="20">
          <cell r="E20">
            <v>210220</v>
          </cell>
          <cell r="F20">
            <v>100</v>
          </cell>
        </row>
      </sheetData>
      <sheetData sheetId="10">
        <row r="286">
          <cell r="I286">
            <v>1679</v>
          </cell>
        </row>
      </sheetData>
      <sheetData sheetId="11">
        <row r="10">
          <cell r="E10">
            <v>16663</v>
          </cell>
        </row>
      </sheetData>
      <sheetData sheetId="12">
        <row r="55">
          <cell r="D55">
            <v>260</v>
          </cell>
        </row>
      </sheetData>
      <sheetData sheetId="13">
        <row r="11">
          <cell r="G11">
            <v>144223</v>
          </cell>
        </row>
      </sheetData>
      <sheetData sheetId="14">
        <row r="68">
          <cell r="M68">
            <v>48</v>
          </cell>
        </row>
      </sheetData>
      <sheetData sheetId="15">
        <row r="12">
          <cell r="C12">
            <v>196</v>
          </cell>
        </row>
      </sheetData>
      <sheetData sheetId="16">
        <row r="10">
          <cell r="C10">
            <v>17</v>
          </cell>
        </row>
      </sheetData>
      <sheetData sheetId="17">
        <row r="11">
          <cell r="F11">
            <v>790</v>
          </cell>
        </row>
      </sheetData>
      <sheetData sheetId="18">
        <row r="11">
          <cell r="D11">
            <v>79</v>
          </cell>
        </row>
      </sheetData>
      <sheetData sheetId="19" refreshError="1"/>
      <sheetData sheetId="20" refreshError="1"/>
      <sheetData sheetId="21">
        <row r="15">
          <cell r="E15">
            <v>500</v>
          </cell>
        </row>
      </sheetData>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IV51"/>
  <sheetViews>
    <sheetView topLeftCell="A7" zoomScaleNormal="100" workbookViewId="0">
      <selection activeCell="E7" sqref="E7:E8"/>
    </sheetView>
  </sheetViews>
  <sheetFormatPr defaultRowHeight="15.75"/>
  <cols>
    <col min="1" max="1" width="6.25" style="5" customWidth="1"/>
    <col min="2" max="2" width="48" style="5" customWidth="1"/>
    <col min="3" max="5" width="13" style="5" customWidth="1"/>
    <col min="6" max="6" width="11.5" style="5" customWidth="1"/>
    <col min="7" max="7" width="10.125" style="5" customWidth="1"/>
    <col min="8" max="8" width="11.125" style="5" customWidth="1"/>
    <col min="9" max="16384" width="9" style="5"/>
  </cols>
  <sheetData>
    <row r="1" spans="1:7" ht="18.75">
      <c r="A1" s="3"/>
      <c r="B1" s="42"/>
      <c r="C1" s="4"/>
      <c r="D1" s="4"/>
      <c r="E1" s="4"/>
      <c r="F1" s="535" t="s">
        <v>265</v>
      </c>
      <c r="G1" s="535"/>
    </row>
    <row r="2" spans="1:7" ht="18.75">
      <c r="A2" s="6"/>
      <c r="B2" s="6"/>
      <c r="C2" s="4"/>
      <c r="D2" s="4"/>
      <c r="E2" s="4"/>
      <c r="F2" s="4"/>
      <c r="G2" s="4"/>
    </row>
    <row r="3" spans="1:7" s="177" customFormat="1" ht="26.25" customHeight="1">
      <c r="A3" s="536" t="s">
        <v>273</v>
      </c>
      <c r="B3" s="536"/>
      <c r="C3" s="536"/>
      <c r="D3" s="536"/>
      <c r="E3" s="536"/>
      <c r="F3" s="536"/>
      <c r="G3" s="536"/>
    </row>
    <row r="4" spans="1:7" s="177" customFormat="1" ht="27.75" customHeight="1">
      <c r="A4" s="537" t="s">
        <v>1025</v>
      </c>
      <c r="B4" s="537"/>
      <c r="C4" s="537"/>
      <c r="D4" s="537"/>
      <c r="E4" s="537"/>
      <c r="F4" s="537"/>
      <c r="G4" s="537"/>
    </row>
    <row r="5" spans="1:7" ht="11.25" customHeight="1">
      <c r="A5" s="167"/>
      <c r="B5" s="167"/>
      <c r="C5" s="167"/>
      <c r="D5" s="167"/>
      <c r="E5" s="167"/>
      <c r="F5" s="167"/>
      <c r="G5" s="167"/>
    </row>
    <row r="6" spans="1:7" ht="23.25" customHeight="1">
      <c r="A6" s="83"/>
      <c r="B6" s="83"/>
      <c r="C6" s="9"/>
      <c r="D6" s="9"/>
      <c r="E6" s="538" t="s">
        <v>0</v>
      </c>
      <c r="F6" s="538"/>
      <c r="G6" s="538"/>
    </row>
    <row r="7" spans="1:7" s="10" customFormat="1" ht="21.75" customHeight="1">
      <c r="A7" s="539" t="s">
        <v>75</v>
      </c>
      <c r="B7" s="539" t="s">
        <v>256</v>
      </c>
      <c r="C7" s="539" t="s">
        <v>77</v>
      </c>
      <c r="D7" s="539" t="s">
        <v>78</v>
      </c>
      <c r="E7" s="539" t="s">
        <v>274</v>
      </c>
      <c r="F7" s="539" t="s">
        <v>275</v>
      </c>
      <c r="G7" s="539"/>
    </row>
    <row r="8" spans="1:7" s="10" customFormat="1" ht="37.5">
      <c r="A8" s="539"/>
      <c r="B8" s="539"/>
      <c r="C8" s="539"/>
      <c r="D8" s="539"/>
      <c r="E8" s="539"/>
      <c r="F8" s="82" t="s">
        <v>3</v>
      </c>
      <c r="G8" s="82" t="s">
        <v>76</v>
      </c>
    </row>
    <row r="9" spans="1:7" s="2" customFormat="1" ht="17.25" customHeight="1">
      <c r="A9" s="1" t="s">
        <v>4</v>
      </c>
      <c r="B9" s="1" t="s">
        <v>5</v>
      </c>
      <c r="C9" s="1">
        <v>1</v>
      </c>
      <c r="D9" s="1">
        <f>C9+1</f>
        <v>2</v>
      </c>
      <c r="E9" s="1">
        <f>D9+1</f>
        <v>3</v>
      </c>
      <c r="F9" s="1">
        <f>E9+1</f>
        <v>4</v>
      </c>
      <c r="G9" s="1">
        <f>F9+1</f>
        <v>5</v>
      </c>
    </row>
    <row r="10" spans="1:7" s="9" customFormat="1" ht="31.5" customHeight="1">
      <c r="A10" s="14" t="s">
        <v>4</v>
      </c>
      <c r="B10" s="74" t="s">
        <v>247</v>
      </c>
      <c r="C10" s="73">
        <f>C11+C14+C17+C18+C19</f>
        <v>342953</v>
      </c>
      <c r="D10" s="73">
        <f t="shared" ref="D10:F10" si="0">D11+D14+D17+D18+D19</f>
        <v>446142.305436</v>
      </c>
      <c r="E10" s="73">
        <f>E11+E14+E17+E18+E19</f>
        <v>407254</v>
      </c>
      <c r="F10" s="73">
        <f t="shared" si="0"/>
        <v>44257</v>
      </c>
      <c r="G10" s="88">
        <f t="shared" ref="G10:G16" si="1">E10/D10</f>
        <v>0.91283430205526972</v>
      </c>
    </row>
    <row r="11" spans="1:7" s="9" customFormat="1" ht="31.5" customHeight="1">
      <c r="A11" s="17" t="s">
        <v>8</v>
      </c>
      <c r="B11" s="39" t="s">
        <v>248</v>
      </c>
      <c r="C11" s="79">
        <f>SUM(C12:C13)</f>
        <v>26956</v>
      </c>
      <c r="D11" s="79">
        <f t="shared" ref="D11:F11" si="2">SUM(D12:D13)</f>
        <v>29000</v>
      </c>
      <c r="E11" s="79">
        <f t="shared" si="2"/>
        <v>31700</v>
      </c>
      <c r="F11" s="79">
        <f t="shared" si="2"/>
        <v>2700</v>
      </c>
      <c r="G11" s="88">
        <f t="shared" si="1"/>
        <v>1.0931034482758621</v>
      </c>
    </row>
    <row r="12" spans="1:7" s="92" customFormat="1" ht="31.5" customHeight="1">
      <c r="A12" s="89" t="s">
        <v>81</v>
      </c>
      <c r="B12" s="90" t="s">
        <v>249</v>
      </c>
      <c r="C12" s="78">
        <v>13678</v>
      </c>
      <c r="D12" s="78">
        <v>11000</v>
      </c>
      <c r="E12" s="78">
        <v>16026</v>
      </c>
      <c r="F12" s="78">
        <f>E12-D12</f>
        <v>5026</v>
      </c>
      <c r="G12" s="91">
        <f t="shared" si="1"/>
        <v>1.4569090909090909</v>
      </c>
    </row>
    <row r="13" spans="1:7" s="92" customFormat="1" ht="31.5" customHeight="1">
      <c r="A13" s="89" t="s">
        <v>82</v>
      </c>
      <c r="B13" s="90" t="s">
        <v>250</v>
      </c>
      <c r="C13" s="78">
        <f>6238+7040</f>
        <v>13278</v>
      </c>
      <c r="D13" s="78">
        <v>18000</v>
      </c>
      <c r="E13" s="78">
        <f>6850+8824</f>
        <v>15674</v>
      </c>
      <c r="F13" s="78">
        <f>E13-D13</f>
        <v>-2326</v>
      </c>
      <c r="G13" s="91">
        <f t="shared" si="1"/>
        <v>0.87077777777777776</v>
      </c>
    </row>
    <row r="14" spans="1:7" s="9" customFormat="1" ht="31.5" customHeight="1">
      <c r="A14" s="17" t="s">
        <v>17</v>
      </c>
      <c r="B14" s="39" t="s">
        <v>11</v>
      </c>
      <c r="C14" s="79">
        <f>SUM(C15:C16)</f>
        <v>315997</v>
      </c>
      <c r="D14" s="79">
        <f t="shared" ref="D14:F14" si="3">SUM(D15:D16)</f>
        <v>333997</v>
      </c>
      <c r="E14" s="79">
        <f t="shared" si="3"/>
        <v>375554</v>
      </c>
      <c r="F14" s="79">
        <f t="shared" si="3"/>
        <v>41557</v>
      </c>
      <c r="G14" s="88">
        <f t="shared" si="1"/>
        <v>1.1244232732629336</v>
      </c>
    </row>
    <row r="15" spans="1:7" s="9" customFormat="1" ht="31.5" customHeight="1">
      <c r="A15" s="20">
        <v>1</v>
      </c>
      <c r="B15" s="40" t="s">
        <v>13</v>
      </c>
      <c r="C15" s="19">
        <v>273997</v>
      </c>
      <c r="D15" s="19">
        <v>273997</v>
      </c>
      <c r="E15" s="19">
        <f>'[9]Thu (06)'!$H$60</f>
        <v>366425</v>
      </c>
      <c r="F15" s="78">
        <f>E15-D15</f>
        <v>92428</v>
      </c>
      <c r="G15" s="91">
        <f t="shared" si="1"/>
        <v>1.337332160571101</v>
      </c>
    </row>
    <row r="16" spans="1:7" s="9" customFormat="1" ht="31.5" customHeight="1">
      <c r="A16" s="20">
        <f>A15+1</f>
        <v>2</v>
      </c>
      <c r="B16" s="40" t="s">
        <v>14</v>
      </c>
      <c r="C16" s="19">
        <v>42000</v>
      </c>
      <c r="D16" s="19">
        <v>60000</v>
      </c>
      <c r="E16" s="19">
        <f>'[9]Thu (06)'!$G$61+'[9]Thu (06)'!$G$62</f>
        <v>9129</v>
      </c>
      <c r="F16" s="78">
        <f>E16-D16</f>
        <v>-50871</v>
      </c>
      <c r="G16" s="91">
        <f t="shared" si="1"/>
        <v>0.15215000000000001</v>
      </c>
    </row>
    <row r="17" spans="1:8" s="9" customFormat="1" ht="31.5" customHeight="1">
      <c r="A17" s="17" t="s">
        <v>23</v>
      </c>
      <c r="B17" s="39" t="s">
        <v>264</v>
      </c>
      <c r="C17" s="19"/>
      <c r="D17" s="19"/>
      <c r="E17" s="19"/>
      <c r="F17" s="19"/>
      <c r="G17" s="93"/>
    </row>
    <row r="18" spans="1:8" s="9" customFormat="1" ht="31.5" customHeight="1">
      <c r="A18" s="17" t="s">
        <v>44</v>
      </c>
      <c r="B18" s="39" t="s">
        <v>15</v>
      </c>
      <c r="C18" s="19"/>
      <c r="D18" s="19">
        <v>5767.5681039999999</v>
      </c>
      <c r="E18" s="19"/>
      <c r="F18" s="19"/>
      <c r="G18" s="93"/>
    </row>
    <row r="19" spans="1:8" s="9" customFormat="1" ht="31.5" customHeight="1">
      <c r="A19" s="17" t="s">
        <v>251</v>
      </c>
      <c r="B19" s="39" t="s">
        <v>16</v>
      </c>
      <c r="C19" s="19"/>
      <c r="D19" s="19">
        <v>77377.737332000004</v>
      </c>
      <c r="E19" s="19"/>
      <c r="F19" s="19"/>
      <c r="G19" s="93"/>
    </row>
    <row r="20" spans="1:8" s="9" customFormat="1" ht="31.5" customHeight="1">
      <c r="A20" s="17" t="s">
        <v>5</v>
      </c>
      <c r="B20" s="39" t="s">
        <v>30</v>
      </c>
      <c r="C20" s="79">
        <f>C21+C26+C29</f>
        <v>342953</v>
      </c>
      <c r="D20" s="79">
        <f>D21+D26+D29</f>
        <v>446142.305436</v>
      </c>
      <c r="E20" s="79">
        <f>E21+E26+E29</f>
        <v>407254</v>
      </c>
      <c r="F20" s="79">
        <f t="shared" ref="F20:F21" si="4">E20-C20</f>
        <v>64301</v>
      </c>
      <c r="G20" s="88">
        <f t="shared" ref="G20:G21" si="5">E20/C20</f>
        <v>1.1874921636492464</v>
      </c>
      <c r="H20" s="94">
        <f>E10-E20</f>
        <v>0</v>
      </c>
    </row>
    <row r="21" spans="1:8" s="9" customFormat="1" ht="31.5" customHeight="1">
      <c r="A21" s="17" t="s">
        <v>8</v>
      </c>
      <c r="B21" s="39" t="s">
        <v>252</v>
      </c>
      <c r="C21" s="79">
        <f>SUM(C22:C25)</f>
        <v>334476</v>
      </c>
      <c r="D21" s="79">
        <f>SUM(D22:D25)</f>
        <v>380000</v>
      </c>
      <c r="E21" s="79">
        <f>SUM(E22:E25)</f>
        <v>407134</v>
      </c>
      <c r="F21" s="79">
        <f t="shared" si="4"/>
        <v>72658</v>
      </c>
      <c r="G21" s="88">
        <f t="shared" si="5"/>
        <v>1.217229337829919</v>
      </c>
    </row>
    <row r="22" spans="1:8" s="9" customFormat="1" ht="31.5" customHeight="1">
      <c r="A22" s="23" t="s">
        <v>81</v>
      </c>
      <c r="B22" s="40" t="s">
        <v>51</v>
      </c>
      <c r="C22" s="19">
        <f>22990+9700</f>
        <v>32690</v>
      </c>
      <c r="D22" s="19">
        <v>39787</v>
      </c>
      <c r="E22" s="19">
        <v>32773</v>
      </c>
      <c r="F22" s="78">
        <f>E22-C22</f>
        <v>83</v>
      </c>
      <c r="G22" s="91">
        <f>E22/C22</f>
        <v>1.0025390027531356</v>
      </c>
    </row>
    <row r="23" spans="1:8" s="9" customFormat="1" ht="31.5" customHeight="1">
      <c r="A23" s="23" t="s">
        <v>82</v>
      </c>
      <c r="B23" s="40" t="s">
        <v>42</v>
      </c>
      <c r="C23" s="19">
        <f>272083+23823-3476</f>
        <v>292430</v>
      </c>
      <c r="D23" s="19">
        <v>340213</v>
      </c>
      <c r="E23" s="19">
        <f>366575-178</f>
        <v>366397</v>
      </c>
      <c r="F23" s="78">
        <f>E23-C23</f>
        <v>73967</v>
      </c>
      <c r="G23" s="91">
        <f>E23/C23</f>
        <v>1.252939164928359</v>
      </c>
    </row>
    <row r="24" spans="1:8" s="9" customFormat="1" ht="31.5" customHeight="1">
      <c r="A24" s="23" t="s">
        <v>83</v>
      </c>
      <c r="B24" s="40" t="s">
        <v>45</v>
      </c>
      <c r="C24" s="19">
        <v>5880</v>
      </c>
      <c r="D24" s="19"/>
      <c r="E24" s="19">
        <f>7786+178</f>
        <v>7964</v>
      </c>
      <c r="F24" s="78">
        <f>E24-C24</f>
        <v>2084</v>
      </c>
      <c r="G24" s="91">
        <f>E24/C24</f>
        <v>1.3544217687074831</v>
      </c>
      <c r="H24" s="94">
        <f>D10-D20</f>
        <v>0</v>
      </c>
    </row>
    <row r="25" spans="1:8" s="9" customFormat="1" ht="31.5" customHeight="1">
      <c r="A25" s="23" t="s">
        <v>84</v>
      </c>
      <c r="B25" s="40" t="s">
        <v>46</v>
      </c>
      <c r="C25" s="19">
        <f>3146+330</f>
        <v>3476</v>
      </c>
      <c r="D25" s="19"/>
      <c r="E25" s="19"/>
      <c r="F25" s="78">
        <f>E25-C25</f>
        <v>-3476</v>
      </c>
      <c r="G25" s="91">
        <f>E25/C25</f>
        <v>0</v>
      </c>
    </row>
    <row r="26" spans="1:8" s="9" customFormat="1" ht="31.5" customHeight="1">
      <c r="A26" s="17" t="s">
        <v>17</v>
      </c>
      <c r="B26" s="39" t="s">
        <v>253</v>
      </c>
      <c r="C26" s="79">
        <f>SUM(C27:C28)</f>
        <v>8477</v>
      </c>
      <c r="D26" s="79">
        <f t="shared" ref="D26:F26" si="6">SUM(D27:D28)</f>
        <v>8477</v>
      </c>
      <c r="E26" s="79">
        <f t="shared" si="6"/>
        <v>120</v>
      </c>
      <c r="F26" s="79">
        <f t="shared" si="6"/>
        <v>-8357</v>
      </c>
      <c r="G26" s="88">
        <f>E26/C26</f>
        <v>1.4155951397900201E-2</v>
      </c>
    </row>
    <row r="27" spans="1:8" s="9" customFormat="1" ht="31.5" customHeight="1">
      <c r="A27" s="20">
        <v>1</v>
      </c>
      <c r="B27" s="40" t="s">
        <v>48</v>
      </c>
      <c r="C27" s="19"/>
      <c r="D27" s="19"/>
      <c r="E27" s="19"/>
      <c r="F27" s="19"/>
      <c r="G27" s="93"/>
    </row>
    <row r="28" spans="1:8" s="9" customFormat="1" ht="31.5" customHeight="1">
      <c r="A28" s="20">
        <f>A27+1</f>
        <v>2</v>
      </c>
      <c r="B28" s="40" t="s">
        <v>49</v>
      </c>
      <c r="C28" s="19">
        <v>8477</v>
      </c>
      <c r="D28" s="19">
        <v>8477</v>
      </c>
      <c r="E28" s="19">
        <v>120</v>
      </c>
      <c r="F28" s="78">
        <f>E28-C28</f>
        <v>-8357</v>
      </c>
      <c r="G28" s="91">
        <f>E28/C28</f>
        <v>1.4155951397900201E-2</v>
      </c>
    </row>
    <row r="29" spans="1:8" s="9" customFormat="1" ht="31.5" customHeight="1">
      <c r="A29" s="37" t="s">
        <v>23</v>
      </c>
      <c r="B29" s="41" t="s">
        <v>22</v>
      </c>
      <c r="C29" s="95"/>
      <c r="D29" s="95">
        <v>57665.305435999995</v>
      </c>
      <c r="E29" s="95"/>
      <c r="F29" s="95"/>
      <c r="G29" s="96"/>
    </row>
    <row r="30" spans="1:8" s="9" customFormat="1" ht="45" customHeight="1">
      <c r="A30" s="532" t="s">
        <v>276</v>
      </c>
      <c r="B30" s="532"/>
      <c r="C30" s="532"/>
      <c r="D30" s="532"/>
      <c r="E30" s="532"/>
      <c r="F30" s="532"/>
      <c r="G30" s="532"/>
    </row>
    <row r="31" spans="1:8" ht="20.25" customHeight="1">
      <c r="A31" s="533" t="s">
        <v>263</v>
      </c>
      <c r="B31" s="533"/>
      <c r="C31" s="533"/>
      <c r="D31" s="533"/>
      <c r="E31" s="533"/>
      <c r="F31" s="533"/>
      <c r="G31" s="533"/>
    </row>
    <row r="32" spans="1:8">
      <c r="A32" s="84"/>
      <c r="B32" s="533" t="s">
        <v>262</v>
      </c>
      <c r="C32" s="533"/>
      <c r="D32" s="533"/>
      <c r="E32" s="533"/>
      <c r="F32" s="533"/>
      <c r="G32" s="533"/>
    </row>
    <row r="33" spans="1:256" ht="15.75" customHeight="1">
      <c r="A33" s="11"/>
      <c r="B33" s="11" t="s">
        <v>261</v>
      </c>
    </row>
    <row r="34" spans="1:256" ht="15.75" customHeight="1">
      <c r="A34" s="11"/>
      <c r="B34" s="77" t="s">
        <v>260</v>
      </c>
    </row>
    <row r="35" spans="1:256" ht="15.75" customHeight="1">
      <c r="A35" s="11"/>
      <c r="B35" s="534" t="s">
        <v>259</v>
      </c>
      <c r="C35" s="533"/>
      <c r="D35" s="533"/>
      <c r="E35" s="533"/>
      <c r="F35" s="533"/>
      <c r="G35" s="533"/>
    </row>
    <row r="36" spans="1:256" ht="15.75" customHeight="1">
      <c r="A36" s="11"/>
      <c r="B36" s="534" t="s">
        <v>258</v>
      </c>
      <c r="C36" s="533"/>
      <c r="D36" s="533"/>
      <c r="E36" s="533"/>
      <c r="F36" s="533"/>
      <c r="G36" s="533"/>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t="s">
        <v>257</v>
      </c>
      <c r="AT36" s="11" t="s">
        <v>257</v>
      </c>
      <c r="AU36" s="11" t="s">
        <v>257</v>
      </c>
      <c r="AV36" s="11" t="s">
        <v>257</v>
      </c>
      <c r="AW36" s="11" t="s">
        <v>257</v>
      </c>
      <c r="AX36" s="11" t="s">
        <v>257</v>
      </c>
      <c r="AY36" s="11" t="s">
        <v>257</v>
      </c>
      <c r="AZ36" s="11" t="s">
        <v>257</v>
      </c>
      <c r="BA36" s="11" t="s">
        <v>257</v>
      </c>
      <c r="BB36" s="11" t="s">
        <v>257</v>
      </c>
      <c r="BC36" s="11" t="s">
        <v>257</v>
      </c>
      <c r="BD36" s="11" t="s">
        <v>257</v>
      </c>
      <c r="BE36" s="11" t="s">
        <v>257</v>
      </c>
      <c r="BF36" s="11" t="s">
        <v>257</v>
      </c>
      <c r="BG36" s="11" t="s">
        <v>257</v>
      </c>
      <c r="BH36" s="11" t="s">
        <v>257</v>
      </c>
      <c r="BI36" s="11" t="s">
        <v>257</v>
      </c>
      <c r="BJ36" s="11" t="s">
        <v>257</v>
      </c>
      <c r="BK36" s="11" t="s">
        <v>257</v>
      </c>
      <c r="BL36" s="11" t="s">
        <v>257</v>
      </c>
      <c r="BM36" s="11" t="s">
        <v>257</v>
      </c>
      <c r="BN36" s="11" t="s">
        <v>257</v>
      </c>
      <c r="BO36" s="11" t="s">
        <v>257</v>
      </c>
      <c r="BP36" s="11" t="s">
        <v>257</v>
      </c>
      <c r="BQ36" s="11" t="s">
        <v>257</v>
      </c>
      <c r="BR36" s="11" t="s">
        <v>257</v>
      </c>
      <c r="BS36" s="11" t="s">
        <v>257</v>
      </c>
      <c r="BT36" s="11" t="s">
        <v>257</v>
      </c>
      <c r="BU36" s="11" t="s">
        <v>257</v>
      </c>
      <c r="BV36" s="11" t="s">
        <v>257</v>
      </c>
      <c r="BW36" s="11" t="s">
        <v>257</v>
      </c>
      <c r="BX36" s="11" t="s">
        <v>257</v>
      </c>
      <c r="BY36" s="11" t="s">
        <v>257</v>
      </c>
      <c r="BZ36" s="11" t="s">
        <v>257</v>
      </c>
      <c r="CA36" s="11" t="s">
        <v>257</v>
      </c>
      <c r="CB36" s="11" t="s">
        <v>257</v>
      </c>
      <c r="CC36" s="11" t="s">
        <v>257</v>
      </c>
      <c r="CD36" s="11" t="s">
        <v>257</v>
      </c>
      <c r="CE36" s="11" t="s">
        <v>257</v>
      </c>
      <c r="CF36" s="11" t="s">
        <v>257</v>
      </c>
      <c r="CG36" s="11" t="s">
        <v>257</v>
      </c>
      <c r="CH36" s="11" t="s">
        <v>257</v>
      </c>
      <c r="CI36" s="11" t="s">
        <v>257</v>
      </c>
      <c r="CJ36" s="11" t="s">
        <v>257</v>
      </c>
      <c r="CK36" s="11" t="s">
        <v>257</v>
      </c>
      <c r="CL36" s="11" t="s">
        <v>257</v>
      </c>
      <c r="CM36" s="11" t="s">
        <v>257</v>
      </c>
      <c r="CN36" s="11" t="s">
        <v>257</v>
      </c>
      <c r="CO36" s="11" t="s">
        <v>257</v>
      </c>
      <c r="CP36" s="11" t="s">
        <v>257</v>
      </c>
      <c r="CQ36" s="11" t="s">
        <v>257</v>
      </c>
      <c r="CR36" s="11" t="s">
        <v>257</v>
      </c>
      <c r="CS36" s="11" t="s">
        <v>257</v>
      </c>
      <c r="CT36" s="11" t="s">
        <v>257</v>
      </c>
      <c r="CU36" s="11" t="s">
        <v>257</v>
      </c>
      <c r="CV36" s="11" t="s">
        <v>257</v>
      </c>
      <c r="CW36" s="11" t="s">
        <v>257</v>
      </c>
      <c r="CX36" s="11" t="s">
        <v>257</v>
      </c>
      <c r="CY36" s="11" t="s">
        <v>257</v>
      </c>
      <c r="CZ36" s="11" t="s">
        <v>257</v>
      </c>
      <c r="DA36" s="11" t="s">
        <v>257</v>
      </c>
      <c r="DB36" s="11" t="s">
        <v>257</v>
      </c>
      <c r="DC36" s="11" t="s">
        <v>257</v>
      </c>
      <c r="DD36" s="11" t="s">
        <v>257</v>
      </c>
      <c r="DE36" s="11" t="s">
        <v>257</v>
      </c>
      <c r="DF36" s="11" t="s">
        <v>257</v>
      </c>
      <c r="DG36" s="11" t="s">
        <v>257</v>
      </c>
      <c r="DH36" s="11" t="s">
        <v>257</v>
      </c>
      <c r="DI36" s="11" t="s">
        <v>257</v>
      </c>
      <c r="DJ36" s="11" t="s">
        <v>257</v>
      </c>
      <c r="DK36" s="11" t="s">
        <v>257</v>
      </c>
      <c r="DL36" s="11" t="s">
        <v>257</v>
      </c>
      <c r="DM36" s="11" t="s">
        <v>257</v>
      </c>
      <c r="DN36" s="11" t="s">
        <v>257</v>
      </c>
      <c r="DO36" s="11" t="s">
        <v>257</v>
      </c>
      <c r="DP36" s="11" t="s">
        <v>257</v>
      </c>
      <c r="DQ36" s="11" t="s">
        <v>257</v>
      </c>
      <c r="DR36" s="11" t="s">
        <v>257</v>
      </c>
      <c r="DS36" s="11" t="s">
        <v>257</v>
      </c>
      <c r="DT36" s="11" t="s">
        <v>257</v>
      </c>
      <c r="DU36" s="11" t="s">
        <v>257</v>
      </c>
      <c r="DV36" s="11" t="s">
        <v>257</v>
      </c>
      <c r="DW36" s="11" t="s">
        <v>257</v>
      </c>
      <c r="DX36" s="11" t="s">
        <v>257</v>
      </c>
      <c r="DY36" s="11" t="s">
        <v>257</v>
      </c>
      <c r="DZ36" s="11" t="s">
        <v>257</v>
      </c>
      <c r="EA36" s="11" t="s">
        <v>257</v>
      </c>
      <c r="EB36" s="11" t="s">
        <v>257</v>
      </c>
      <c r="EC36" s="11" t="s">
        <v>257</v>
      </c>
      <c r="ED36" s="11" t="s">
        <v>257</v>
      </c>
      <c r="EE36" s="11" t="s">
        <v>257</v>
      </c>
      <c r="EF36" s="11" t="s">
        <v>257</v>
      </c>
      <c r="EG36" s="11" t="s">
        <v>257</v>
      </c>
      <c r="EH36" s="11" t="s">
        <v>257</v>
      </c>
      <c r="EI36" s="11" t="s">
        <v>257</v>
      </c>
      <c r="EJ36" s="11" t="s">
        <v>257</v>
      </c>
      <c r="EK36" s="11" t="s">
        <v>257</v>
      </c>
      <c r="EL36" s="11" t="s">
        <v>257</v>
      </c>
      <c r="EM36" s="11" t="s">
        <v>257</v>
      </c>
      <c r="EN36" s="11" t="s">
        <v>257</v>
      </c>
      <c r="EO36" s="11" t="s">
        <v>257</v>
      </c>
      <c r="EP36" s="11" t="s">
        <v>257</v>
      </c>
      <c r="EQ36" s="11" t="s">
        <v>257</v>
      </c>
      <c r="ER36" s="11" t="s">
        <v>257</v>
      </c>
      <c r="ES36" s="11" t="s">
        <v>257</v>
      </c>
      <c r="ET36" s="11" t="s">
        <v>257</v>
      </c>
      <c r="EU36" s="11" t="s">
        <v>257</v>
      </c>
      <c r="EV36" s="11" t="s">
        <v>257</v>
      </c>
      <c r="EW36" s="11" t="s">
        <v>257</v>
      </c>
      <c r="EX36" s="11" t="s">
        <v>257</v>
      </c>
      <c r="EY36" s="11" t="s">
        <v>257</v>
      </c>
      <c r="EZ36" s="11" t="s">
        <v>257</v>
      </c>
      <c r="FA36" s="11" t="s">
        <v>257</v>
      </c>
      <c r="FB36" s="11" t="s">
        <v>257</v>
      </c>
      <c r="FC36" s="11" t="s">
        <v>257</v>
      </c>
      <c r="FD36" s="11" t="s">
        <v>257</v>
      </c>
      <c r="FE36" s="11" t="s">
        <v>257</v>
      </c>
      <c r="FF36" s="11" t="s">
        <v>257</v>
      </c>
      <c r="FG36" s="11" t="s">
        <v>257</v>
      </c>
      <c r="FH36" s="11" t="s">
        <v>257</v>
      </c>
      <c r="FI36" s="11" t="s">
        <v>257</v>
      </c>
      <c r="FJ36" s="11" t="s">
        <v>257</v>
      </c>
      <c r="FK36" s="11" t="s">
        <v>257</v>
      </c>
      <c r="FL36" s="11" t="s">
        <v>257</v>
      </c>
      <c r="FM36" s="11" t="s">
        <v>257</v>
      </c>
      <c r="FN36" s="11" t="s">
        <v>257</v>
      </c>
      <c r="FO36" s="11" t="s">
        <v>257</v>
      </c>
      <c r="FP36" s="11" t="s">
        <v>257</v>
      </c>
      <c r="FQ36" s="11" t="s">
        <v>257</v>
      </c>
      <c r="FR36" s="11" t="s">
        <v>257</v>
      </c>
      <c r="FS36" s="11" t="s">
        <v>257</v>
      </c>
      <c r="FT36" s="11" t="s">
        <v>257</v>
      </c>
      <c r="FU36" s="11" t="s">
        <v>257</v>
      </c>
      <c r="FV36" s="11" t="s">
        <v>257</v>
      </c>
      <c r="FW36" s="11" t="s">
        <v>257</v>
      </c>
      <c r="FX36" s="11" t="s">
        <v>257</v>
      </c>
      <c r="FY36" s="11" t="s">
        <v>257</v>
      </c>
      <c r="FZ36" s="11" t="s">
        <v>257</v>
      </c>
      <c r="GA36" s="11" t="s">
        <v>257</v>
      </c>
      <c r="GB36" s="11" t="s">
        <v>257</v>
      </c>
      <c r="GC36" s="11" t="s">
        <v>257</v>
      </c>
      <c r="GD36" s="11" t="s">
        <v>257</v>
      </c>
      <c r="GE36" s="11" t="s">
        <v>257</v>
      </c>
      <c r="GF36" s="11" t="s">
        <v>257</v>
      </c>
      <c r="GG36" s="11" t="s">
        <v>257</v>
      </c>
      <c r="GH36" s="11" t="s">
        <v>257</v>
      </c>
      <c r="GI36" s="11" t="s">
        <v>257</v>
      </c>
      <c r="GJ36" s="11" t="s">
        <v>257</v>
      </c>
      <c r="GK36" s="11" t="s">
        <v>257</v>
      </c>
      <c r="GL36" s="11" t="s">
        <v>257</v>
      </c>
      <c r="GM36" s="11" t="s">
        <v>257</v>
      </c>
      <c r="GN36" s="11" t="s">
        <v>257</v>
      </c>
      <c r="GO36" s="11" t="s">
        <v>257</v>
      </c>
      <c r="GP36" s="11" t="s">
        <v>257</v>
      </c>
      <c r="GQ36" s="11" t="s">
        <v>257</v>
      </c>
      <c r="GR36" s="11" t="s">
        <v>257</v>
      </c>
      <c r="GS36" s="11" t="s">
        <v>257</v>
      </c>
      <c r="GT36" s="11" t="s">
        <v>257</v>
      </c>
      <c r="GU36" s="11" t="s">
        <v>257</v>
      </c>
      <c r="GV36" s="11" t="s">
        <v>257</v>
      </c>
      <c r="GW36" s="11" t="s">
        <v>257</v>
      </c>
      <c r="GX36" s="11" t="s">
        <v>257</v>
      </c>
      <c r="GY36" s="11" t="s">
        <v>257</v>
      </c>
      <c r="GZ36" s="11" t="s">
        <v>257</v>
      </c>
      <c r="HA36" s="11" t="s">
        <v>257</v>
      </c>
      <c r="HB36" s="11" t="s">
        <v>257</v>
      </c>
      <c r="HC36" s="11" t="s">
        <v>257</v>
      </c>
      <c r="HD36" s="11" t="s">
        <v>257</v>
      </c>
      <c r="HE36" s="11" t="s">
        <v>257</v>
      </c>
      <c r="HF36" s="11" t="s">
        <v>257</v>
      </c>
      <c r="HG36" s="11" t="s">
        <v>257</v>
      </c>
      <c r="HH36" s="11" t="s">
        <v>257</v>
      </c>
      <c r="HI36" s="11" t="s">
        <v>257</v>
      </c>
      <c r="HJ36" s="11" t="s">
        <v>257</v>
      </c>
      <c r="HK36" s="11" t="s">
        <v>257</v>
      </c>
      <c r="HL36" s="11" t="s">
        <v>257</v>
      </c>
      <c r="HM36" s="11" t="s">
        <v>257</v>
      </c>
      <c r="HN36" s="11" t="s">
        <v>257</v>
      </c>
      <c r="HO36" s="11" t="s">
        <v>257</v>
      </c>
      <c r="HP36" s="11" t="s">
        <v>257</v>
      </c>
      <c r="HQ36" s="11" t="s">
        <v>257</v>
      </c>
      <c r="HR36" s="11" t="s">
        <v>257</v>
      </c>
      <c r="HS36" s="11" t="s">
        <v>257</v>
      </c>
      <c r="HT36" s="11" t="s">
        <v>257</v>
      </c>
      <c r="HU36" s="11" t="s">
        <v>257</v>
      </c>
      <c r="HV36" s="11" t="s">
        <v>257</v>
      </c>
      <c r="HW36" s="11" t="s">
        <v>257</v>
      </c>
      <c r="HX36" s="11" t="s">
        <v>257</v>
      </c>
      <c r="HY36" s="11" t="s">
        <v>257</v>
      </c>
      <c r="HZ36" s="11" t="s">
        <v>257</v>
      </c>
      <c r="IA36" s="11" t="s">
        <v>257</v>
      </c>
      <c r="IB36" s="11" t="s">
        <v>257</v>
      </c>
      <c r="IC36" s="11" t="s">
        <v>257</v>
      </c>
      <c r="ID36" s="11" t="s">
        <v>257</v>
      </c>
      <c r="IE36" s="11" t="s">
        <v>257</v>
      </c>
      <c r="IF36" s="11" t="s">
        <v>257</v>
      </c>
      <c r="IG36" s="11" t="s">
        <v>257</v>
      </c>
      <c r="IH36" s="11" t="s">
        <v>257</v>
      </c>
      <c r="II36" s="11" t="s">
        <v>257</v>
      </c>
      <c r="IJ36" s="11" t="s">
        <v>257</v>
      </c>
      <c r="IK36" s="11" t="s">
        <v>257</v>
      </c>
      <c r="IL36" s="11" t="s">
        <v>257</v>
      </c>
      <c r="IM36" s="11" t="s">
        <v>257</v>
      </c>
      <c r="IN36" s="11" t="s">
        <v>257</v>
      </c>
      <c r="IO36" s="11" t="s">
        <v>257</v>
      </c>
      <c r="IP36" s="11" t="s">
        <v>257</v>
      </c>
      <c r="IQ36" s="11" t="s">
        <v>257</v>
      </c>
      <c r="IR36" s="11" t="s">
        <v>257</v>
      </c>
      <c r="IS36" s="11" t="s">
        <v>257</v>
      </c>
      <c r="IT36" s="11" t="s">
        <v>257</v>
      </c>
      <c r="IU36" s="11" t="s">
        <v>257</v>
      </c>
      <c r="IV36" s="11" t="s">
        <v>257</v>
      </c>
    </row>
    <row r="37" spans="1:256" ht="18.75">
      <c r="A37" s="9"/>
      <c r="B37" s="12"/>
      <c r="C37" s="9"/>
      <c r="D37" s="9"/>
      <c r="E37" s="9"/>
      <c r="F37" s="9"/>
      <c r="G37" s="9"/>
    </row>
    <row r="38" spans="1:256" ht="11.25" customHeight="1">
      <c r="A38" s="9"/>
      <c r="B38" s="9"/>
      <c r="C38" s="9"/>
      <c r="D38" s="9"/>
      <c r="E38" s="9"/>
      <c r="F38" s="9"/>
      <c r="G38" s="9"/>
    </row>
    <row r="39" spans="1:256" ht="18.75">
      <c r="A39" s="9"/>
      <c r="B39" s="9"/>
      <c r="C39" s="9"/>
      <c r="D39" s="9"/>
      <c r="E39" s="9"/>
      <c r="F39" s="9"/>
      <c r="G39" s="9"/>
    </row>
    <row r="40" spans="1:256" ht="18.75">
      <c r="A40" s="9"/>
      <c r="B40" s="9"/>
      <c r="C40" s="9"/>
      <c r="D40" s="9"/>
      <c r="E40" s="9"/>
      <c r="F40" s="9"/>
      <c r="G40" s="9"/>
    </row>
    <row r="41" spans="1:256" ht="18.75">
      <c r="A41" s="9"/>
      <c r="B41" s="9"/>
      <c r="C41" s="9"/>
      <c r="D41" s="9"/>
      <c r="E41" s="9"/>
      <c r="F41" s="9"/>
      <c r="G41" s="9"/>
    </row>
    <row r="42" spans="1:256" ht="18.75">
      <c r="A42" s="9"/>
      <c r="B42" s="9"/>
      <c r="C42" s="9"/>
      <c r="D42" s="9"/>
      <c r="E42" s="9"/>
      <c r="F42" s="9"/>
      <c r="G42" s="9"/>
    </row>
    <row r="43" spans="1:256" ht="18.75">
      <c r="A43" s="9"/>
      <c r="B43" s="9"/>
      <c r="C43" s="9"/>
      <c r="D43" s="9"/>
      <c r="E43" s="9"/>
      <c r="F43" s="9"/>
      <c r="G43" s="9"/>
    </row>
    <row r="44" spans="1:256" ht="18.75">
      <c r="A44" s="9"/>
      <c r="B44" s="9"/>
      <c r="C44" s="9"/>
      <c r="D44" s="9"/>
      <c r="E44" s="9"/>
      <c r="F44" s="9"/>
      <c r="G44" s="9"/>
    </row>
    <row r="45" spans="1:256" ht="18.75">
      <c r="A45" s="9"/>
      <c r="B45" s="9"/>
      <c r="C45" s="9"/>
      <c r="D45" s="9"/>
      <c r="E45" s="9"/>
      <c r="F45" s="9"/>
      <c r="G45" s="9"/>
    </row>
    <row r="46" spans="1:256" ht="18.75">
      <c r="A46" s="9"/>
      <c r="B46" s="9"/>
      <c r="C46" s="9"/>
      <c r="D46" s="9"/>
      <c r="E46" s="9"/>
      <c r="F46" s="9"/>
      <c r="G46" s="9"/>
    </row>
    <row r="47" spans="1:256" ht="22.5" customHeight="1">
      <c r="A47" s="9"/>
      <c r="B47" s="9"/>
      <c r="C47" s="9"/>
      <c r="D47" s="9"/>
      <c r="E47" s="9"/>
      <c r="F47" s="9"/>
      <c r="G47" s="9"/>
    </row>
    <row r="48" spans="1:256" ht="18.75">
      <c r="A48" s="9"/>
      <c r="B48" s="9"/>
      <c r="C48" s="9"/>
      <c r="D48" s="9"/>
      <c r="E48" s="9"/>
      <c r="F48" s="9"/>
      <c r="G48" s="9"/>
    </row>
    <row r="49" spans="1:7" ht="18.75">
      <c r="A49" s="9"/>
      <c r="B49" s="9"/>
      <c r="C49" s="9"/>
      <c r="D49" s="9"/>
      <c r="E49" s="9"/>
      <c r="F49" s="9"/>
      <c r="G49" s="9"/>
    </row>
    <row r="50" spans="1:7" ht="18.75">
      <c r="A50" s="9"/>
      <c r="B50" s="9"/>
      <c r="C50" s="9"/>
      <c r="D50" s="9"/>
      <c r="E50" s="9"/>
      <c r="F50" s="9"/>
      <c r="G50" s="9"/>
    </row>
    <row r="51" spans="1:7" ht="18.75">
      <c r="A51" s="9"/>
      <c r="B51" s="9"/>
      <c r="C51" s="9"/>
      <c r="D51" s="9"/>
      <c r="E51" s="9"/>
      <c r="F51" s="9"/>
      <c r="G51" s="9"/>
    </row>
  </sheetData>
  <mergeCells count="15">
    <mergeCell ref="F1:G1"/>
    <mergeCell ref="A3:G3"/>
    <mergeCell ref="A4:G4"/>
    <mergeCell ref="E6:G6"/>
    <mergeCell ref="A7:A8"/>
    <mergeCell ref="B7:B8"/>
    <mergeCell ref="C7:C8"/>
    <mergeCell ref="D7:D8"/>
    <mergeCell ref="E7:E8"/>
    <mergeCell ref="F7:G7"/>
    <mergeCell ref="A30:G30"/>
    <mergeCell ref="A31:G31"/>
    <mergeCell ref="B32:G32"/>
    <mergeCell ref="B35:G35"/>
    <mergeCell ref="B36:G36"/>
  </mergeCells>
  <phoneticPr fontId="38" type="noConversion"/>
  <pageMargins left="0.71" right="0.28000000000000003" top="0.54" bottom="0.17" header="0.17" footer="0.2"/>
  <pageSetup paperSize="9" scale="75" fitToHeight="0" orientation="portrait" r:id="rId1"/>
  <headerFooter alignWithMargins="0">
    <oddHeader xml:space="preserve">&amp;C                                                                                                                                  </oddHeader>
    <oddFooter xml:space="preserve">&amp;C&amp;".VnTime,Italic"&amp;8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pageSetUpPr fitToPage="1"/>
  </sheetPr>
  <dimension ref="A1:F21"/>
  <sheetViews>
    <sheetView topLeftCell="A16" workbookViewId="0">
      <selection activeCell="A5" sqref="A5"/>
    </sheetView>
  </sheetViews>
  <sheetFormatPr defaultRowHeight="17.25"/>
  <cols>
    <col min="1" max="1" width="5.125" style="70" customWidth="1"/>
    <col min="2" max="2" width="28.625" style="70" customWidth="1"/>
    <col min="3" max="3" width="13.625" style="70" customWidth="1"/>
    <col min="4" max="4" width="16.375" style="70" customWidth="1"/>
    <col min="5" max="5" width="15.375" style="70" customWidth="1"/>
    <col min="6" max="6" width="13.625" style="70" customWidth="1"/>
    <col min="7" max="16384" width="9" style="70"/>
  </cols>
  <sheetData>
    <row r="1" spans="1:6" ht="18.75">
      <c r="A1" s="49"/>
      <c r="B1" s="50"/>
      <c r="D1" s="71"/>
      <c r="E1" s="563" t="s">
        <v>342</v>
      </c>
      <c r="F1" s="563"/>
    </row>
    <row r="2" spans="1:6">
      <c r="A2" s="49"/>
      <c r="B2" s="50"/>
      <c r="C2" s="134"/>
    </row>
    <row r="3" spans="1:6" ht="40.5" customHeight="1">
      <c r="A3" s="570" t="s">
        <v>343</v>
      </c>
      <c r="B3" s="570"/>
      <c r="C3" s="570"/>
      <c r="D3" s="570"/>
      <c r="E3" s="570"/>
      <c r="F3" s="570"/>
    </row>
    <row r="4" spans="1:6" ht="23.25" customHeight="1">
      <c r="A4" s="571" t="s">
        <v>1023</v>
      </c>
      <c r="B4" s="571"/>
      <c r="C4" s="571"/>
      <c r="D4" s="571"/>
      <c r="E4" s="571"/>
      <c r="F4" s="571"/>
    </row>
    <row r="6" spans="1:6">
      <c r="E6" s="554" t="s">
        <v>0</v>
      </c>
      <c r="F6" s="554"/>
    </row>
    <row r="7" spans="1:6" ht="110.25" customHeight="1">
      <c r="A7" s="168" t="s">
        <v>74</v>
      </c>
      <c r="B7" s="168" t="s">
        <v>26</v>
      </c>
      <c r="C7" s="168" t="s">
        <v>68</v>
      </c>
      <c r="D7" s="168" t="s">
        <v>332</v>
      </c>
      <c r="E7" s="168" t="s">
        <v>344</v>
      </c>
      <c r="F7" s="168" t="s">
        <v>334</v>
      </c>
    </row>
    <row r="8" spans="1:6">
      <c r="A8" s="151" t="s">
        <v>4</v>
      </c>
      <c r="B8" s="151" t="s">
        <v>5</v>
      </c>
      <c r="C8" s="151" t="s">
        <v>345</v>
      </c>
      <c r="D8" s="151">
        <v>2</v>
      </c>
      <c r="E8" s="151">
        <v>3</v>
      </c>
      <c r="F8" s="151">
        <v>4</v>
      </c>
    </row>
    <row r="9" spans="1:6" ht="24.75" customHeight="1">
      <c r="A9" s="152"/>
      <c r="B9" s="141" t="s">
        <v>27</v>
      </c>
      <c r="C9" s="153">
        <f>SUM(C10:C21)</f>
        <v>510</v>
      </c>
      <c r="D9" s="153">
        <f t="shared" ref="D9:F9" si="0">SUM(D10:D21)</f>
        <v>0</v>
      </c>
      <c r="E9" s="153">
        <f t="shared" si="0"/>
        <v>510</v>
      </c>
      <c r="F9" s="153">
        <f t="shared" si="0"/>
        <v>0</v>
      </c>
    </row>
    <row r="10" spans="1:6" ht="24.75" customHeight="1">
      <c r="A10" s="143" t="s">
        <v>81</v>
      </c>
      <c r="B10" s="29" t="s">
        <v>95</v>
      </c>
      <c r="C10" s="154">
        <f>SUM(D10:F10)</f>
        <v>102</v>
      </c>
      <c r="D10" s="154"/>
      <c r="E10" s="154">
        <f>'41'!M12</f>
        <v>102</v>
      </c>
      <c r="F10" s="154"/>
    </row>
    <row r="11" spans="1:6" ht="24.75" customHeight="1">
      <c r="A11" s="143" t="s">
        <v>82</v>
      </c>
      <c r="B11" s="29" t="s">
        <v>96</v>
      </c>
      <c r="C11" s="154">
        <f t="shared" ref="C11:C21" si="1">SUM(D11:F11)</f>
        <v>102</v>
      </c>
      <c r="D11" s="154"/>
      <c r="E11" s="154">
        <f>'41'!M13</f>
        <v>102</v>
      </c>
      <c r="F11" s="154"/>
    </row>
    <row r="12" spans="1:6" ht="24.75" customHeight="1">
      <c r="A12" s="143" t="s">
        <v>83</v>
      </c>
      <c r="B12" s="29" t="s">
        <v>97</v>
      </c>
      <c r="C12" s="154">
        <f t="shared" si="1"/>
        <v>51</v>
      </c>
      <c r="D12" s="154"/>
      <c r="E12" s="154">
        <f>'41'!M14</f>
        <v>51</v>
      </c>
      <c r="F12" s="154"/>
    </row>
    <row r="13" spans="1:6" ht="24.75" customHeight="1">
      <c r="A13" s="143" t="s">
        <v>84</v>
      </c>
      <c r="B13" s="29" t="s">
        <v>98</v>
      </c>
      <c r="C13" s="154">
        <f t="shared" si="1"/>
        <v>102</v>
      </c>
      <c r="D13" s="154"/>
      <c r="E13" s="154">
        <f>'41'!M15</f>
        <v>102</v>
      </c>
      <c r="F13" s="154"/>
    </row>
    <row r="14" spans="1:6" ht="24.75" customHeight="1">
      <c r="A14" s="143" t="s">
        <v>85</v>
      </c>
      <c r="B14" s="29" t="s">
        <v>99</v>
      </c>
      <c r="C14" s="154">
        <f t="shared" si="1"/>
        <v>0</v>
      </c>
      <c r="D14" s="154"/>
      <c r="E14" s="154">
        <f>'41'!M16</f>
        <v>0</v>
      </c>
      <c r="F14" s="154"/>
    </row>
    <row r="15" spans="1:6" ht="24.75" customHeight="1">
      <c r="A15" s="143" t="s">
        <v>86</v>
      </c>
      <c r="B15" s="29" t="s">
        <v>103</v>
      </c>
      <c r="C15" s="154">
        <f t="shared" si="1"/>
        <v>102</v>
      </c>
      <c r="D15" s="154"/>
      <c r="E15" s="154">
        <f>'41'!M17</f>
        <v>102</v>
      </c>
      <c r="F15" s="154"/>
    </row>
    <row r="16" spans="1:6" ht="24.75" customHeight="1">
      <c r="A16" s="143" t="s">
        <v>87</v>
      </c>
      <c r="B16" s="29" t="s">
        <v>104</v>
      </c>
      <c r="C16" s="154">
        <f t="shared" si="1"/>
        <v>0</v>
      </c>
      <c r="D16" s="154"/>
      <c r="E16" s="154">
        <f>'41'!M18</f>
        <v>0</v>
      </c>
      <c r="F16" s="154"/>
    </row>
    <row r="17" spans="1:6" ht="24.75" customHeight="1">
      <c r="A17" s="143" t="s">
        <v>88</v>
      </c>
      <c r="B17" s="29" t="s">
        <v>100</v>
      </c>
      <c r="C17" s="154">
        <f t="shared" si="1"/>
        <v>0</v>
      </c>
      <c r="D17" s="154"/>
      <c r="E17" s="154">
        <f>'41'!M19</f>
        <v>0</v>
      </c>
      <c r="F17" s="154"/>
    </row>
    <row r="18" spans="1:6" ht="24.75" customHeight="1">
      <c r="A18" s="143" t="s">
        <v>89</v>
      </c>
      <c r="B18" s="29" t="s">
        <v>102</v>
      </c>
      <c r="C18" s="154">
        <f t="shared" si="1"/>
        <v>51</v>
      </c>
      <c r="D18" s="154"/>
      <c r="E18" s="154">
        <f>'41'!M20</f>
        <v>51</v>
      </c>
      <c r="F18" s="154"/>
    </row>
    <row r="19" spans="1:6" ht="24.75" customHeight="1">
      <c r="A19" s="143" t="s">
        <v>90</v>
      </c>
      <c r="B19" s="29" t="s">
        <v>101</v>
      </c>
      <c r="C19" s="154">
        <f t="shared" si="1"/>
        <v>0</v>
      </c>
      <c r="D19" s="155"/>
      <c r="E19" s="154">
        <f>'41'!M21</f>
        <v>0</v>
      </c>
      <c r="F19" s="155"/>
    </row>
    <row r="20" spans="1:6" ht="24.75" customHeight="1">
      <c r="A20" s="143" t="s">
        <v>91</v>
      </c>
      <c r="B20" s="29" t="s">
        <v>105</v>
      </c>
      <c r="C20" s="154">
        <f t="shared" si="1"/>
        <v>0</v>
      </c>
      <c r="D20" s="155"/>
      <c r="E20" s="154">
        <f>'41'!M22</f>
        <v>0</v>
      </c>
      <c r="F20" s="155"/>
    </row>
    <row r="21" spans="1:6" ht="24.75" customHeight="1">
      <c r="A21" s="146" t="s">
        <v>92</v>
      </c>
      <c r="B21" s="31" t="s">
        <v>106</v>
      </c>
      <c r="C21" s="156">
        <f t="shared" si="1"/>
        <v>0</v>
      </c>
      <c r="D21" s="157"/>
      <c r="E21" s="157">
        <f>'41'!M23</f>
        <v>0</v>
      </c>
      <c r="F21" s="157"/>
    </row>
  </sheetData>
  <mergeCells count="4">
    <mergeCell ref="E1:F1"/>
    <mergeCell ref="A3:F3"/>
    <mergeCell ref="A4:F4"/>
    <mergeCell ref="E6:F6"/>
  </mergeCells>
  <pageMargins left="0.76" right="0.23" top="0.57999999999999996" bottom="0.75" header="0.3" footer="0.3"/>
  <pageSetup paperSize="9" scale="9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9"/>
  <sheetViews>
    <sheetView showZeros="0" topLeftCell="A67" zoomScale="120" zoomScaleNormal="120" zoomScaleSheetLayoutView="120" workbookViewId="0">
      <selection activeCell="B231" sqref="B231"/>
    </sheetView>
  </sheetViews>
  <sheetFormatPr defaultRowHeight="15.75"/>
  <cols>
    <col min="1" max="1" width="5.75" style="317" customWidth="1"/>
    <col min="2" max="2" width="48.875" style="317" customWidth="1"/>
    <col min="3" max="3" width="7.75" style="317" customWidth="1"/>
    <col min="4" max="4" width="9" style="317" customWidth="1"/>
    <col min="5" max="5" width="8.375" style="317" customWidth="1"/>
    <col min="6" max="6" width="6.625" style="416" customWidth="1"/>
    <col min="7" max="7" width="9.875" style="317" customWidth="1"/>
    <col min="8" max="8" width="7.875" style="218" customWidth="1"/>
    <col min="9" max="9" width="9.625" style="317" customWidth="1"/>
    <col min="10" max="10" width="9.75" style="218" customWidth="1"/>
    <col min="11" max="11" width="10.875" style="317" customWidth="1"/>
    <col min="12" max="12" width="9.25" style="314" hidden="1" customWidth="1"/>
    <col min="13" max="13" width="9.375" style="314" hidden="1" customWidth="1"/>
    <col min="14" max="14" width="15.375" style="315" hidden="1" customWidth="1"/>
    <col min="15" max="15" width="13.5" style="316" hidden="1" customWidth="1"/>
    <col min="16" max="16384" width="9" style="317"/>
  </cols>
  <sheetData>
    <row r="1" spans="1:15" s="308" customFormat="1" ht="16.5">
      <c r="A1" s="303" t="s">
        <v>935</v>
      </c>
      <c r="B1" s="303"/>
      <c r="C1" s="303"/>
      <c r="D1" s="303"/>
      <c r="E1" s="303"/>
      <c r="F1" s="304"/>
      <c r="G1" s="303"/>
      <c r="H1" s="303"/>
      <c r="I1" s="303"/>
      <c r="J1" s="303"/>
      <c r="K1" s="303"/>
      <c r="L1" s="305"/>
      <c r="M1" s="305"/>
      <c r="N1" s="306"/>
      <c r="O1" s="307"/>
    </row>
    <row r="2" spans="1:15" s="308" customFormat="1" ht="11.25" customHeight="1">
      <c r="A2" s="309"/>
      <c r="B2" s="309"/>
      <c r="C2" s="309"/>
      <c r="D2" s="309"/>
      <c r="E2" s="309"/>
      <c r="F2" s="310"/>
      <c r="G2" s="309"/>
      <c r="H2" s="309"/>
      <c r="I2" s="309"/>
      <c r="J2" s="309"/>
      <c r="K2" s="309"/>
      <c r="L2" s="311"/>
      <c r="M2" s="311"/>
      <c r="N2" s="306"/>
      <c r="O2" s="307"/>
    </row>
    <row r="3" spans="1:15" s="308" customFormat="1" ht="21.75" customHeight="1">
      <c r="A3" s="589" t="s">
        <v>940</v>
      </c>
      <c r="B3" s="589"/>
      <c r="C3" s="589"/>
      <c r="D3" s="589"/>
      <c r="E3" s="589"/>
      <c r="F3" s="589"/>
      <c r="G3" s="589"/>
      <c r="H3" s="589"/>
      <c r="I3" s="589"/>
      <c r="J3" s="589"/>
      <c r="K3" s="589"/>
      <c r="L3" s="311"/>
      <c r="M3" s="311"/>
      <c r="N3" s="306"/>
      <c r="O3" s="307"/>
    </row>
    <row r="4" spans="1:15" s="308" customFormat="1" ht="19.5" customHeight="1">
      <c r="A4" s="590" t="s">
        <v>939</v>
      </c>
      <c r="B4" s="590"/>
      <c r="C4" s="590"/>
      <c r="D4" s="590"/>
      <c r="E4" s="590"/>
      <c r="F4" s="590"/>
      <c r="G4" s="590"/>
      <c r="H4" s="590"/>
      <c r="I4" s="590"/>
      <c r="J4" s="590"/>
      <c r="K4" s="590"/>
      <c r="L4" s="311"/>
      <c r="M4" s="311"/>
      <c r="N4" s="306"/>
      <c r="O4" s="307"/>
    </row>
    <row r="5" spans="1:15" ht="9" customHeight="1">
      <c r="A5" s="312"/>
      <c r="B5" s="312"/>
      <c r="C5" s="312"/>
      <c r="D5" s="312"/>
      <c r="E5" s="312"/>
      <c r="F5" s="313"/>
      <c r="G5" s="312"/>
      <c r="H5" s="189"/>
      <c r="I5" s="312"/>
      <c r="J5" s="189"/>
      <c r="K5" s="312"/>
    </row>
    <row r="6" spans="1:15" ht="18.75" customHeight="1">
      <c r="E6" s="318"/>
      <c r="F6" s="319"/>
      <c r="G6" s="318"/>
      <c r="H6" s="190"/>
      <c r="I6" s="591" t="s">
        <v>0</v>
      </c>
      <c r="J6" s="591"/>
      <c r="K6" s="591"/>
      <c r="N6" s="315" t="s">
        <v>443</v>
      </c>
      <c r="O6" s="316">
        <v>85581</v>
      </c>
    </row>
    <row r="7" spans="1:15" ht="17.25" customHeight="1">
      <c r="A7" s="592" t="s">
        <v>238</v>
      </c>
      <c r="B7" s="592" t="s">
        <v>109</v>
      </c>
      <c r="C7" s="593" t="s">
        <v>444</v>
      </c>
      <c r="D7" s="594" t="s">
        <v>445</v>
      </c>
      <c r="E7" s="594"/>
      <c r="F7" s="594"/>
      <c r="G7" s="594"/>
      <c r="H7" s="594"/>
      <c r="I7" s="594"/>
      <c r="J7" s="594"/>
      <c r="K7" s="594"/>
      <c r="M7" s="314" t="s">
        <v>941</v>
      </c>
      <c r="O7" s="316">
        <f>D30</f>
        <v>20427</v>
      </c>
    </row>
    <row r="8" spans="1:15" ht="15.75" customHeight="1">
      <c r="A8" s="580"/>
      <c r="B8" s="580"/>
      <c r="C8" s="586"/>
      <c r="D8" s="585" t="s">
        <v>446</v>
      </c>
      <c r="E8" s="573" t="s">
        <v>447</v>
      </c>
      <c r="F8" s="595" t="s">
        <v>448</v>
      </c>
      <c r="G8" s="573" t="s">
        <v>449</v>
      </c>
      <c r="H8" s="576" t="s">
        <v>450</v>
      </c>
      <c r="I8" s="579" t="s">
        <v>451</v>
      </c>
      <c r="J8" s="582" t="s">
        <v>452</v>
      </c>
      <c r="K8" s="585" t="s">
        <v>453</v>
      </c>
      <c r="M8" s="314" t="s">
        <v>942</v>
      </c>
      <c r="O8" s="316">
        <f>'[10]Biểu số 04.UB'!C13</f>
        <v>26754</v>
      </c>
    </row>
    <row r="9" spans="1:15">
      <c r="A9" s="580"/>
      <c r="B9" s="580"/>
      <c r="C9" s="586"/>
      <c r="D9" s="586"/>
      <c r="E9" s="574"/>
      <c r="F9" s="596"/>
      <c r="G9" s="574"/>
      <c r="H9" s="577"/>
      <c r="I9" s="580"/>
      <c r="J9" s="583"/>
      <c r="K9" s="586"/>
      <c r="M9" s="314" t="s">
        <v>943</v>
      </c>
      <c r="N9" s="320"/>
      <c r="O9" s="316">
        <f>'[10]Biểu số 04.UB'!C14+'[10]Biểu số 04.UB'!C15</f>
        <v>10400</v>
      </c>
    </row>
    <row r="10" spans="1:15">
      <c r="A10" s="580"/>
      <c r="B10" s="580"/>
      <c r="C10" s="586"/>
      <c r="D10" s="586"/>
      <c r="E10" s="574"/>
      <c r="F10" s="596"/>
      <c r="G10" s="574"/>
      <c r="H10" s="577"/>
      <c r="I10" s="580"/>
      <c r="J10" s="583"/>
      <c r="K10" s="586"/>
      <c r="L10" s="588" t="s">
        <v>944</v>
      </c>
      <c r="M10" s="314" t="s">
        <v>945</v>
      </c>
      <c r="N10" s="320"/>
      <c r="O10" s="316">
        <f>G30</f>
        <v>7393</v>
      </c>
    </row>
    <row r="11" spans="1:15" ht="21" customHeight="1">
      <c r="A11" s="581"/>
      <c r="B11" s="581"/>
      <c r="C11" s="587"/>
      <c r="D11" s="587"/>
      <c r="E11" s="575"/>
      <c r="F11" s="597"/>
      <c r="G11" s="575"/>
      <c r="H11" s="578"/>
      <c r="I11" s="581"/>
      <c r="J11" s="584"/>
      <c r="K11" s="587"/>
      <c r="L11" s="588"/>
      <c r="M11" s="314" t="s">
        <v>946</v>
      </c>
      <c r="N11" s="321"/>
      <c r="O11" s="291">
        <f>'[10]Biểu số 04.UB'!C18</f>
        <v>7002</v>
      </c>
    </row>
    <row r="12" spans="1:15" s="327" customFormat="1" ht="16.5">
      <c r="A12" s="322" t="s">
        <v>4</v>
      </c>
      <c r="B12" s="322" t="s">
        <v>5</v>
      </c>
      <c r="C12" s="322" t="s">
        <v>50</v>
      </c>
      <c r="D12" s="322">
        <v>1</v>
      </c>
      <c r="E12" s="322">
        <v>2</v>
      </c>
      <c r="F12" s="322">
        <v>3</v>
      </c>
      <c r="G12" s="322">
        <v>4</v>
      </c>
      <c r="H12" s="191">
        <v>5</v>
      </c>
      <c r="I12" s="322" t="s">
        <v>455</v>
      </c>
      <c r="J12" s="192" t="s">
        <v>87</v>
      </c>
      <c r="K12" s="322" t="s">
        <v>456</v>
      </c>
      <c r="L12" s="323"/>
      <c r="M12" s="324" t="s">
        <v>947</v>
      </c>
      <c r="N12" s="325"/>
      <c r="O12" s="326">
        <f>(O10+O11)/(O7+O8+O9+O10+O11)</f>
        <v>0.19999722129598754</v>
      </c>
    </row>
    <row r="13" spans="1:15" s="335" customFormat="1" ht="24.75" customHeight="1">
      <c r="A13" s="328" t="s">
        <v>4</v>
      </c>
      <c r="B13" s="329" t="s">
        <v>457</v>
      </c>
      <c r="C13" s="330">
        <f t="shared" ref="C13:K13" si="0">C14+C21+C335</f>
        <v>1156</v>
      </c>
      <c r="D13" s="330">
        <f t="shared" si="0"/>
        <v>168433</v>
      </c>
      <c r="E13" s="330">
        <f t="shared" si="0"/>
        <v>0</v>
      </c>
      <c r="F13" s="330">
        <f t="shared" si="0"/>
        <v>0</v>
      </c>
      <c r="G13" s="330">
        <f t="shared" si="0"/>
        <v>32974</v>
      </c>
      <c r="H13" s="330">
        <f t="shared" si="0"/>
        <v>127275</v>
      </c>
      <c r="I13" s="330">
        <f t="shared" si="0"/>
        <v>328682</v>
      </c>
      <c r="J13" s="330">
        <f t="shared" si="0"/>
        <v>6019.5</v>
      </c>
      <c r="K13" s="330">
        <f t="shared" si="0"/>
        <v>322662.5</v>
      </c>
      <c r="L13" s="331"/>
      <c r="M13" s="332"/>
      <c r="N13" s="333"/>
      <c r="O13" s="334"/>
    </row>
    <row r="14" spans="1:15" s="335" customFormat="1" ht="30">
      <c r="A14" s="336" t="s">
        <v>8</v>
      </c>
      <c r="B14" s="337" t="s">
        <v>458</v>
      </c>
      <c r="C14" s="338"/>
      <c r="D14" s="194"/>
      <c r="E14" s="194"/>
      <c r="F14" s="195"/>
      <c r="G14" s="194"/>
      <c r="H14" s="194">
        <f>SUM(H15:H16)</f>
        <v>23874</v>
      </c>
      <c r="I14" s="194">
        <f>SUM(I15:I16)</f>
        <v>23874</v>
      </c>
      <c r="J14" s="194"/>
      <c r="K14" s="194">
        <f>I14-J14</f>
        <v>23874</v>
      </c>
      <c r="L14" s="332"/>
      <c r="M14" s="332"/>
      <c r="N14" s="339"/>
      <c r="O14" s="340"/>
    </row>
    <row r="15" spans="1:15" s="335" customFormat="1" ht="30">
      <c r="A15" s="341">
        <v>1</v>
      </c>
      <c r="B15" s="342" t="s">
        <v>459</v>
      </c>
      <c r="C15" s="343"/>
      <c r="D15" s="196"/>
      <c r="E15" s="196"/>
      <c r="F15" s="197"/>
      <c r="G15" s="196"/>
      <c r="H15" s="196">
        <v>8030</v>
      </c>
      <c r="I15" s="196">
        <f>D15+E15+H15</f>
        <v>8030</v>
      </c>
      <c r="J15" s="196"/>
      <c r="K15" s="196">
        <f>I15-J15</f>
        <v>8030</v>
      </c>
      <c r="L15" s="332"/>
      <c r="M15" s="332"/>
      <c r="N15" s="344"/>
      <c r="O15" s="340"/>
    </row>
    <row r="16" spans="1:15" s="335" customFormat="1" ht="15">
      <c r="A16" s="341">
        <v>2</v>
      </c>
      <c r="B16" s="342" t="s">
        <v>460</v>
      </c>
      <c r="C16" s="343"/>
      <c r="D16" s="196"/>
      <c r="E16" s="196"/>
      <c r="F16" s="197"/>
      <c r="G16" s="196"/>
      <c r="H16" s="196">
        <v>15844</v>
      </c>
      <c r="I16" s="196">
        <f>I17+I20</f>
        <v>15844</v>
      </c>
      <c r="J16" s="196"/>
      <c r="K16" s="196">
        <f>K17+K20</f>
        <v>15844</v>
      </c>
      <c r="L16" s="332"/>
      <c r="M16" s="332"/>
      <c r="N16" s="344"/>
      <c r="O16" s="340"/>
    </row>
    <row r="17" spans="1:15" s="335" customFormat="1" ht="30">
      <c r="A17" s="345" t="s">
        <v>12</v>
      </c>
      <c r="B17" s="342" t="s">
        <v>461</v>
      </c>
      <c r="C17" s="343"/>
      <c r="D17" s="196"/>
      <c r="E17" s="196"/>
      <c r="F17" s="197"/>
      <c r="G17" s="196"/>
      <c r="H17" s="196">
        <f>SUM(H18:H19)</f>
        <v>790</v>
      </c>
      <c r="I17" s="196">
        <f>SUM(I18:I19)</f>
        <v>790</v>
      </c>
      <c r="J17" s="196"/>
      <c r="K17" s="196">
        <f>SUM(K18:K19)</f>
        <v>790</v>
      </c>
      <c r="L17" s="332"/>
      <c r="M17" s="332"/>
      <c r="N17" s="344"/>
      <c r="O17" s="340"/>
    </row>
    <row r="18" spans="1:15" s="353" customFormat="1" ht="45">
      <c r="A18" s="346"/>
      <c r="B18" s="347" t="s">
        <v>462</v>
      </c>
      <c r="C18" s="348"/>
      <c r="D18" s="198"/>
      <c r="E18" s="198"/>
      <c r="F18" s="199"/>
      <c r="G18" s="198"/>
      <c r="H18" s="198">
        <v>670</v>
      </c>
      <c r="I18" s="198">
        <f>H18</f>
        <v>670</v>
      </c>
      <c r="J18" s="198"/>
      <c r="K18" s="198">
        <f>I18</f>
        <v>670</v>
      </c>
      <c r="L18" s="349"/>
      <c r="M18" s="350"/>
      <c r="N18" s="351"/>
      <c r="O18" s="352"/>
    </row>
    <row r="19" spans="1:15" s="353" customFormat="1" ht="15">
      <c r="A19" s="346"/>
      <c r="B19" s="347" t="s">
        <v>948</v>
      </c>
      <c r="C19" s="348"/>
      <c r="D19" s="198"/>
      <c r="E19" s="198"/>
      <c r="F19" s="199"/>
      <c r="G19" s="198"/>
      <c r="H19" s="198">
        <v>120</v>
      </c>
      <c r="I19" s="198">
        <f>H19</f>
        <v>120</v>
      </c>
      <c r="J19" s="198"/>
      <c r="K19" s="198">
        <f>I19</f>
        <v>120</v>
      </c>
      <c r="L19" s="350"/>
      <c r="M19" s="350"/>
      <c r="N19" s="351"/>
      <c r="O19" s="352"/>
    </row>
    <row r="20" spans="1:15" s="335" customFormat="1" ht="30">
      <c r="A20" s="345" t="s">
        <v>12</v>
      </c>
      <c r="B20" s="342" t="s">
        <v>463</v>
      </c>
      <c r="C20" s="343"/>
      <c r="D20" s="196"/>
      <c r="E20" s="196"/>
      <c r="F20" s="197"/>
      <c r="G20" s="196"/>
      <c r="H20" s="196">
        <f>H16-H17</f>
        <v>15054</v>
      </c>
      <c r="I20" s="196">
        <f>H20</f>
        <v>15054</v>
      </c>
      <c r="J20" s="196"/>
      <c r="K20" s="196">
        <f>I20</f>
        <v>15054</v>
      </c>
      <c r="L20" s="332"/>
      <c r="M20" s="332"/>
      <c r="N20" s="344"/>
      <c r="O20" s="340"/>
    </row>
    <row r="21" spans="1:15" s="335" customFormat="1" ht="15">
      <c r="A21" s="336" t="s">
        <v>17</v>
      </c>
      <c r="B21" s="354" t="s">
        <v>42</v>
      </c>
      <c r="C21" s="338">
        <f>C22+C23+C28+C30+C218+C238+C245+C249+C275+C278+C279+C322+C330</f>
        <v>1156</v>
      </c>
      <c r="D21" s="338">
        <f>D22+D23+D28+D30+D218+D238+D245+D249+D275+D278+D279+D322+D330</f>
        <v>168433</v>
      </c>
      <c r="E21" s="338"/>
      <c r="F21" s="338"/>
      <c r="G21" s="338">
        <f>G22+G23+G28+G30+G218+G238+G245+G249+G275+G278+G279+G322+G330</f>
        <v>32974</v>
      </c>
      <c r="H21" s="338">
        <f>H22+H23+H28+H30+H218+H238+H245+H249+H275+H278+H279+H322+H330</f>
        <v>96818</v>
      </c>
      <c r="I21" s="338">
        <f>I22+I23+I28+I30+I218+I238+I245+I249+I275+I278+I279+I322+I330</f>
        <v>298225</v>
      </c>
      <c r="J21" s="338">
        <f>J22+J23+J28+J30+J218+J238+J245+J249+J275+J278+J279+J322+J330</f>
        <v>6019.5</v>
      </c>
      <c r="K21" s="338">
        <f>K22+K23+K28+K30+K218+K238+K245+K249+K275+K278+K279+K322+K330</f>
        <v>292205.5</v>
      </c>
      <c r="L21" s="332"/>
      <c r="M21" s="332"/>
      <c r="N21" s="339"/>
      <c r="O21" s="340"/>
    </row>
    <row r="22" spans="1:15" s="335" customFormat="1" ht="15">
      <c r="A22" s="336">
        <v>1</v>
      </c>
      <c r="B22" s="337" t="s">
        <v>949</v>
      </c>
      <c r="C22" s="338"/>
      <c r="D22" s="194"/>
      <c r="E22" s="194"/>
      <c r="F22" s="195"/>
      <c r="G22" s="194"/>
      <c r="H22" s="194">
        <f>'[10]Biểu số 03.UB'!E10</f>
        <v>15024</v>
      </c>
      <c r="I22" s="194">
        <f>'[10]Biểu số 03.UB'!E10</f>
        <v>15024</v>
      </c>
      <c r="J22" s="194">
        <f>'[10]Biểu số 03.UB'!F10</f>
        <v>384</v>
      </c>
      <c r="K22" s="194">
        <f>I22-J22</f>
        <v>14640</v>
      </c>
      <c r="L22" s="332"/>
      <c r="M22" s="332"/>
      <c r="N22" s="344"/>
      <c r="O22" s="340"/>
    </row>
    <row r="23" spans="1:15" s="335" customFormat="1" ht="15">
      <c r="A23" s="336">
        <v>2</v>
      </c>
      <c r="B23" s="354" t="s">
        <v>950</v>
      </c>
      <c r="C23" s="338"/>
      <c r="D23" s="338"/>
      <c r="E23" s="338"/>
      <c r="F23" s="355"/>
      <c r="G23" s="338"/>
      <c r="H23" s="200">
        <f>SUM(H24:H27)</f>
        <v>3097</v>
      </c>
      <c r="I23" s="200">
        <f t="shared" ref="I23:K23" si="1">SUM(I24:I27)</f>
        <v>3097</v>
      </c>
      <c r="J23" s="200">
        <f t="shared" si="1"/>
        <v>310</v>
      </c>
      <c r="K23" s="200">
        <f t="shared" si="1"/>
        <v>2787</v>
      </c>
      <c r="L23" s="332"/>
      <c r="M23" s="332"/>
      <c r="N23" s="344"/>
      <c r="O23" s="340"/>
    </row>
    <row r="24" spans="1:15" s="335" customFormat="1" ht="60">
      <c r="A24" s="345" t="s">
        <v>370</v>
      </c>
      <c r="B24" s="342" t="s">
        <v>464</v>
      </c>
      <c r="C24" s="343"/>
      <c r="D24" s="196"/>
      <c r="E24" s="196"/>
      <c r="F24" s="197"/>
      <c r="G24" s="196"/>
      <c r="H24" s="196">
        <v>50</v>
      </c>
      <c r="I24" s="196">
        <f t="shared" ref="I24:I29" si="2">H24+E24+D24</f>
        <v>50</v>
      </c>
      <c r="J24" s="196">
        <v>5</v>
      </c>
      <c r="K24" s="196">
        <f t="shared" ref="K24:K27" si="3">I24-J24</f>
        <v>45</v>
      </c>
      <c r="L24" s="332"/>
      <c r="M24" s="332"/>
      <c r="N24" s="339"/>
      <c r="O24" s="340"/>
    </row>
    <row r="25" spans="1:15" s="335" customFormat="1" ht="30">
      <c r="A25" s="345" t="s">
        <v>372</v>
      </c>
      <c r="B25" s="342" t="s">
        <v>465</v>
      </c>
      <c r="C25" s="343"/>
      <c r="D25" s="196"/>
      <c r="E25" s="196"/>
      <c r="F25" s="197"/>
      <c r="G25" s="196"/>
      <c r="H25" s="196">
        <v>25</v>
      </c>
      <c r="I25" s="196">
        <f t="shared" si="2"/>
        <v>25</v>
      </c>
      <c r="J25" s="196">
        <v>3</v>
      </c>
      <c r="K25" s="196">
        <f t="shared" si="3"/>
        <v>22</v>
      </c>
      <c r="L25" s="332"/>
      <c r="M25" s="332"/>
      <c r="N25" s="344"/>
      <c r="O25" s="340"/>
    </row>
    <row r="26" spans="1:15" s="335" customFormat="1" ht="30">
      <c r="A26" s="345" t="s">
        <v>375</v>
      </c>
      <c r="B26" s="342" t="s">
        <v>466</v>
      </c>
      <c r="C26" s="343"/>
      <c r="D26" s="196"/>
      <c r="E26" s="196"/>
      <c r="F26" s="197"/>
      <c r="G26" s="196"/>
      <c r="H26" s="196">
        <v>22</v>
      </c>
      <c r="I26" s="196">
        <f t="shared" si="2"/>
        <v>22</v>
      </c>
      <c r="J26" s="196">
        <v>2</v>
      </c>
      <c r="K26" s="196">
        <f t="shared" si="3"/>
        <v>20</v>
      </c>
      <c r="L26" s="332"/>
      <c r="M26" s="332"/>
      <c r="N26" s="339"/>
      <c r="O26" s="340"/>
    </row>
    <row r="27" spans="1:15" s="335" customFormat="1" ht="30">
      <c r="A27" s="345" t="s">
        <v>377</v>
      </c>
      <c r="B27" s="342" t="s">
        <v>467</v>
      </c>
      <c r="C27" s="343"/>
      <c r="D27" s="196"/>
      <c r="E27" s="196"/>
      <c r="F27" s="197"/>
      <c r="G27" s="196"/>
      <c r="H27" s="196">
        <v>3000</v>
      </c>
      <c r="I27" s="196">
        <f t="shared" si="2"/>
        <v>3000</v>
      </c>
      <c r="J27" s="196">
        <v>300</v>
      </c>
      <c r="K27" s="196">
        <f t="shared" si="3"/>
        <v>2700</v>
      </c>
      <c r="L27" s="332"/>
      <c r="M27" s="332"/>
      <c r="N27" s="344"/>
      <c r="O27" s="340"/>
    </row>
    <row r="28" spans="1:15" s="359" customFormat="1" ht="15">
      <c r="A28" s="336">
        <v>3</v>
      </c>
      <c r="B28" s="337" t="s">
        <v>951</v>
      </c>
      <c r="C28" s="338"/>
      <c r="D28" s="194"/>
      <c r="E28" s="194"/>
      <c r="F28" s="195"/>
      <c r="G28" s="194"/>
      <c r="H28" s="194">
        <f>H29</f>
        <v>150</v>
      </c>
      <c r="I28" s="194">
        <f t="shared" si="2"/>
        <v>150</v>
      </c>
      <c r="J28" s="194">
        <f>J29</f>
        <v>0</v>
      </c>
      <c r="K28" s="194">
        <f>I28-J28</f>
        <v>150</v>
      </c>
      <c r="L28" s="356"/>
      <c r="M28" s="356"/>
      <c r="N28" s="357"/>
      <c r="O28" s="358"/>
    </row>
    <row r="29" spans="1:15" s="335" customFormat="1" ht="30">
      <c r="A29" s="345" t="s">
        <v>12</v>
      </c>
      <c r="B29" s="342" t="s">
        <v>468</v>
      </c>
      <c r="C29" s="343"/>
      <c r="D29" s="196"/>
      <c r="E29" s="196"/>
      <c r="F29" s="197"/>
      <c r="G29" s="196"/>
      <c r="H29" s="196">
        <v>150</v>
      </c>
      <c r="I29" s="196">
        <f t="shared" si="2"/>
        <v>150</v>
      </c>
      <c r="J29" s="196"/>
      <c r="K29" s="196">
        <f>I29-J29</f>
        <v>150</v>
      </c>
      <c r="L29" s="332"/>
      <c r="M29" s="332"/>
      <c r="N29" s="344"/>
      <c r="O29" s="340"/>
    </row>
    <row r="30" spans="1:15" s="293" customFormat="1" ht="15">
      <c r="A30" s="336">
        <v>4</v>
      </c>
      <c r="B30" s="354" t="s">
        <v>469</v>
      </c>
      <c r="C30" s="338">
        <f>C31+C139+C160+C207</f>
        <v>144</v>
      </c>
      <c r="D30" s="338">
        <f>D31+D139+D160+D207</f>
        <v>20427</v>
      </c>
      <c r="E30" s="338"/>
      <c r="F30" s="355"/>
      <c r="G30" s="338">
        <f>G31+G139+G160+G207</f>
        <v>7393</v>
      </c>
      <c r="H30" s="338">
        <f>H31+H139+H160+H207</f>
        <v>8856</v>
      </c>
      <c r="I30" s="338">
        <f>I31+I139+I160+I207</f>
        <v>36676</v>
      </c>
      <c r="J30" s="338">
        <f>J31+J139+J160+J207</f>
        <v>1533</v>
      </c>
      <c r="K30" s="338">
        <f>K31+K139+K160+K207</f>
        <v>35143</v>
      </c>
      <c r="L30" s="360"/>
      <c r="M30" s="361"/>
      <c r="N30" s="344"/>
      <c r="O30" s="340"/>
    </row>
    <row r="31" spans="1:15" s="293" customFormat="1" ht="15">
      <c r="A31" s="336" t="s">
        <v>470</v>
      </c>
      <c r="B31" s="354" t="s">
        <v>471</v>
      </c>
      <c r="C31" s="200">
        <f>C32+C63+C67+C74+C79+C87+C92+C97+C106+C111+C120+C124+C134+C138</f>
        <v>81</v>
      </c>
      <c r="D31" s="200">
        <f>D32+D63+D67+D74+D79+D87+D92+D97+D106+D111+D120+D124+D134+D138</f>
        <v>10677</v>
      </c>
      <c r="E31" s="200"/>
      <c r="F31" s="201"/>
      <c r="G31" s="200">
        <f>G32+G63+G67+G74+G79+G87+G92+G97+G106+G111+G120+G124+G134+G138</f>
        <v>3638</v>
      </c>
      <c r="H31" s="200">
        <f>H32+H63+H67+H74+H79+H87+H92+H97+H106+H111+H120+H124+H134+H138</f>
        <v>4165</v>
      </c>
      <c r="I31" s="200">
        <f>I32+I63+I67+I74+I79+I87+I92+I97+I106+I111+I120+I124+I134+I138</f>
        <v>18480</v>
      </c>
      <c r="J31" s="200">
        <f>J32+J63+J67+J74+J79+J87+J92+J97+J106+J111+J120+J124+J134+J138</f>
        <v>726</v>
      </c>
      <c r="K31" s="200">
        <f>K32+K63+K67+K74+K79+K87+K92+K97+K106+K111+K120+K124+K134+K138</f>
        <v>17754</v>
      </c>
      <c r="L31" s="360"/>
      <c r="M31" s="361"/>
      <c r="N31" s="344"/>
      <c r="O31" s="340"/>
    </row>
    <row r="32" spans="1:15" s="295" customFormat="1" ht="14.25">
      <c r="A32" s="336" t="s">
        <v>472</v>
      </c>
      <c r="B32" s="354" t="s">
        <v>473</v>
      </c>
      <c r="C32" s="338">
        <v>16</v>
      </c>
      <c r="D32" s="194">
        <f>SUM(D33:D36)+D37+D47</f>
        <v>2263</v>
      </c>
      <c r="E32" s="194"/>
      <c r="F32" s="195"/>
      <c r="G32" s="194">
        <f>SUM(G33:G36)+G37+G47</f>
        <v>1307</v>
      </c>
      <c r="H32" s="194">
        <f>SUM(H33:H36)+H37+H47</f>
        <v>3096</v>
      </c>
      <c r="I32" s="194">
        <f>SUM(I33:I36)+I37+I47</f>
        <v>6666</v>
      </c>
      <c r="J32" s="194">
        <f>SUM(J33:J36)+J37+J47</f>
        <v>384</v>
      </c>
      <c r="K32" s="194">
        <f>SUM(K33:K36)+K37+K47</f>
        <v>6282</v>
      </c>
      <c r="L32" s="360"/>
      <c r="M32" s="361"/>
      <c r="N32" s="362"/>
      <c r="O32" s="572"/>
    </row>
    <row r="33" spans="1:15" s="293" customFormat="1" ht="15">
      <c r="A33" s="345" t="s">
        <v>12</v>
      </c>
      <c r="B33" s="342" t="s">
        <v>474</v>
      </c>
      <c r="C33" s="343"/>
      <c r="D33" s="196">
        <v>2263</v>
      </c>
      <c r="E33" s="196"/>
      <c r="F33" s="197"/>
      <c r="G33" s="196"/>
      <c r="H33" s="196"/>
      <c r="I33" s="196">
        <f>SUM(D33:H33)</f>
        <v>2263</v>
      </c>
      <c r="J33" s="196"/>
      <c r="K33" s="196">
        <f>I33-J33</f>
        <v>2263</v>
      </c>
      <c r="L33" s="360"/>
      <c r="M33" s="361"/>
      <c r="N33" s="362"/>
      <c r="O33" s="572"/>
    </row>
    <row r="34" spans="1:15" s="293" customFormat="1" ht="15">
      <c r="A34" s="345" t="s">
        <v>12</v>
      </c>
      <c r="B34" s="342" t="s">
        <v>475</v>
      </c>
      <c r="C34" s="343"/>
      <c r="D34" s="196"/>
      <c r="E34" s="196">
        <v>29</v>
      </c>
      <c r="F34" s="197">
        <v>2</v>
      </c>
      <c r="G34" s="196">
        <f>C32*E34*F34</f>
        <v>928</v>
      </c>
      <c r="H34" s="196"/>
      <c r="I34" s="196">
        <f>G34</f>
        <v>928</v>
      </c>
      <c r="J34" s="196">
        <v>93</v>
      </c>
      <c r="K34" s="196">
        <f t="shared" ref="K34:K36" si="4">I34-J34</f>
        <v>835</v>
      </c>
      <c r="L34" s="360">
        <v>884</v>
      </c>
      <c r="M34" s="363">
        <f>G34-L34</f>
        <v>44</v>
      </c>
      <c r="N34" s="362"/>
      <c r="O34" s="572"/>
    </row>
    <row r="35" spans="1:15" s="293" customFormat="1" ht="15">
      <c r="A35" s="345" t="s">
        <v>12</v>
      </c>
      <c r="B35" s="342" t="s">
        <v>952</v>
      </c>
      <c r="C35" s="343">
        <v>3</v>
      </c>
      <c r="D35" s="196"/>
      <c r="E35" s="196"/>
      <c r="F35" s="197"/>
      <c r="G35" s="196">
        <v>334</v>
      </c>
      <c r="H35" s="196"/>
      <c r="I35" s="196">
        <f>G35</f>
        <v>334</v>
      </c>
      <c r="J35" s="196"/>
      <c r="K35" s="196">
        <f t="shared" si="4"/>
        <v>334</v>
      </c>
      <c r="L35" s="332">
        <v>300</v>
      </c>
      <c r="M35" s="363">
        <f>G35-L35</f>
        <v>34</v>
      </c>
      <c r="N35" s="344"/>
      <c r="O35" s="340"/>
    </row>
    <row r="36" spans="1:15" s="293" customFormat="1" ht="15">
      <c r="A36" s="345" t="s">
        <v>12</v>
      </c>
      <c r="B36" s="342" t="s">
        <v>953</v>
      </c>
      <c r="C36" s="343">
        <v>3</v>
      </c>
      <c r="D36" s="196"/>
      <c r="E36" s="196">
        <v>15</v>
      </c>
      <c r="F36" s="197">
        <v>1</v>
      </c>
      <c r="G36" s="196">
        <f>C36*E36</f>
        <v>45</v>
      </c>
      <c r="H36" s="196"/>
      <c r="I36" s="196">
        <f>G36</f>
        <v>45</v>
      </c>
      <c r="J36" s="196">
        <v>5</v>
      </c>
      <c r="K36" s="196">
        <f t="shared" si="4"/>
        <v>40</v>
      </c>
      <c r="L36" s="332">
        <v>300</v>
      </c>
      <c r="M36" s="363">
        <f>G36-L36</f>
        <v>-255</v>
      </c>
      <c r="N36" s="344"/>
      <c r="O36" s="340"/>
    </row>
    <row r="37" spans="1:15" s="295" customFormat="1" ht="15">
      <c r="A37" s="336" t="s">
        <v>476</v>
      </c>
      <c r="B37" s="337" t="s">
        <v>477</v>
      </c>
      <c r="C37" s="338"/>
      <c r="D37" s="194"/>
      <c r="E37" s="194"/>
      <c r="F37" s="195"/>
      <c r="G37" s="194"/>
      <c r="H37" s="194">
        <f>SUM(H38:H46)</f>
        <v>1142</v>
      </c>
      <c r="I37" s="194">
        <f t="shared" ref="I37:K37" si="5">SUM(I38:I46)</f>
        <v>1142</v>
      </c>
      <c r="J37" s="194">
        <f t="shared" si="5"/>
        <v>114</v>
      </c>
      <c r="K37" s="194">
        <f t="shared" si="5"/>
        <v>1028</v>
      </c>
      <c r="L37" s="356"/>
      <c r="M37" s="356"/>
      <c r="N37" s="344"/>
      <c r="O37" s="340"/>
    </row>
    <row r="38" spans="1:15" s="293" customFormat="1" ht="15">
      <c r="A38" s="345" t="s">
        <v>12</v>
      </c>
      <c r="B38" s="342" t="s">
        <v>478</v>
      </c>
      <c r="C38" s="343"/>
      <c r="D38" s="196"/>
      <c r="E38" s="196"/>
      <c r="F38" s="197"/>
      <c r="G38" s="196"/>
      <c r="H38" s="196">
        <v>60</v>
      </c>
      <c r="I38" s="196">
        <f>SUM(D38:H38)</f>
        <v>60</v>
      </c>
      <c r="J38" s="196">
        <v>6</v>
      </c>
      <c r="K38" s="196">
        <f>I38-J38</f>
        <v>54</v>
      </c>
      <c r="L38" s="332"/>
      <c r="M38" s="332"/>
      <c r="N38" s="344"/>
      <c r="O38" s="340"/>
    </row>
    <row r="39" spans="1:15" s="293" customFormat="1" ht="15">
      <c r="A39" s="345" t="s">
        <v>12</v>
      </c>
      <c r="B39" s="342" t="s">
        <v>479</v>
      </c>
      <c r="C39" s="343"/>
      <c r="D39" s="196"/>
      <c r="E39" s="196"/>
      <c r="F39" s="197"/>
      <c r="G39" s="196"/>
      <c r="H39" s="196">
        <v>350</v>
      </c>
      <c r="I39" s="196">
        <f t="shared" ref="I39:I62" si="6">SUM(D39:H39)</f>
        <v>350</v>
      </c>
      <c r="J39" s="196">
        <v>35</v>
      </c>
      <c r="K39" s="196">
        <f t="shared" ref="K39:K46" si="7">I39-J39</f>
        <v>315</v>
      </c>
      <c r="L39" s="332"/>
      <c r="M39" s="332"/>
      <c r="N39" s="344"/>
      <c r="O39" s="340"/>
    </row>
    <row r="40" spans="1:15" s="293" customFormat="1" ht="15">
      <c r="A40" s="345" t="s">
        <v>12</v>
      </c>
      <c r="B40" s="342" t="s">
        <v>480</v>
      </c>
      <c r="C40" s="343"/>
      <c r="D40" s="196"/>
      <c r="E40" s="196"/>
      <c r="F40" s="197"/>
      <c r="G40" s="196"/>
      <c r="H40" s="196">
        <v>200</v>
      </c>
      <c r="I40" s="196">
        <f t="shared" si="6"/>
        <v>200</v>
      </c>
      <c r="J40" s="196">
        <v>20</v>
      </c>
      <c r="K40" s="196">
        <f t="shared" si="7"/>
        <v>180</v>
      </c>
      <c r="L40" s="332"/>
      <c r="M40" s="332"/>
      <c r="N40" s="344"/>
      <c r="O40" s="340"/>
    </row>
    <row r="41" spans="1:15" s="293" customFormat="1" ht="15">
      <c r="A41" s="345" t="s">
        <v>12</v>
      </c>
      <c r="B41" s="342" t="s">
        <v>481</v>
      </c>
      <c r="C41" s="343"/>
      <c r="D41" s="196"/>
      <c r="E41" s="196"/>
      <c r="F41" s="197"/>
      <c r="G41" s="196"/>
      <c r="H41" s="196">
        <v>24</v>
      </c>
      <c r="I41" s="196">
        <f t="shared" si="6"/>
        <v>24</v>
      </c>
      <c r="J41" s="196">
        <v>2</v>
      </c>
      <c r="K41" s="196">
        <f t="shared" si="7"/>
        <v>22</v>
      </c>
      <c r="L41" s="332"/>
      <c r="M41" s="332"/>
      <c r="N41" s="344"/>
      <c r="O41" s="340"/>
    </row>
    <row r="42" spans="1:15" s="293" customFormat="1" ht="15">
      <c r="A42" s="345" t="s">
        <v>12</v>
      </c>
      <c r="B42" s="342" t="s">
        <v>482</v>
      </c>
      <c r="C42" s="343"/>
      <c r="D42" s="196"/>
      <c r="E42" s="196"/>
      <c r="F42" s="197"/>
      <c r="G42" s="196"/>
      <c r="H42" s="196">
        <v>50</v>
      </c>
      <c r="I42" s="196">
        <f t="shared" si="6"/>
        <v>50</v>
      </c>
      <c r="J42" s="196">
        <v>5</v>
      </c>
      <c r="K42" s="196">
        <f t="shared" si="7"/>
        <v>45</v>
      </c>
      <c r="L42" s="332"/>
      <c r="M42" s="332"/>
      <c r="N42" s="344"/>
      <c r="O42" s="340"/>
    </row>
    <row r="43" spans="1:15" s="293" customFormat="1" ht="15">
      <c r="A43" s="345" t="s">
        <v>12</v>
      </c>
      <c r="B43" s="342" t="s">
        <v>483</v>
      </c>
      <c r="C43" s="343"/>
      <c r="D43" s="196"/>
      <c r="E43" s="196"/>
      <c r="F43" s="197"/>
      <c r="G43" s="196"/>
      <c r="H43" s="196">
        <v>178</v>
      </c>
      <c r="I43" s="196">
        <f t="shared" si="6"/>
        <v>178</v>
      </c>
      <c r="J43" s="196">
        <v>18</v>
      </c>
      <c r="K43" s="196">
        <f t="shared" si="7"/>
        <v>160</v>
      </c>
      <c r="L43" s="332"/>
      <c r="M43" s="332"/>
      <c r="N43" s="344"/>
      <c r="O43" s="340"/>
    </row>
    <row r="44" spans="1:15" s="335" customFormat="1" ht="15">
      <c r="A44" s="345" t="s">
        <v>12</v>
      </c>
      <c r="B44" s="342" t="s">
        <v>484</v>
      </c>
      <c r="C44" s="343"/>
      <c r="D44" s="196"/>
      <c r="E44" s="196"/>
      <c r="F44" s="197"/>
      <c r="G44" s="196"/>
      <c r="H44" s="196">
        <v>68</v>
      </c>
      <c r="I44" s="196">
        <f>SUM(D44:H44)</f>
        <v>68</v>
      </c>
      <c r="J44" s="196">
        <v>7</v>
      </c>
      <c r="K44" s="196">
        <f t="shared" si="7"/>
        <v>61</v>
      </c>
      <c r="L44" s="332"/>
      <c r="M44" s="332"/>
      <c r="N44" s="344"/>
      <c r="O44" s="340"/>
    </row>
    <row r="45" spans="1:15" s="335" customFormat="1" ht="30">
      <c r="A45" s="345" t="s">
        <v>12</v>
      </c>
      <c r="B45" s="342" t="s">
        <v>485</v>
      </c>
      <c r="C45" s="343"/>
      <c r="D45" s="196"/>
      <c r="E45" s="196"/>
      <c r="F45" s="197"/>
      <c r="G45" s="196"/>
      <c r="H45" s="196">
        <v>12</v>
      </c>
      <c r="I45" s="196">
        <f>SUM(D45:H45)</f>
        <v>12</v>
      </c>
      <c r="J45" s="196">
        <v>1</v>
      </c>
      <c r="K45" s="196">
        <f t="shared" si="7"/>
        <v>11</v>
      </c>
      <c r="L45" s="332"/>
      <c r="M45" s="332"/>
      <c r="N45" s="344"/>
      <c r="O45" s="340"/>
    </row>
    <row r="46" spans="1:15" s="335" customFormat="1" ht="45">
      <c r="A46" s="345" t="s">
        <v>12</v>
      </c>
      <c r="B46" s="342" t="s">
        <v>486</v>
      </c>
      <c r="C46" s="343"/>
      <c r="D46" s="196"/>
      <c r="E46" s="196"/>
      <c r="F46" s="197"/>
      <c r="G46" s="196"/>
      <c r="H46" s="196">
        <v>200</v>
      </c>
      <c r="I46" s="196">
        <f t="shared" si="6"/>
        <v>200</v>
      </c>
      <c r="J46" s="196">
        <v>20</v>
      </c>
      <c r="K46" s="196">
        <f t="shared" si="7"/>
        <v>180</v>
      </c>
      <c r="L46" s="332"/>
      <c r="M46" s="332"/>
      <c r="N46" s="344"/>
      <c r="O46" s="340"/>
    </row>
    <row r="47" spans="1:15" s="295" customFormat="1" ht="14.25">
      <c r="A47" s="336" t="s">
        <v>487</v>
      </c>
      <c r="B47" s="337" t="s">
        <v>488</v>
      </c>
      <c r="C47" s="338"/>
      <c r="D47" s="194"/>
      <c r="E47" s="194"/>
      <c r="F47" s="195"/>
      <c r="G47" s="194"/>
      <c r="H47" s="194">
        <f>SUM(H48:H62)-H57</f>
        <v>1954</v>
      </c>
      <c r="I47" s="194">
        <f t="shared" ref="I47:K47" si="8">SUM(I48:I62)-I57</f>
        <v>1954</v>
      </c>
      <c r="J47" s="194">
        <f t="shared" si="8"/>
        <v>172</v>
      </c>
      <c r="K47" s="194">
        <f t="shared" si="8"/>
        <v>1782</v>
      </c>
      <c r="L47" s="356"/>
      <c r="M47" s="356"/>
      <c r="N47" s="357"/>
      <c r="O47" s="358"/>
    </row>
    <row r="48" spans="1:15" s="293" customFormat="1" ht="30">
      <c r="A48" s="345" t="s">
        <v>12</v>
      </c>
      <c r="B48" s="342" t="s">
        <v>489</v>
      </c>
      <c r="C48" s="343"/>
      <c r="D48" s="196"/>
      <c r="E48" s="196"/>
      <c r="F48" s="197"/>
      <c r="G48" s="196"/>
      <c r="H48" s="196">
        <v>222</v>
      </c>
      <c r="I48" s="196">
        <f>SUM(D48:H48)</f>
        <v>222</v>
      </c>
      <c r="J48" s="196"/>
      <c r="K48" s="196">
        <f>I48-J48</f>
        <v>222</v>
      </c>
      <c r="L48" s="332"/>
      <c r="M48" s="332"/>
      <c r="N48" s="344"/>
      <c r="O48" s="340"/>
    </row>
    <row r="49" spans="1:15" s="293" customFormat="1" ht="15">
      <c r="A49" s="345" t="s">
        <v>12</v>
      </c>
      <c r="B49" s="342" t="s">
        <v>490</v>
      </c>
      <c r="C49" s="343"/>
      <c r="D49" s="196"/>
      <c r="E49" s="196"/>
      <c r="F49" s="197"/>
      <c r="G49" s="196"/>
      <c r="H49" s="196">
        <v>200</v>
      </c>
      <c r="I49" s="196">
        <f t="shared" si="6"/>
        <v>200</v>
      </c>
      <c r="J49" s="196">
        <v>20</v>
      </c>
      <c r="K49" s="196">
        <f>I49-J49</f>
        <v>180</v>
      </c>
      <c r="L49" s="332"/>
      <c r="M49" s="332"/>
      <c r="N49" s="344"/>
      <c r="O49" s="340"/>
    </row>
    <row r="50" spans="1:15" s="293" customFormat="1" ht="45">
      <c r="A50" s="345" t="s">
        <v>12</v>
      </c>
      <c r="B50" s="342" t="s">
        <v>491</v>
      </c>
      <c r="C50" s="343"/>
      <c r="D50" s="196"/>
      <c r="E50" s="196"/>
      <c r="F50" s="197"/>
      <c r="G50" s="196"/>
      <c r="H50" s="196">
        <v>150</v>
      </c>
      <c r="I50" s="196">
        <f t="shared" si="6"/>
        <v>150</v>
      </c>
      <c r="J50" s="196">
        <v>15</v>
      </c>
      <c r="K50" s="196">
        <f>I50-J50</f>
        <v>135</v>
      </c>
      <c r="L50" s="332"/>
      <c r="M50" s="332"/>
      <c r="N50" s="344"/>
      <c r="O50" s="340"/>
    </row>
    <row r="51" spans="1:15" s="293" customFormat="1" ht="15">
      <c r="A51" s="345" t="s">
        <v>12</v>
      </c>
      <c r="B51" s="342" t="s">
        <v>492</v>
      </c>
      <c r="C51" s="343"/>
      <c r="D51" s="196"/>
      <c r="E51" s="196"/>
      <c r="F51" s="197"/>
      <c r="G51" s="196"/>
      <c r="H51" s="196">
        <v>40</v>
      </c>
      <c r="I51" s="196">
        <f t="shared" ref="I51" si="9">SUM(D51:H51)</f>
        <v>40</v>
      </c>
      <c r="J51" s="196">
        <v>4</v>
      </c>
      <c r="K51" s="196">
        <f t="shared" ref="K51:K62" si="10">I51-J51</f>
        <v>36</v>
      </c>
      <c r="L51" s="332"/>
      <c r="M51" s="332"/>
      <c r="N51" s="344"/>
      <c r="O51" s="340"/>
    </row>
    <row r="52" spans="1:15" s="293" customFormat="1" ht="30">
      <c r="A52" s="345" t="s">
        <v>12</v>
      </c>
      <c r="B52" s="342" t="s">
        <v>493</v>
      </c>
      <c r="C52" s="343"/>
      <c r="D52" s="196"/>
      <c r="E52" s="196"/>
      <c r="F52" s="197"/>
      <c r="G52" s="196"/>
      <c r="H52" s="196">
        <v>50</v>
      </c>
      <c r="I52" s="196">
        <f t="shared" si="6"/>
        <v>50</v>
      </c>
      <c r="J52" s="196">
        <v>5</v>
      </c>
      <c r="K52" s="196">
        <f t="shared" si="10"/>
        <v>45</v>
      </c>
      <c r="L52" s="332"/>
      <c r="M52" s="332"/>
      <c r="N52" s="344"/>
      <c r="O52" s="340"/>
    </row>
    <row r="53" spans="1:15" s="293" customFormat="1" ht="15">
      <c r="A53" s="345" t="s">
        <v>12</v>
      </c>
      <c r="B53" s="342" t="s">
        <v>494</v>
      </c>
      <c r="C53" s="343"/>
      <c r="D53" s="196"/>
      <c r="E53" s="196"/>
      <c r="F53" s="197"/>
      <c r="G53" s="196"/>
      <c r="H53" s="196">
        <v>30</v>
      </c>
      <c r="I53" s="196">
        <f t="shared" si="6"/>
        <v>30</v>
      </c>
      <c r="J53" s="196">
        <v>3</v>
      </c>
      <c r="K53" s="196">
        <f t="shared" si="10"/>
        <v>27</v>
      </c>
      <c r="L53" s="332"/>
      <c r="M53" s="332"/>
      <c r="N53" s="344"/>
      <c r="O53" s="340"/>
    </row>
    <row r="54" spans="1:15" s="293" customFormat="1" ht="75">
      <c r="A54" s="345" t="s">
        <v>12</v>
      </c>
      <c r="B54" s="342" t="s">
        <v>495</v>
      </c>
      <c r="C54" s="343"/>
      <c r="D54" s="196"/>
      <c r="E54" s="196"/>
      <c r="F54" s="197"/>
      <c r="G54" s="196"/>
      <c r="H54" s="196">
        <v>180</v>
      </c>
      <c r="I54" s="196">
        <f t="shared" si="6"/>
        <v>180</v>
      </c>
      <c r="J54" s="196">
        <v>18</v>
      </c>
      <c r="K54" s="196">
        <f t="shared" si="10"/>
        <v>162</v>
      </c>
      <c r="L54" s="332"/>
      <c r="M54" s="332"/>
      <c r="N54" s="344"/>
      <c r="O54" s="340"/>
    </row>
    <row r="55" spans="1:15" s="293" customFormat="1" ht="60">
      <c r="A55" s="345" t="s">
        <v>12</v>
      </c>
      <c r="B55" s="342" t="s">
        <v>496</v>
      </c>
      <c r="C55" s="343"/>
      <c r="D55" s="196"/>
      <c r="E55" s="196"/>
      <c r="F55" s="197"/>
      <c r="G55" s="196"/>
      <c r="H55" s="196">
        <v>150</v>
      </c>
      <c r="I55" s="196">
        <f t="shared" si="6"/>
        <v>150</v>
      </c>
      <c r="J55" s="196">
        <v>15</v>
      </c>
      <c r="K55" s="196">
        <f t="shared" si="10"/>
        <v>135</v>
      </c>
      <c r="L55" s="332"/>
      <c r="M55" s="332"/>
      <c r="N55" s="344"/>
      <c r="O55" s="340"/>
    </row>
    <row r="56" spans="1:15" s="293" customFormat="1" ht="45">
      <c r="A56" s="345" t="s">
        <v>12</v>
      </c>
      <c r="B56" s="342" t="s">
        <v>497</v>
      </c>
      <c r="C56" s="343"/>
      <c r="D56" s="196"/>
      <c r="E56" s="196"/>
      <c r="F56" s="197"/>
      <c r="G56" s="196"/>
      <c r="H56" s="196">
        <v>100</v>
      </c>
      <c r="I56" s="196">
        <f>SUM(D56:H56)</f>
        <v>100</v>
      </c>
      <c r="J56" s="196">
        <v>10</v>
      </c>
      <c r="K56" s="196">
        <f>I56-J56</f>
        <v>90</v>
      </c>
      <c r="L56" s="332"/>
      <c r="M56" s="332"/>
      <c r="N56" s="344"/>
      <c r="O56" s="340"/>
    </row>
    <row r="57" spans="1:15" s="293" customFormat="1" ht="15">
      <c r="A57" s="345" t="s">
        <v>12</v>
      </c>
      <c r="B57" s="342" t="s">
        <v>498</v>
      </c>
      <c r="C57" s="343"/>
      <c r="D57" s="196"/>
      <c r="E57" s="196"/>
      <c r="F57" s="197"/>
      <c r="G57" s="196"/>
      <c r="H57" s="196">
        <f>SUM(H58:H61)</f>
        <v>632</v>
      </c>
      <c r="I57" s="196">
        <f t="shared" ref="I57:K57" si="11">SUM(I58:I61)</f>
        <v>632</v>
      </c>
      <c r="J57" s="196">
        <f t="shared" si="11"/>
        <v>62</v>
      </c>
      <c r="K57" s="196">
        <f t="shared" si="11"/>
        <v>570</v>
      </c>
      <c r="L57" s="332"/>
      <c r="M57" s="332"/>
      <c r="N57" s="344"/>
      <c r="O57" s="340"/>
    </row>
    <row r="58" spans="1:15" s="364" customFormat="1" ht="15">
      <c r="A58" s="346"/>
      <c r="B58" s="347" t="s">
        <v>499</v>
      </c>
      <c r="C58" s="348"/>
      <c r="D58" s="198"/>
      <c r="E58" s="198"/>
      <c r="F58" s="199"/>
      <c r="G58" s="198"/>
      <c r="H58" s="198">
        <f>66+7</f>
        <v>73</v>
      </c>
      <c r="I58" s="198">
        <f>SUM(D58:H58)</f>
        <v>73</v>
      </c>
      <c r="J58" s="198">
        <v>7</v>
      </c>
      <c r="K58" s="198">
        <f>I58-J58</f>
        <v>66</v>
      </c>
      <c r="L58" s="350"/>
      <c r="M58" s="350"/>
      <c r="N58" s="351"/>
      <c r="O58" s="352"/>
    </row>
    <row r="59" spans="1:15" s="364" customFormat="1" ht="15">
      <c r="A59" s="346"/>
      <c r="B59" s="347" t="s">
        <v>500</v>
      </c>
      <c r="C59" s="348"/>
      <c r="D59" s="198"/>
      <c r="E59" s="198"/>
      <c r="F59" s="199"/>
      <c r="G59" s="198"/>
      <c r="H59" s="198">
        <v>130</v>
      </c>
      <c r="I59" s="198">
        <f t="shared" ref="I59:I61" si="12">SUM(D59:H59)</f>
        <v>130</v>
      </c>
      <c r="J59" s="198">
        <v>13</v>
      </c>
      <c r="K59" s="198">
        <f t="shared" ref="K59:K61" si="13">I59-J59</f>
        <v>117</v>
      </c>
      <c r="L59" s="350"/>
      <c r="M59" s="350"/>
      <c r="N59" s="351"/>
      <c r="O59" s="352"/>
    </row>
    <row r="60" spans="1:15" s="364" customFormat="1" ht="15">
      <c r="A60" s="346"/>
      <c r="B60" s="347" t="s">
        <v>501</v>
      </c>
      <c r="C60" s="348"/>
      <c r="D60" s="198"/>
      <c r="E60" s="198"/>
      <c r="F60" s="199"/>
      <c r="G60" s="198"/>
      <c r="H60" s="198">
        <v>43</v>
      </c>
      <c r="I60" s="198">
        <f t="shared" si="12"/>
        <v>43</v>
      </c>
      <c r="J60" s="198">
        <v>4</v>
      </c>
      <c r="K60" s="198">
        <f t="shared" si="13"/>
        <v>39</v>
      </c>
      <c r="L60" s="350"/>
      <c r="M60" s="350"/>
      <c r="N60" s="351"/>
      <c r="O60" s="352"/>
    </row>
    <row r="61" spans="1:15" s="364" customFormat="1" ht="60">
      <c r="A61" s="346"/>
      <c r="B61" s="347" t="s">
        <v>502</v>
      </c>
      <c r="C61" s="348"/>
      <c r="D61" s="198"/>
      <c r="E61" s="198"/>
      <c r="F61" s="199"/>
      <c r="G61" s="198"/>
      <c r="H61" s="198">
        <f>348+38</f>
        <v>386</v>
      </c>
      <c r="I61" s="198">
        <f t="shared" si="12"/>
        <v>386</v>
      </c>
      <c r="J61" s="198">
        <v>38</v>
      </c>
      <c r="K61" s="198">
        <f t="shared" si="13"/>
        <v>348</v>
      </c>
      <c r="L61" s="350"/>
      <c r="M61" s="350"/>
      <c r="N61" s="351"/>
      <c r="O61" s="352"/>
    </row>
    <row r="62" spans="1:15" s="293" customFormat="1" ht="30">
      <c r="A62" s="345" t="s">
        <v>12</v>
      </c>
      <c r="B62" s="342" t="s">
        <v>503</v>
      </c>
      <c r="C62" s="343"/>
      <c r="D62" s="196"/>
      <c r="E62" s="196"/>
      <c r="F62" s="197"/>
      <c r="G62" s="196"/>
      <c r="H62" s="196">
        <v>200</v>
      </c>
      <c r="I62" s="196">
        <f t="shared" si="6"/>
        <v>200</v>
      </c>
      <c r="J62" s="196">
        <v>20</v>
      </c>
      <c r="K62" s="196">
        <f t="shared" si="10"/>
        <v>180</v>
      </c>
      <c r="L62" s="332"/>
      <c r="M62" s="332"/>
      <c r="N62" s="344"/>
      <c r="O62" s="340"/>
    </row>
    <row r="63" spans="1:15" s="368" customFormat="1">
      <c r="A63" s="336" t="s">
        <v>504</v>
      </c>
      <c r="B63" s="354" t="s">
        <v>113</v>
      </c>
      <c r="C63" s="338">
        <v>9</v>
      </c>
      <c r="D63" s="194">
        <f>SUM(D64:D66)</f>
        <v>934</v>
      </c>
      <c r="E63" s="194"/>
      <c r="F63" s="194"/>
      <c r="G63" s="194">
        <f t="shared" ref="G63:J63" si="14">SUM(G64:G66)</f>
        <v>279</v>
      </c>
      <c r="H63" s="194">
        <f t="shared" si="14"/>
        <v>12</v>
      </c>
      <c r="I63" s="194">
        <f t="shared" si="14"/>
        <v>1225</v>
      </c>
      <c r="J63" s="194">
        <f t="shared" si="14"/>
        <v>29</v>
      </c>
      <c r="K63" s="194">
        <f>SUM(K64:K66)</f>
        <v>1196</v>
      </c>
      <c r="L63" s="365"/>
      <c r="M63" s="365"/>
      <c r="N63" s="366"/>
      <c r="O63" s="367"/>
    </row>
    <row r="64" spans="1:15" s="373" customFormat="1">
      <c r="A64" s="345" t="s">
        <v>12</v>
      </c>
      <c r="B64" s="369" t="s">
        <v>474</v>
      </c>
      <c r="C64" s="343"/>
      <c r="D64" s="196">
        <v>934</v>
      </c>
      <c r="E64" s="196"/>
      <c r="F64" s="197"/>
      <c r="G64" s="196"/>
      <c r="H64" s="196"/>
      <c r="I64" s="196">
        <f>D64+E64+H64</f>
        <v>934</v>
      </c>
      <c r="J64" s="196"/>
      <c r="K64" s="196">
        <f>I64-J64</f>
        <v>934</v>
      </c>
      <c r="L64" s="370"/>
      <c r="M64" s="370"/>
      <c r="N64" s="371"/>
      <c r="O64" s="372"/>
    </row>
    <row r="65" spans="1:15" s="373" customFormat="1">
      <c r="A65" s="345" t="s">
        <v>12</v>
      </c>
      <c r="B65" s="342" t="s">
        <v>475</v>
      </c>
      <c r="C65" s="343"/>
      <c r="D65" s="196"/>
      <c r="E65" s="196">
        <v>31</v>
      </c>
      <c r="F65" s="197">
        <v>1</v>
      </c>
      <c r="G65" s="196">
        <f>C63*E65*F65</f>
        <v>279</v>
      </c>
      <c r="H65" s="196"/>
      <c r="I65" s="196">
        <f>G65</f>
        <v>279</v>
      </c>
      <c r="J65" s="196">
        <v>28</v>
      </c>
      <c r="K65" s="196">
        <f t="shared" ref="K65:K66" si="15">I65-J65</f>
        <v>251</v>
      </c>
      <c r="L65" s="370">
        <v>234</v>
      </c>
      <c r="M65" s="363">
        <f>G65-L65</f>
        <v>45</v>
      </c>
      <c r="N65" s="371"/>
      <c r="O65" s="372"/>
    </row>
    <row r="66" spans="1:15" s="335" customFormat="1" ht="30">
      <c r="A66" s="345" t="s">
        <v>12</v>
      </c>
      <c r="B66" s="342" t="s">
        <v>485</v>
      </c>
      <c r="C66" s="343"/>
      <c r="D66" s="196"/>
      <c r="E66" s="196"/>
      <c r="F66" s="197"/>
      <c r="G66" s="196"/>
      <c r="H66" s="196">
        <v>12</v>
      </c>
      <c r="I66" s="196">
        <f>SUM(D66:H66)</f>
        <v>12</v>
      </c>
      <c r="J66" s="196">
        <v>1</v>
      </c>
      <c r="K66" s="196">
        <f t="shared" si="15"/>
        <v>11</v>
      </c>
      <c r="L66" s="332"/>
      <c r="M66" s="332"/>
      <c r="N66" s="344"/>
      <c r="O66" s="340"/>
    </row>
    <row r="67" spans="1:15" s="359" customFormat="1" ht="14.25">
      <c r="A67" s="336" t="s">
        <v>505</v>
      </c>
      <c r="B67" s="354" t="s">
        <v>114</v>
      </c>
      <c r="C67" s="338">
        <v>3</v>
      </c>
      <c r="D67" s="194">
        <f>SUM(D68:D73)</f>
        <v>577</v>
      </c>
      <c r="E67" s="194"/>
      <c r="F67" s="194"/>
      <c r="G67" s="194">
        <f>SUM(G68:G73)</f>
        <v>99</v>
      </c>
      <c r="H67" s="194">
        <f>SUM(H68:H73)</f>
        <v>86</v>
      </c>
      <c r="I67" s="194">
        <f>SUM(I68:I73)</f>
        <v>762</v>
      </c>
      <c r="J67" s="194">
        <f t="shared" ref="J67:K67" si="16">SUM(J68:J73)</f>
        <v>19</v>
      </c>
      <c r="K67" s="194">
        <f t="shared" si="16"/>
        <v>743</v>
      </c>
      <c r="L67" s="356"/>
      <c r="M67" s="356"/>
      <c r="N67" s="357"/>
      <c r="O67" s="358"/>
    </row>
    <row r="68" spans="1:15" s="335" customFormat="1" ht="15">
      <c r="A68" s="345" t="s">
        <v>12</v>
      </c>
      <c r="B68" s="342" t="s">
        <v>474</v>
      </c>
      <c r="C68" s="343"/>
      <c r="D68" s="196">
        <v>577</v>
      </c>
      <c r="E68" s="196"/>
      <c r="F68" s="197"/>
      <c r="G68" s="196"/>
      <c r="H68" s="196"/>
      <c r="I68" s="196">
        <f>SUM(D68:H68)</f>
        <v>577</v>
      </c>
      <c r="J68" s="196"/>
      <c r="K68" s="196">
        <f>I68-J68</f>
        <v>577</v>
      </c>
      <c r="L68" s="332"/>
      <c r="M68" s="332"/>
      <c r="N68" s="344"/>
      <c r="O68" s="340"/>
    </row>
    <row r="69" spans="1:15" s="293" customFormat="1" ht="15">
      <c r="A69" s="345" t="s">
        <v>12</v>
      </c>
      <c r="B69" s="342" t="s">
        <v>475</v>
      </c>
      <c r="C69" s="343"/>
      <c r="D69" s="196"/>
      <c r="E69" s="196">
        <v>33</v>
      </c>
      <c r="F69" s="197">
        <v>1</v>
      </c>
      <c r="G69" s="196">
        <f>C67*E69*F69</f>
        <v>99</v>
      </c>
      <c r="H69" s="196"/>
      <c r="I69" s="196">
        <f>G69</f>
        <v>99</v>
      </c>
      <c r="J69" s="196">
        <v>10</v>
      </c>
      <c r="K69" s="196">
        <f t="shared" ref="K69:K73" si="17">I69-J69</f>
        <v>89</v>
      </c>
      <c r="L69" s="332">
        <v>78</v>
      </c>
      <c r="M69" s="363">
        <f>G69-L69</f>
        <v>21</v>
      </c>
      <c r="N69" s="344"/>
      <c r="O69" s="340"/>
    </row>
    <row r="70" spans="1:15" s="335" customFormat="1" ht="30">
      <c r="A70" s="345" t="s">
        <v>12</v>
      </c>
      <c r="B70" s="342" t="s">
        <v>506</v>
      </c>
      <c r="C70" s="343"/>
      <c r="D70" s="196"/>
      <c r="E70" s="196"/>
      <c r="F70" s="197"/>
      <c r="G70" s="196"/>
      <c r="H70" s="196">
        <v>50</v>
      </c>
      <c r="I70" s="196">
        <f t="shared" ref="I70:I72" si="18">SUM(D70:H70)</f>
        <v>50</v>
      </c>
      <c r="J70" s="196">
        <v>5</v>
      </c>
      <c r="K70" s="196">
        <f t="shared" si="17"/>
        <v>45</v>
      </c>
      <c r="L70" s="332"/>
      <c r="M70" s="332"/>
      <c r="N70" s="344"/>
      <c r="O70" s="340"/>
    </row>
    <row r="71" spans="1:15" s="335" customFormat="1" ht="15">
      <c r="A71" s="345" t="s">
        <v>12</v>
      </c>
      <c r="B71" s="342" t="s">
        <v>507</v>
      </c>
      <c r="C71" s="343"/>
      <c r="D71" s="196"/>
      <c r="E71" s="196"/>
      <c r="F71" s="197"/>
      <c r="G71" s="196"/>
      <c r="H71" s="196">
        <v>18</v>
      </c>
      <c r="I71" s="196">
        <f t="shared" si="18"/>
        <v>18</v>
      </c>
      <c r="J71" s="196">
        <v>2</v>
      </c>
      <c r="K71" s="196">
        <f t="shared" si="17"/>
        <v>16</v>
      </c>
      <c r="L71" s="332"/>
      <c r="M71" s="332"/>
      <c r="N71" s="344"/>
      <c r="O71" s="340"/>
    </row>
    <row r="72" spans="1:15" s="335" customFormat="1" ht="15">
      <c r="A72" s="345" t="s">
        <v>12</v>
      </c>
      <c r="B72" s="369" t="s">
        <v>508</v>
      </c>
      <c r="C72" s="343"/>
      <c r="D72" s="196"/>
      <c r="E72" s="196"/>
      <c r="F72" s="197"/>
      <c r="G72" s="196"/>
      <c r="H72" s="196">
        <v>6</v>
      </c>
      <c r="I72" s="196">
        <f t="shared" si="18"/>
        <v>6</v>
      </c>
      <c r="J72" s="196">
        <v>1</v>
      </c>
      <c r="K72" s="196">
        <f t="shared" si="17"/>
        <v>5</v>
      </c>
      <c r="L72" s="332"/>
      <c r="M72" s="332"/>
      <c r="N72" s="344"/>
      <c r="O72" s="340"/>
    </row>
    <row r="73" spans="1:15" s="335" customFormat="1" ht="30">
      <c r="A73" s="345" t="s">
        <v>12</v>
      </c>
      <c r="B73" s="342" t="s">
        <v>485</v>
      </c>
      <c r="C73" s="343"/>
      <c r="D73" s="196"/>
      <c r="E73" s="196"/>
      <c r="F73" s="197"/>
      <c r="G73" s="196"/>
      <c r="H73" s="196">
        <v>12</v>
      </c>
      <c r="I73" s="196">
        <f>SUM(D73:H73)</f>
        <v>12</v>
      </c>
      <c r="J73" s="196">
        <v>1</v>
      </c>
      <c r="K73" s="196">
        <f t="shared" si="17"/>
        <v>11</v>
      </c>
      <c r="L73" s="332"/>
      <c r="M73" s="332"/>
      <c r="N73" s="344"/>
      <c r="O73" s="340"/>
    </row>
    <row r="74" spans="1:15" s="359" customFormat="1" ht="14.25">
      <c r="A74" s="336" t="s">
        <v>509</v>
      </c>
      <c r="B74" s="354" t="s">
        <v>115</v>
      </c>
      <c r="C74" s="338">
        <v>7</v>
      </c>
      <c r="D74" s="194">
        <f>SUM(D75:D78)</f>
        <v>630</v>
      </c>
      <c r="E74" s="194"/>
      <c r="F74" s="194"/>
      <c r="G74" s="194">
        <f>SUM(G75:G78)</f>
        <v>217</v>
      </c>
      <c r="H74" s="194">
        <f t="shared" ref="H74" si="19">SUM(H75:H78)</f>
        <v>32</v>
      </c>
      <c r="I74" s="194">
        <f>SUM(I75:I78)</f>
        <v>879</v>
      </c>
      <c r="J74" s="194">
        <f>SUM(J75:J78)</f>
        <v>25</v>
      </c>
      <c r="K74" s="194">
        <f>SUM(K75:K78)</f>
        <v>854</v>
      </c>
      <c r="L74" s="356"/>
      <c r="M74" s="356"/>
      <c r="N74" s="357"/>
      <c r="O74" s="358"/>
    </row>
    <row r="75" spans="1:15" s="335" customFormat="1" ht="15">
      <c r="A75" s="345" t="s">
        <v>12</v>
      </c>
      <c r="B75" s="342" t="s">
        <v>474</v>
      </c>
      <c r="C75" s="343"/>
      <c r="D75" s="196">
        <v>630</v>
      </c>
      <c r="E75" s="196"/>
      <c r="F75" s="197"/>
      <c r="G75" s="196"/>
      <c r="H75" s="196"/>
      <c r="I75" s="196">
        <f>SUM(D75:H75)</f>
        <v>630</v>
      </c>
      <c r="J75" s="196"/>
      <c r="K75" s="196">
        <f>I75-J75</f>
        <v>630</v>
      </c>
      <c r="L75" s="332"/>
      <c r="M75" s="332"/>
      <c r="N75" s="344"/>
      <c r="O75" s="340"/>
    </row>
    <row r="76" spans="1:15" s="293" customFormat="1" ht="15">
      <c r="A76" s="345" t="s">
        <v>12</v>
      </c>
      <c r="B76" s="342" t="s">
        <v>475</v>
      </c>
      <c r="C76" s="343"/>
      <c r="D76" s="196"/>
      <c r="E76" s="196">
        <v>31</v>
      </c>
      <c r="F76" s="197">
        <v>1</v>
      </c>
      <c r="G76" s="196">
        <f>C74*E76*F76</f>
        <v>217</v>
      </c>
      <c r="H76" s="196"/>
      <c r="I76" s="196">
        <f>G76</f>
        <v>217</v>
      </c>
      <c r="J76" s="196">
        <v>22</v>
      </c>
      <c r="K76" s="196">
        <f>I76-J76</f>
        <v>195</v>
      </c>
      <c r="L76" s="332">
        <v>182</v>
      </c>
      <c r="M76" s="363">
        <f>G76-L76</f>
        <v>35</v>
      </c>
      <c r="N76" s="344"/>
      <c r="O76" s="340"/>
    </row>
    <row r="77" spans="1:15" s="227" customFormat="1" ht="15">
      <c r="A77" s="253" t="s">
        <v>12</v>
      </c>
      <c r="B77" s="254" t="s">
        <v>510</v>
      </c>
      <c r="C77" s="376"/>
      <c r="D77" s="202"/>
      <c r="E77" s="202"/>
      <c r="F77" s="203"/>
      <c r="G77" s="202"/>
      <c r="H77" s="202">
        <v>20</v>
      </c>
      <c r="I77" s="196">
        <f t="shared" ref="I77" si="20">SUM(D77:H77)</f>
        <v>20</v>
      </c>
      <c r="J77" s="202">
        <v>2</v>
      </c>
      <c r="K77" s="202">
        <f>I77-J77</f>
        <v>18</v>
      </c>
      <c r="L77" s="324"/>
      <c r="M77" s="324"/>
      <c r="N77" s="374"/>
      <c r="O77" s="291"/>
    </row>
    <row r="78" spans="1:15" s="335" customFormat="1" ht="30">
      <c r="A78" s="345" t="s">
        <v>12</v>
      </c>
      <c r="B78" s="342" t="s">
        <v>485</v>
      </c>
      <c r="C78" s="343"/>
      <c r="D78" s="196"/>
      <c r="E78" s="196"/>
      <c r="F78" s="197"/>
      <c r="G78" s="196"/>
      <c r="H78" s="196">
        <v>12</v>
      </c>
      <c r="I78" s="196">
        <f>SUM(D78:H78)</f>
        <v>12</v>
      </c>
      <c r="J78" s="196">
        <v>1</v>
      </c>
      <c r="K78" s="196">
        <f t="shared" ref="K78" si="21">I78-J78</f>
        <v>11</v>
      </c>
      <c r="L78" s="332"/>
      <c r="M78" s="332"/>
      <c r="N78" s="344"/>
      <c r="O78" s="340"/>
    </row>
    <row r="79" spans="1:15" s="359" customFormat="1" ht="14.25">
      <c r="A79" s="336" t="s">
        <v>511</v>
      </c>
      <c r="B79" s="354" t="s">
        <v>116</v>
      </c>
      <c r="C79" s="338">
        <v>8</v>
      </c>
      <c r="D79" s="194">
        <f>SUM(D80:D86)</f>
        <v>1231</v>
      </c>
      <c r="E79" s="194"/>
      <c r="F79" s="194"/>
      <c r="G79" s="194">
        <f t="shared" ref="G79:K79" si="22">SUM(G80:G86)</f>
        <v>372</v>
      </c>
      <c r="H79" s="194">
        <f t="shared" si="22"/>
        <v>142</v>
      </c>
      <c r="I79" s="194">
        <f t="shared" si="22"/>
        <v>1745</v>
      </c>
      <c r="J79" s="194">
        <f t="shared" si="22"/>
        <v>51</v>
      </c>
      <c r="K79" s="194">
        <f t="shared" si="22"/>
        <v>1694</v>
      </c>
      <c r="L79" s="356"/>
      <c r="M79" s="356"/>
      <c r="N79" s="357"/>
      <c r="O79" s="358"/>
    </row>
    <row r="80" spans="1:15" s="335" customFormat="1" ht="15">
      <c r="A80" s="345" t="s">
        <v>12</v>
      </c>
      <c r="B80" s="342" t="s">
        <v>474</v>
      </c>
      <c r="C80" s="343"/>
      <c r="D80" s="196">
        <v>1231</v>
      </c>
      <c r="E80" s="196"/>
      <c r="F80" s="197"/>
      <c r="G80" s="196"/>
      <c r="H80" s="196"/>
      <c r="I80" s="196">
        <f>SUM(D80:H80)</f>
        <v>1231</v>
      </c>
      <c r="J80" s="196"/>
      <c r="K80" s="196">
        <f>I80-J80</f>
        <v>1231</v>
      </c>
      <c r="L80" s="332"/>
      <c r="M80" s="332"/>
      <c r="N80" s="344"/>
      <c r="O80" s="340"/>
    </row>
    <row r="81" spans="1:15" s="293" customFormat="1" ht="15">
      <c r="A81" s="345" t="s">
        <v>12</v>
      </c>
      <c r="B81" s="342" t="s">
        <v>475</v>
      </c>
      <c r="C81" s="343"/>
      <c r="D81" s="196"/>
      <c r="E81" s="196">
        <v>31</v>
      </c>
      <c r="F81" s="197">
        <v>1.5</v>
      </c>
      <c r="G81" s="196">
        <f>C79*E81*F81</f>
        <v>372</v>
      </c>
      <c r="H81" s="196"/>
      <c r="I81" s="196">
        <f>G81</f>
        <v>372</v>
      </c>
      <c r="J81" s="196">
        <v>37</v>
      </c>
      <c r="K81" s="196">
        <f t="shared" ref="K81:K86" si="23">I81-J81</f>
        <v>335</v>
      </c>
      <c r="L81" s="332">
        <v>312</v>
      </c>
      <c r="M81" s="363">
        <f>G81-L81</f>
        <v>60</v>
      </c>
      <c r="N81" s="344"/>
      <c r="O81" s="340"/>
    </row>
    <row r="82" spans="1:15" s="335" customFormat="1" ht="30">
      <c r="A82" s="345" t="s">
        <v>12</v>
      </c>
      <c r="B82" s="342" t="s">
        <v>512</v>
      </c>
      <c r="C82" s="343"/>
      <c r="D82" s="196"/>
      <c r="E82" s="196"/>
      <c r="F82" s="197"/>
      <c r="G82" s="196"/>
      <c r="H82" s="196">
        <v>50</v>
      </c>
      <c r="I82" s="196">
        <f t="shared" ref="I82:I86" si="24">SUM(D82:H82)</f>
        <v>50</v>
      </c>
      <c r="J82" s="196">
        <v>5</v>
      </c>
      <c r="K82" s="196">
        <f t="shared" si="23"/>
        <v>45</v>
      </c>
      <c r="L82" s="332"/>
      <c r="M82" s="332"/>
      <c r="N82" s="344"/>
      <c r="O82" s="340"/>
    </row>
    <row r="83" spans="1:15" s="335" customFormat="1" ht="30">
      <c r="A83" s="345" t="s">
        <v>12</v>
      </c>
      <c r="B83" s="342" t="s">
        <v>485</v>
      </c>
      <c r="C83" s="343"/>
      <c r="D83" s="196"/>
      <c r="E83" s="196"/>
      <c r="F83" s="197"/>
      <c r="G83" s="196"/>
      <c r="H83" s="196">
        <v>20</v>
      </c>
      <c r="I83" s="196">
        <f t="shared" si="24"/>
        <v>20</v>
      </c>
      <c r="J83" s="196">
        <v>2</v>
      </c>
      <c r="K83" s="196">
        <f t="shared" si="23"/>
        <v>18</v>
      </c>
      <c r="L83" s="332"/>
      <c r="M83" s="332"/>
      <c r="N83" s="344"/>
      <c r="O83" s="340"/>
    </row>
    <row r="84" spans="1:15" s="335" customFormat="1" ht="30">
      <c r="A84" s="345" t="s">
        <v>12</v>
      </c>
      <c r="B84" s="342" t="s">
        <v>513</v>
      </c>
      <c r="C84" s="343"/>
      <c r="D84" s="196"/>
      <c r="E84" s="196"/>
      <c r="F84" s="197"/>
      <c r="G84" s="196"/>
      <c r="H84" s="196">
        <v>50</v>
      </c>
      <c r="I84" s="196">
        <f t="shared" si="24"/>
        <v>50</v>
      </c>
      <c r="J84" s="196">
        <v>5</v>
      </c>
      <c r="K84" s="196">
        <f t="shared" si="23"/>
        <v>45</v>
      </c>
      <c r="L84" s="332"/>
      <c r="M84" s="332"/>
      <c r="N84" s="344"/>
      <c r="O84" s="340"/>
    </row>
    <row r="85" spans="1:15" s="335" customFormat="1" ht="15">
      <c r="A85" s="345" t="s">
        <v>12</v>
      </c>
      <c r="B85" s="369" t="s">
        <v>514</v>
      </c>
      <c r="C85" s="343"/>
      <c r="D85" s="196"/>
      <c r="E85" s="196"/>
      <c r="F85" s="197"/>
      <c r="G85" s="196"/>
      <c r="H85" s="196">
        <v>11</v>
      </c>
      <c r="I85" s="196">
        <f t="shared" si="24"/>
        <v>11</v>
      </c>
      <c r="J85" s="196">
        <v>1</v>
      </c>
      <c r="K85" s="196">
        <f t="shared" si="23"/>
        <v>10</v>
      </c>
      <c r="L85" s="332"/>
      <c r="M85" s="332"/>
      <c r="N85" s="344"/>
      <c r="O85" s="340"/>
    </row>
    <row r="86" spans="1:15" s="335" customFormat="1" ht="15">
      <c r="A86" s="345" t="s">
        <v>12</v>
      </c>
      <c r="B86" s="369" t="s">
        <v>515</v>
      </c>
      <c r="C86" s="343"/>
      <c r="D86" s="196"/>
      <c r="E86" s="196"/>
      <c r="F86" s="197"/>
      <c r="G86" s="196"/>
      <c r="H86" s="196">
        <v>11</v>
      </c>
      <c r="I86" s="196">
        <f t="shared" si="24"/>
        <v>11</v>
      </c>
      <c r="J86" s="196">
        <v>1</v>
      </c>
      <c r="K86" s="196">
        <f t="shared" si="23"/>
        <v>10</v>
      </c>
      <c r="L86" s="332"/>
      <c r="M86" s="332"/>
      <c r="N86" s="344"/>
      <c r="O86" s="340"/>
    </row>
    <row r="87" spans="1:15" s="359" customFormat="1" ht="14.25">
      <c r="A87" s="336" t="s">
        <v>516</v>
      </c>
      <c r="B87" s="354" t="s">
        <v>117</v>
      </c>
      <c r="C87" s="338">
        <v>2</v>
      </c>
      <c r="D87" s="194">
        <f>SUM(D88:D91)</f>
        <v>408</v>
      </c>
      <c r="E87" s="194"/>
      <c r="F87" s="194"/>
      <c r="G87" s="194">
        <f t="shared" ref="G87:J87" si="25">SUM(G88:G91)</f>
        <v>66</v>
      </c>
      <c r="H87" s="194">
        <f t="shared" si="25"/>
        <v>23</v>
      </c>
      <c r="I87" s="194">
        <f t="shared" si="25"/>
        <v>497</v>
      </c>
      <c r="J87" s="194">
        <f t="shared" si="25"/>
        <v>9</v>
      </c>
      <c r="K87" s="194">
        <f>SUM(K88:K91)</f>
        <v>488</v>
      </c>
      <c r="L87" s="356"/>
      <c r="M87" s="356"/>
      <c r="N87" s="357"/>
      <c r="O87" s="358"/>
    </row>
    <row r="88" spans="1:15" s="335" customFormat="1" ht="15">
      <c r="A88" s="345" t="s">
        <v>12</v>
      </c>
      <c r="B88" s="342" t="s">
        <v>474</v>
      </c>
      <c r="C88" s="343"/>
      <c r="D88" s="196">
        <v>408</v>
      </c>
      <c r="E88" s="196"/>
      <c r="F88" s="197"/>
      <c r="G88" s="196"/>
      <c r="H88" s="196"/>
      <c r="I88" s="196">
        <f>SUM(D88:H88)</f>
        <v>408</v>
      </c>
      <c r="J88" s="196"/>
      <c r="K88" s="196">
        <f>I88-J88</f>
        <v>408</v>
      </c>
      <c r="L88" s="332"/>
      <c r="M88" s="332"/>
      <c r="N88" s="344"/>
      <c r="O88" s="340"/>
    </row>
    <row r="89" spans="1:15" s="293" customFormat="1" ht="15">
      <c r="A89" s="345" t="s">
        <v>12</v>
      </c>
      <c r="B89" s="342" t="s">
        <v>475</v>
      </c>
      <c r="C89" s="343"/>
      <c r="D89" s="196"/>
      <c r="E89" s="196">
        <v>33</v>
      </c>
      <c r="F89" s="197">
        <v>1</v>
      </c>
      <c r="G89" s="196">
        <f>C87*E89*F89</f>
        <v>66</v>
      </c>
      <c r="H89" s="196"/>
      <c r="I89" s="196">
        <f>G89</f>
        <v>66</v>
      </c>
      <c r="J89" s="196">
        <v>7</v>
      </c>
      <c r="K89" s="196">
        <f t="shared" ref="K89:K91" si="26">I89-J89</f>
        <v>59</v>
      </c>
      <c r="L89" s="332">
        <v>52</v>
      </c>
      <c r="M89" s="363">
        <f>G89-L89</f>
        <v>14</v>
      </c>
      <c r="N89" s="344"/>
      <c r="O89" s="340"/>
    </row>
    <row r="90" spans="1:15" s="335" customFormat="1" ht="15">
      <c r="A90" s="345" t="s">
        <v>12</v>
      </c>
      <c r="B90" s="342" t="s">
        <v>517</v>
      </c>
      <c r="C90" s="343"/>
      <c r="D90" s="196"/>
      <c r="E90" s="196"/>
      <c r="F90" s="197"/>
      <c r="G90" s="196"/>
      <c r="H90" s="196">
        <v>11</v>
      </c>
      <c r="I90" s="196">
        <f t="shared" ref="I90" si="27">SUM(D90:H90)</f>
        <v>11</v>
      </c>
      <c r="J90" s="196">
        <v>1</v>
      </c>
      <c r="K90" s="196">
        <f t="shared" si="26"/>
        <v>10</v>
      </c>
      <c r="L90" s="332"/>
      <c r="M90" s="332"/>
      <c r="N90" s="344"/>
      <c r="O90" s="340"/>
    </row>
    <row r="91" spans="1:15" s="335" customFormat="1" ht="30">
      <c r="A91" s="345" t="s">
        <v>12</v>
      </c>
      <c r="B91" s="342" t="s">
        <v>485</v>
      </c>
      <c r="C91" s="343"/>
      <c r="D91" s="196"/>
      <c r="E91" s="196"/>
      <c r="F91" s="197"/>
      <c r="G91" s="196"/>
      <c r="H91" s="196">
        <v>12</v>
      </c>
      <c r="I91" s="196">
        <f>SUM(D91:H91)</f>
        <v>12</v>
      </c>
      <c r="J91" s="196">
        <v>1</v>
      </c>
      <c r="K91" s="196">
        <f t="shared" si="26"/>
        <v>11</v>
      </c>
      <c r="L91" s="332"/>
      <c r="M91" s="332"/>
      <c r="N91" s="344"/>
      <c r="O91" s="340"/>
    </row>
    <row r="92" spans="1:15" s="359" customFormat="1" ht="14.25">
      <c r="A92" s="336" t="s">
        <v>518</v>
      </c>
      <c r="B92" s="354" t="s">
        <v>118</v>
      </c>
      <c r="C92" s="338">
        <v>3</v>
      </c>
      <c r="D92" s="194">
        <f>SUM(D93:D96)</f>
        <v>394</v>
      </c>
      <c r="E92" s="194"/>
      <c r="F92" s="194"/>
      <c r="G92" s="194">
        <f>SUM(G93:G96)</f>
        <v>99</v>
      </c>
      <c r="H92" s="194">
        <f t="shared" ref="H92:J92" si="28">SUM(H93:H96)</f>
        <v>42</v>
      </c>
      <c r="I92" s="194">
        <f>SUM(I93:I96)</f>
        <v>535</v>
      </c>
      <c r="J92" s="194">
        <f t="shared" si="28"/>
        <v>14</v>
      </c>
      <c r="K92" s="194">
        <f>SUM(K93:K96)</f>
        <v>521</v>
      </c>
      <c r="L92" s="356"/>
      <c r="M92" s="356"/>
      <c r="N92" s="357"/>
      <c r="O92" s="358"/>
    </row>
    <row r="93" spans="1:15" s="335" customFormat="1" ht="15">
      <c r="A93" s="345" t="s">
        <v>12</v>
      </c>
      <c r="B93" s="342" t="s">
        <v>474</v>
      </c>
      <c r="C93" s="343"/>
      <c r="D93" s="196">
        <v>394</v>
      </c>
      <c r="E93" s="196"/>
      <c r="F93" s="197"/>
      <c r="G93" s="196"/>
      <c r="H93" s="196"/>
      <c r="I93" s="196">
        <f>SUM(D93:H93)</f>
        <v>394</v>
      </c>
      <c r="J93" s="196"/>
      <c r="K93" s="196">
        <f>I93-J93</f>
        <v>394</v>
      </c>
      <c r="L93" s="332"/>
      <c r="M93" s="332"/>
      <c r="N93" s="344"/>
      <c r="O93" s="340"/>
    </row>
    <row r="94" spans="1:15" s="293" customFormat="1" ht="15">
      <c r="A94" s="345" t="s">
        <v>12</v>
      </c>
      <c r="B94" s="342" t="s">
        <v>475</v>
      </c>
      <c r="C94" s="343"/>
      <c r="D94" s="196"/>
      <c r="E94" s="196">
        <v>33</v>
      </c>
      <c r="F94" s="197">
        <v>1</v>
      </c>
      <c r="G94" s="196">
        <f>C92*E94*F94</f>
        <v>99</v>
      </c>
      <c r="H94" s="196"/>
      <c r="I94" s="196">
        <f>G94</f>
        <v>99</v>
      </c>
      <c r="J94" s="196">
        <v>10</v>
      </c>
      <c r="K94" s="196">
        <f t="shared" ref="K94:K133" si="29">I94-J94</f>
        <v>89</v>
      </c>
      <c r="L94" s="332">
        <v>78</v>
      </c>
      <c r="M94" s="363">
        <f>G94-L94</f>
        <v>21</v>
      </c>
      <c r="N94" s="344"/>
      <c r="O94" s="340"/>
    </row>
    <row r="95" spans="1:15" s="335" customFormat="1" ht="45">
      <c r="A95" s="345" t="s">
        <v>12</v>
      </c>
      <c r="B95" s="342" t="s">
        <v>519</v>
      </c>
      <c r="C95" s="343"/>
      <c r="D95" s="196"/>
      <c r="E95" s="196"/>
      <c r="F95" s="197"/>
      <c r="G95" s="196"/>
      <c r="H95" s="196">
        <v>30</v>
      </c>
      <c r="I95" s="196">
        <f t="shared" ref="I95" si="30">SUM(D95:H95)</f>
        <v>30</v>
      </c>
      <c r="J95" s="196">
        <v>3</v>
      </c>
      <c r="K95" s="196">
        <f t="shared" si="29"/>
        <v>27</v>
      </c>
      <c r="L95" s="332"/>
      <c r="M95" s="332"/>
      <c r="N95" s="344"/>
      <c r="O95" s="340"/>
    </row>
    <row r="96" spans="1:15" s="335" customFormat="1" ht="30">
      <c r="A96" s="345" t="s">
        <v>12</v>
      </c>
      <c r="B96" s="342" t="s">
        <v>485</v>
      </c>
      <c r="C96" s="343"/>
      <c r="D96" s="196"/>
      <c r="E96" s="196"/>
      <c r="F96" s="197"/>
      <c r="G96" s="196"/>
      <c r="H96" s="196">
        <v>12</v>
      </c>
      <c r="I96" s="196">
        <f>SUM(D96:H96)</f>
        <v>12</v>
      </c>
      <c r="J96" s="196">
        <v>1</v>
      </c>
      <c r="K96" s="196">
        <f t="shared" si="29"/>
        <v>11</v>
      </c>
      <c r="L96" s="332"/>
      <c r="M96" s="332"/>
      <c r="N96" s="344"/>
      <c r="O96" s="340"/>
    </row>
    <row r="97" spans="1:15" s="359" customFormat="1" ht="14.25">
      <c r="A97" s="336" t="s">
        <v>520</v>
      </c>
      <c r="B97" s="354" t="s">
        <v>521</v>
      </c>
      <c r="C97" s="338">
        <v>8</v>
      </c>
      <c r="D97" s="194">
        <f>SUM(D98:D105)</f>
        <v>886</v>
      </c>
      <c r="E97" s="194"/>
      <c r="F97" s="194"/>
      <c r="G97" s="194">
        <f>SUM(G98:G105)</f>
        <v>372</v>
      </c>
      <c r="H97" s="194">
        <f>SUM(H98:H105)</f>
        <v>347</v>
      </c>
      <c r="I97" s="194">
        <f>SUM(I98:I105)</f>
        <v>1605</v>
      </c>
      <c r="J97" s="194">
        <f>SUM(J98:J105)</f>
        <v>72</v>
      </c>
      <c r="K97" s="194">
        <f>SUM(K98:K105)</f>
        <v>1533</v>
      </c>
      <c r="L97" s="356"/>
      <c r="M97" s="356"/>
      <c r="N97" s="357"/>
      <c r="O97" s="358"/>
    </row>
    <row r="98" spans="1:15" s="335" customFormat="1" ht="15">
      <c r="A98" s="345" t="s">
        <v>12</v>
      </c>
      <c r="B98" s="342" t="s">
        <v>474</v>
      </c>
      <c r="C98" s="343"/>
      <c r="D98" s="196">
        <v>886</v>
      </c>
      <c r="E98" s="196"/>
      <c r="F98" s="197"/>
      <c r="G98" s="196"/>
      <c r="H98" s="196"/>
      <c r="I98" s="196">
        <f>SUM(D98:H98)</f>
        <v>886</v>
      </c>
      <c r="J98" s="196"/>
      <c r="K98" s="196">
        <f>I98-J98</f>
        <v>886</v>
      </c>
      <c r="L98" s="332"/>
      <c r="M98" s="332"/>
      <c r="N98" s="344"/>
      <c r="O98" s="340"/>
    </row>
    <row r="99" spans="1:15" s="293" customFormat="1" ht="15">
      <c r="A99" s="345" t="s">
        <v>12</v>
      </c>
      <c r="B99" s="342" t="s">
        <v>475</v>
      </c>
      <c r="C99" s="343"/>
      <c r="D99" s="196"/>
      <c r="E99" s="196">
        <v>31</v>
      </c>
      <c r="F99" s="197">
        <v>1.5</v>
      </c>
      <c r="G99" s="196">
        <f>C97*E99*F99</f>
        <v>372</v>
      </c>
      <c r="H99" s="196"/>
      <c r="I99" s="196">
        <f>G99</f>
        <v>372</v>
      </c>
      <c r="J99" s="196">
        <v>37</v>
      </c>
      <c r="K99" s="196">
        <f t="shared" ref="K99" si="31">I99-J99</f>
        <v>335</v>
      </c>
      <c r="L99" s="332">
        <v>312</v>
      </c>
      <c r="M99" s="363">
        <f>G99-L99</f>
        <v>60</v>
      </c>
      <c r="N99" s="344"/>
      <c r="O99" s="340"/>
    </row>
    <row r="100" spans="1:15" s="335" customFormat="1" ht="15">
      <c r="A100" s="345" t="s">
        <v>12</v>
      </c>
      <c r="B100" s="342" t="s">
        <v>522</v>
      </c>
      <c r="C100" s="343"/>
      <c r="D100" s="196"/>
      <c r="E100" s="196"/>
      <c r="F100" s="197"/>
      <c r="G100" s="196"/>
      <c r="H100" s="196">
        <v>40</v>
      </c>
      <c r="I100" s="196">
        <f t="shared" ref="I100:I105" si="32">SUM(D100:H100)</f>
        <v>40</v>
      </c>
      <c r="J100" s="196">
        <v>4</v>
      </c>
      <c r="K100" s="196">
        <f t="shared" si="29"/>
        <v>36</v>
      </c>
      <c r="L100" s="332"/>
      <c r="M100" s="332"/>
      <c r="N100" s="344"/>
      <c r="O100" s="340"/>
    </row>
    <row r="101" spans="1:15" s="335" customFormat="1" ht="30">
      <c r="A101" s="345" t="s">
        <v>12</v>
      </c>
      <c r="B101" s="342" t="s">
        <v>523</v>
      </c>
      <c r="C101" s="343"/>
      <c r="D101" s="196"/>
      <c r="E101" s="196"/>
      <c r="F101" s="197"/>
      <c r="G101" s="196"/>
      <c r="H101" s="196">
        <v>200</v>
      </c>
      <c r="I101" s="196">
        <f t="shared" si="32"/>
        <v>200</v>
      </c>
      <c r="J101" s="196">
        <v>20</v>
      </c>
      <c r="K101" s="196">
        <f t="shared" si="29"/>
        <v>180</v>
      </c>
      <c r="L101" s="332"/>
      <c r="M101" s="332"/>
      <c r="N101" s="344"/>
      <c r="O101" s="340"/>
    </row>
    <row r="102" spans="1:15" s="335" customFormat="1" ht="15">
      <c r="A102" s="345" t="s">
        <v>12</v>
      </c>
      <c r="B102" s="342" t="s">
        <v>524</v>
      </c>
      <c r="C102" s="343"/>
      <c r="D102" s="196"/>
      <c r="E102" s="196"/>
      <c r="F102" s="197"/>
      <c r="G102" s="196"/>
      <c r="H102" s="196">
        <v>20</v>
      </c>
      <c r="I102" s="196">
        <f t="shared" si="32"/>
        <v>20</v>
      </c>
      <c r="J102" s="196">
        <v>2</v>
      </c>
      <c r="K102" s="196">
        <f t="shared" si="29"/>
        <v>18</v>
      </c>
      <c r="L102" s="332"/>
      <c r="M102" s="332"/>
      <c r="N102" s="344"/>
      <c r="O102" s="340"/>
    </row>
    <row r="103" spans="1:15" s="335" customFormat="1" ht="45">
      <c r="A103" s="345" t="s">
        <v>12</v>
      </c>
      <c r="B103" s="342" t="s">
        <v>525</v>
      </c>
      <c r="C103" s="343"/>
      <c r="D103" s="196"/>
      <c r="E103" s="196"/>
      <c r="F103" s="197"/>
      <c r="G103" s="196"/>
      <c r="H103" s="196">
        <v>45</v>
      </c>
      <c r="I103" s="196">
        <f t="shared" si="32"/>
        <v>45</v>
      </c>
      <c r="J103" s="196">
        <v>5</v>
      </c>
      <c r="K103" s="196">
        <f t="shared" si="29"/>
        <v>40</v>
      </c>
      <c r="L103" s="332"/>
      <c r="M103" s="332"/>
      <c r="N103" s="344"/>
      <c r="O103" s="340"/>
    </row>
    <row r="104" spans="1:15" s="335" customFormat="1" ht="30">
      <c r="A104" s="345" t="s">
        <v>12</v>
      </c>
      <c r="B104" s="342" t="s">
        <v>485</v>
      </c>
      <c r="C104" s="343"/>
      <c r="D104" s="196"/>
      <c r="E104" s="196"/>
      <c r="F104" s="197"/>
      <c r="G104" s="196"/>
      <c r="H104" s="196">
        <v>12</v>
      </c>
      <c r="I104" s="196">
        <f>SUM(D104:H104)</f>
        <v>12</v>
      </c>
      <c r="J104" s="196">
        <v>1</v>
      </c>
      <c r="K104" s="196">
        <f t="shared" si="29"/>
        <v>11</v>
      </c>
      <c r="L104" s="332"/>
      <c r="M104" s="332"/>
      <c r="N104" s="344"/>
      <c r="O104" s="340"/>
    </row>
    <row r="105" spans="1:15" s="335" customFormat="1" ht="15">
      <c r="A105" s="345" t="s">
        <v>12</v>
      </c>
      <c r="B105" s="342" t="s">
        <v>526</v>
      </c>
      <c r="C105" s="343"/>
      <c r="D105" s="196"/>
      <c r="E105" s="196"/>
      <c r="F105" s="197"/>
      <c r="G105" s="196"/>
      <c r="H105" s="196">
        <v>30</v>
      </c>
      <c r="I105" s="196">
        <f t="shared" si="32"/>
        <v>30</v>
      </c>
      <c r="J105" s="196">
        <v>3</v>
      </c>
      <c r="K105" s="196">
        <f t="shared" si="29"/>
        <v>27</v>
      </c>
      <c r="L105" s="332"/>
      <c r="M105" s="332"/>
      <c r="N105" s="344"/>
      <c r="O105" s="340"/>
    </row>
    <row r="106" spans="1:15" s="359" customFormat="1" ht="14.25">
      <c r="A106" s="336" t="s">
        <v>527</v>
      </c>
      <c r="B106" s="354" t="s">
        <v>120</v>
      </c>
      <c r="C106" s="338">
        <v>4</v>
      </c>
      <c r="D106" s="194">
        <f>SUM(D107:D110)</f>
        <v>589</v>
      </c>
      <c r="E106" s="194"/>
      <c r="F106" s="194"/>
      <c r="G106" s="194">
        <f t="shared" ref="G106:H106" si="33">SUM(G107:G110)</f>
        <v>132</v>
      </c>
      <c r="H106" s="194">
        <f t="shared" si="33"/>
        <v>32</v>
      </c>
      <c r="I106" s="194">
        <f>SUM(I107:I110)</f>
        <v>753</v>
      </c>
      <c r="J106" s="194">
        <f>SUM(J107:J110)</f>
        <v>16</v>
      </c>
      <c r="K106" s="194">
        <f>SUM(K107:K110)</f>
        <v>737</v>
      </c>
      <c r="L106" s="356"/>
      <c r="M106" s="356"/>
      <c r="N106" s="357"/>
      <c r="O106" s="358"/>
    </row>
    <row r="107" spans="1:15" s="335" customFormat="1" ht="15">
      <c r="A107" s="345" t="s">
        <v>12</v>
      </c>
      <c r="B107" s="342" t="s">
        <v>474</v>
      </c>
      <c r="C107" s="343"/>
      <c r="D107" s="196">
        <v>589</v>
      </c>
      <c r="E107" s="196"/>
      <c r="F107" s="197"/>
      <c r="G107" s="196"/>
      <c r="H107" s="196"/>
      <c r="I107" s="196">
        <f>SUM(D107:H107)</f>
        <v>589</v>
      </c>
      <c r="J107" s="196"/>
      <c r="K107" s="196">
        <f>I107-J107</f>
        <v>589</v>
      </c>
      <c r="L107" s="332">
        <v>529</v>
      </c>
      <c r="M107" s="363">
        <f>D107-L107</f>
        <v>60</v>
      </c>
      <c r="N107" s="344"/>
      <c r="O107" s="340"/>
    </row>
    <row r="108" spans="1:15" s="293" customFormat="1" ht="15">
      <c r="A108" s="345" t="s">
        <v>12</v>
      </c>
      <c r="B108" s="342" t="s">
        <v>475</v>
      </c>
      <c r="C108" s="343"/>
      <c r="D108" s="196"/>
      <c r="E108" s="196">
        <v>33</v>
      </c>
      <c r="F108" s="197">
        <v>1</v>
      </c>
      <c r="G108" s="196">
        <f>C106*E108*F108</f>
        <v>132</v>
      </c>
      <c r="H108" s="196"/>
      <c r="I108" s="196">
        <f>G108</f>
        <v>132</v>
      </c>
      <c r="J108" s="196">
        <v>13</v>
      </c>
      <c r="K108" s="196">
        <f t="shared" ref="K108:K110" si="34">I108-J108</f>
        <v>119</v>
      </c>
      <c r="L108" s="332">
        <v>78</v>
      </c>
      <c r="M108" s="363">
        <f>G108-L108</f>
        <v>54</v>
      </c>
      <c r="N108" s="344"/>
      <c r="O108" s="340"/>
    </row>
    <row r="109" spans="1:15" s="335" customFormat="1" ht="30">
      <c r="A109" s="345" t="s">
        <v>12</v>
      </c>
      <c r="B109" s="342" t="s">
        <v>485</v>
      </c>
      <c r="C109" s="343"/>
      <c r="D109" s="196"/>
      <c r="E109" s="196"/>
      <c r="F109" s="197"/>
      <c r="G109" s="196"/>
      <c r="H109" s="196">
        <v>12</v>
      </c>
      <c r="I109" s="196">
        <f>SUM(D109:H109)</f>
        <v>12</v>
      </c>
      <c r="J109" s="196">
        <v>1</v>
      </c>
      <c r="K109" s="196">
        <f t="shared" si="34"/>
        <v>11</v>
      </c>
      <c r="L109" s="332"/>
      <c r="M109" s="332"/>
      <c r="N109" s="344"/>
      <c r="O109" s="340"/>
    </row>
    <row r="110" spans="1:15" s="335" customFormat="1" ht="15">
      <c r="A110" s="345" t="s">
        <v>12</v>
      </c>
      <c r="B110" s="342" t="s">
        <v>528</v>
      </c>
      <c r="C110" s="343"/>
      <c r="D110" s="196"/>
      <c r="E110" s="196"/>
      <c r="F110" s="197"/>
      <c r="G110" s="196"/>
      <c r="H110" s="196">
        <v>20</v>
      </c>
      <c r="I110" s="196">
        <f t="shared" ref="I110" si="35">SUM(D110:H110)</f>
        <v>20</v>
      </c>
      <c r="J110" s="196">
        <v>2</v>
      </c>
      <c r="K110" s="196">
        <f t="shared" si="34"/>
        <v>18</v>
      </c>
      <c r="L110" s="332"/>
      <c r="M110" s="332"/>
      <c r="N110" s="344"/>
      <c r="O110" s="340"/>
    </row>
    <row r="111" spans="1:15" s="359" customFormat="1" ht="14.25">
      <c r="A111" s="336" t="s">
        <v>529</v>
      </c>
      <c r="B111" s="354" t="s">
        <v>121</v>
      </c>
      <c r="C111" s="338">
        <v>4</v>
      </c>
      <c r="D111" s="194">
        <f>SUM(D112:D119)</f>
        <v>551</v>
      </c>
      <c r="E111" s="194"/>
      <c r="F111" s="194"/>
      <c r="G111" s="194">
        <f>SUM(G112:G119)</f>
        <v>158</v>
      </c>
      <c r="H111" s="194">
        <f>SUM(H112:H119)</f>
        <v>153</v>
      </c>
      <c r="I111" s="194">
        <f>SUM(I112:I119)</f>
        <v>862</v>
      </c>
      <c r="J111" s="194">
        <f>SUM(J112:J119)</f>
        <v>32</v>
      </c>
      <c r="K111" s="194">
        <f>SUM(K112:K119)</f>
        <v>830</v>
      </c>
      <c r="L111" s="356"/>
      <c r="M111" s="356"/>
      <c r="N111" s="357"/>
      <c r="O111" s="358"/>
    </row>
    <row r="112" spans="1:15" s="335" customFormat="1" ht="15">
      <c r="A112" s="345" t="s">
        <v>12</v>
      </c>
      <c r="B112" s="342" t="s">
        <v>474</v>
      </c>
      <c r="C112" s="343"/>
      <c r="D112" s="196">
        <v>551</v>
      </c>
      <c r="E112" s="196"/>
      <c r="F112" s="197"/>
      <c r="G112" s="196"/>
      <c r="H112" s="196"/>
      <c r="I112" s="196">
        <f>SUM(D112:H112)</f>
        <v>551</v>
      </c>
      <c r="J112" s="196"/>
      <c r="K112" s="196">
        <f>I112-J112</f>
        <v>551</v>
      </c>
      <c r="L112" s="332"/>
      <c r="M112" s="332"/>
      <c r="N112" s="344"/>
      <c r="O112" s="340"/>
    </row>
    <row r="113" spans="1:15" s="293" customFormat="1" ht="15">
      <c r="A113" s="345" t="s">
        <v>12</v>
      </c>
      <c r="B113" s="342" t="s">
        <v>475</v>
      </c>
      <c r="C113" s="343"/>
      <c r="D113" s="196"/>
      <c r="E113" s="196">
        <v>33</v>
      </c>
      <c r="F113" s="197">
        <v>1.2</v>
      </c>
      <c r="G113" s="196">
        <v>158</v>
      </c>
      <c r="H113" s="196"/>
      <c r="I113" s="196">
        <f>G113</f>
        <v>158</v>
      </c>
      <c r="J113" s="196">
        <v>16</v>
      </c>
      <c r="K113" s="196">
        <f t="shared" ref="K113" si="36">I113-J113</f>
        <v>142</v>
      </c>
      <c r="L113" s="332">
        <f>104+21</f>
        <v>125</v>
      </c>
      <c r="M113" s="363">
        <f>G113-L113</f>
        <v>33</v>
      </c>
      <c r="N113" s="344"/>
      <c r="O113" s="340"/>
    </row>
    <row r="114" spans="1:15" s="335" customFormat="1" ht="15">
      <c r="A114" s="345" t="s">
        <v>12</v>
      </c>
      <c r="B114" s="369" t="s">
        <v>530</v>
      </c>
      <c r="C114" s="343"/>
      <c r="D114" s="196"/>
      <c r="E114" s="196"/>
      <c r="F114" s="197"/>
      <c r="G114" s="196"/>
      <c r="H114" s="196">
        <v>15</v>
      </c>
      <c r="I114" s="196">
        <f t="shared" ref="I114:I119" si="37">SUM(D114:H114)</f>
        <v>15</v>
      </c>
      <c r="J114" s="196">
        <v>2</v>
      </c>
      <c r="K114" s="196">
        <f t="shared" si="29"/>
        <v>13</v>
      </c>
      <c r="L114" s="332"/>
      <c r="M114" s="332"/>
      <c r="N114" s="344"/>
      <c r="O114" s="340"/>
    </row>
    <row r="115" spans="1:15" s="335" customFormat="1" ht="15">
      <c r="A115" s="345" t="s">
        <v>12</v>
      </c>
      <c r="B115" s="369" t="s">
        <v>531</v>
      </c>
      <c r="C115" s="343"/>
      <c r="D115" s="196"/>
      <c r="E115" s="196"/>
      <c r="F115" s="197"/>
      <c r="G115" s="196"/>
      <c r="H115" s="196">
        <v>11</v>
      </c>
      <c r="I115" s="196">
        <f t="shared" si="37"/>
        <v>11</v>
      </c>
      <c r="J115" s="196">
        <v>1</v>
      </c>
      <c r="K115" s="196">
        <f t="shared" si="29"/>
        <v>10</v>
      </c>
      <c r="L115" s="332"/>
      <c r="M115" s="332"/>
      <c r="N115" s="344"/>
      <c r="O115" s="340"/>
    </row>
    <row r="116" spans="1:15" s="335" customFormat="1" ht="15">
      <c r="A116" s="345" t="s">
        <v>12</v>
      </c>
      <c r="B116" s="342" t="s">
        <v>532</v>
      </c>
      <c r="C116" s="343"/>
      <c r="D116" s="196"/>
      <c r="E116" s="196"/>
      <c r="F116" s="197"/>
      <c r="G116" s="196"/>
      <c r="H116" s="196">
        <v>20</v>
      </c>
      <c r="I116" s="196">
        <f t="shared" si="37"/>
        <v>20</v>
      </c>
      <c r="J116" s="196">
        <v>2</v>
      </c>
      <c r="K116" s="196">
        <f t="shared" si="29"/>
        <v>18</v>
      </c>
      <c r="L116" s="332"/>
      <c r="M116" s="332"/>
      <c r="N116" s="344"/>
      <c r="O116" s="340"/>
    </row>
    <row r="117" spans="1:15" s="335" customFormat="1" ht="30">
      <c r="A117" s="345" t="s">
        <v>12</v>
      </c>
      <c r="B117" s="375" t="s">
        <v>533</v>
      </c>
      <c r="C117" s="343"/>
      <c r="D117" s="196"/>
      <c r="E117" s="196"/>
      <c r="F117" s="197"/>
      <c r="G117" s="196"/>
      <c r="H117" s="196">
        <v>25</v>
      </c>
      <c r="I117" s="196">
        <f t="shared" si="37"/>
        <v>25</v>
      </c>
      <c r="J117" s="196">
        <v>3</v>
      </c>
      <c r="K117" s="196">
        <f t="shared" si="29"/>
        <v>22</v>
      </c>
      <c r="L117" s="332"/>
      <c r="M117" s="332"/>
      <c r="N117" s="344"/>
      <c r="O117" s="340"/>
    </row>
    <row r="118" spans="1:15" s="335" customFormat="1" ht="30">
      <c r="A118" s="345" t="s">
        <v>12</v>
      </c>
      <c r="B118" s="342" t="s">
        <v>485</v>
      </c>
      <c r="C118" s="343"/>
      <c r="D118" s="196"/>
      <c r="E118" s="196"/>
      <c r="F118" s="197"/>
      <c r="G118" s="196"/>
      <c r="H118" s="196">
        <v>12</v>
      </c>
      <c r="I118" s="196">
        <f>SUM(D118:H118)</f>
        <v>12</v>
      </c>
      <c r="J118" s="196">
        <v>1</v>
      </c>
      <c r="K118" s="196">
        <f t="shared" si="29"/>
        <v>11</v>
      </c>
      <c r="L118" s="332"/>
      <c r="M118" s="332"/>
      <c r="N118" s="344"/>
      <c r="O118" s="340"/>
    </row>
    <row r="119" spans="1:15" s="335" customFormat="1" ht="30">
      <c r="A119" s="345" t="s">
        <v>12</v>
      </c>
      <c r="B119" s="342" t="s">
        <v>534</v>
      </c>
      <c r="C119" s="343"/>
      <c r="D119" s="196"/>
      <c r="E119" s="196"/>
      <c r="F119" s="197"/>
      <c r="G119" s="196"/>
      <c r="H119" s="196">
        <v>70</v>
      </c>
      <c r="I119" s="196">
        <f t="shared" si="37"/>
        <v>70</v>
      </c>
      <c r="J119" s="196">
        <v>7</v>
      </c>
      <c r="K119" s="196">
        <f t="shared" si="29"/>
        <v>63</v>
      </c>
      <c r="L119" s="332"/>
      <c r="M119" s="332"/>
      <c r="N119" s="344"/>
      <c r="O119" s="340"/>
    </row>
    <row r="120" spans="1:15" s="359" customFormat="1" ht="14.25">
      <c r="A120" s="336" t="s">
        <v>535</v>
      </c>
      <c r="B120" s="354" t="s">
        <v>122</v>
      </c>
      <c r="C120" s="338">
        <v>5</v>
      </c>
      <c r="D120" s="194">
        <f>SUM(D121:D123)</f>
        <v>487</v>
      </c>
      <c r="E120" s="194"/>
      <c r="F120" s="194"/>
      <c r="G120" s="194">
        <f>SUM(G121:G123)</f>
        <v>165</v>
      </c>
      <c r="H120" s="194">
        <f t="shared" ref="H120:K120" si="38">SUM(H121:H123)</f>
        <v>12</v>
      </c>
      <c r="I120" s="194">
        <f t="shared" si="38"/>
        <v>664</v>
      </c>
      <c r="J120" s="194">
        <f t="shared" si="38"/>
        <v>18</v>
      </c>
      <c r="K120" s="194">
        <f t="shared" si="38"/>
        <v>646</v>
      </c>
      <c r="L120" s="356"/>
      <c r="M120" s="356"/>
      <c r="N120" s="357"/>
      <c r="O120" s="358"/>
    </row>
    <row r="121" spans="1:15" s="335" customFormat="1" ht="15">
      <c r="A121" s="345" t="s">
        <v>12</v>
      </c>
      <c r="B121" s="342" t="s">
        <v>474</v>
      </c>
      <c r="C121" s="343"/>
      <c r="D121" s="196">
        <v>487</v>
      </c>
      <c r="E121" s="196"/>
      <c r="F121" s="197"/>
      <c r="G121" s="196"/>
      <c r="H121" s="196"/>
      <c r="I121" s="196">
        <f>SUM(D121:H121)</f>
        <v>487</v>
      </c>
      <c r="J121" s="196"/>
      <c r="K121" s="196">
        <f>I121-J121</f>
        <v>487</v>
      </c>
      <c r="L121" s="332"/>
      <c r="M121" s="332"/>
      <c r="N121" s="344"/>
      <c r="O121" s="340"/>
    </row>
    <row r="122" spans="1:15" s="293" customFormat="1" ht="15">
      <c r="A122" s="345" t="s">
        <v>12</v>
      </c>
      <c r="B122" s="342" t="s">
        <v>475</v>
      </c>
      <c r="C122" s="343"/>
      <c r="D122" s="196"/>
      <c r="E122" s="196">
        <v>33</v>
      </c>
      <c r="F122" s="197">
        <v>1</v>
      </c>
      <c r="G122" s="196">
        <f>C120*E122*F122</f>
        <v>165</v>
      </c>
      <c r="H122" s="196"/>
      <c r="I122" s="196">
        <f>G122</f>
        <v>165</v>
      </c>
      <c r="J122" s="196">
        <v>17</v>
      </c>
      <c r="K122" s="196">
        <f t="shared" ref="K122:K123" si="39">I122-J122</f>
        <v>148</v>
      </c>
      <c r="L122" s="332">
        <v>130</v>
      </c>
      <c r="M122" s="363">
        <f>G122-L122</f>
        <v>35</v>
      </c>
      <c r="N122" s="344"/>
      <c r="O122" s="340"/>
    </row>
    <row r="123" spans="1:15" s="335" customFormat="1" ht="30">
      <c r="A123" s="345" t="s">
        <v>12</v>
      </c>
      <c r="B123" s="342" t="s">
        <v>485</v>
      </c>
      <c r="C123" s="343"/>
      <c r="D123" s="196"/>
      <c r="E123" s="196"/>
      <c r="F123" s="197"/>
      <c r="G123" s="196"/>
      <c r="H123" s="196">
        <v>12</v>
      </c>
      <c r="I123" s="196">
        <f>SUM(D123:H123)</f>
        <v>12</v>
      </c>
      <c r="J123" s="196">
        <v>1</v>
      </c>
      <c r="K123" s="196">
        <f t="shared" si="39"/>
        <v>11</v>
      </c>
      <c r="L123" s="332"/>
      <c r="M123" s="332"/>
      <c r="N123" s="344"/>
      <c r="O123" s="340"/>
    </row>
    <row r="124" spans="1:15" s="359" customFormat="1" ht="14.25">
      <c r="A124" s="336" t="s">
        <v>536</v>
      </c>
      <c r="B124" s="354" t="s">
        <v>243</v>
      </c>
      <c r="C124" s="338">
        <v>6</v>
      </c>
      <c r="D124" s="194">
        <f>SUM(D125:D133)</f>
        <v>822</v>
      </c>
      <c r="E124" s="194"/>
      <c r="F124" s="194"/>
      <c r="G124" s="194">
        <f>SUM(G125:G133)</f>
        <v>186</v>
      </c>
      <c r="H124" s="194">
        <f>SUM(H125:H133)</f>
        <v>136</v>
      </c>
      <c r="I124" s="194">
        <f>SUM(I125:I133)</f>
        <v>1144</v>
      </c>
      <c r="J124" s="194">
        <f>SUM(J125:J133)</f>
        <v>33</v>
      </c>
      <c r="K124" s="194">
        <f>SUM(K125:K133)</f>
        <v>1111</v>
      </c>
      <c r="L124" s="356"/>
      <c r="M124" s="356"/>
      <c r="N124" s="357"/>
      <c r="O124" s="358"/>
    </row>
    <row r="125" spans="1:15" s="335" customFormat="1" ht="15">
      <c r="A125" s="345" t="s">
        <v>12</v>
      </c>
      <c r="B125" s="342" t="s">
        <v>474</v>
      </c>
      <c r="C125" s="343"/>
      <c r="D125" s="196">
        <v>822</v>
      </c>
      <c r="E125" s="196"/>
      <c r="F125" s="197"/>
      <c r="G125" s="196"/>
      <c r="H125" s="196"/>
      <c r="I125" s="196">
        <f>SUM(D125:H125)</f>
        <v>822</v>
      </c>
      <c r="J125" s="196"/>
      <c r="K125" s="196">
        <f>I125-J125</f>
        <v>822</v>
      </c>
      <c r="L125" s="332"/>
      <c r="M125" s="332"/>
      <c r="N125" s="344"/>
      <c r="O125" s="340"/>
    </row>
    <row r="126" spans="1:15" s="293" customFormat="1" ht="15">
      <c r="A126" s="345" t="s">
        <v>12</v>
      </c>
      <c r="B126" s="342" t="s">
        <v>475</v>
      </c>
      <c r="C126" s="343"/>
      <c r="D126" s="196"/>
      <c r="E126" s="196">
        <v>31</v>
      </c>
      <c r="F126" s="197">
        <v>1</v>
      </c>
      <c r="G126" s="196">
        <f>C124*E126*F126</f>
        <v>186</v>
      </c>
      <c r="H126" s="196"/>
      <c r="I126" s="196">
        <f>G126</f>
        <v>186</v>
      </c>
      <c r="J126" s="196">
        <v>19</v>
      </c>
      <c r="K126" s="196">
        <f t="shared" ref="K126" si="40">I126-J126</f>
        <v>167</v>
      </c>
      <c r="L126" s="332">
        <v>156</v>
      </c>
      <c r="M126" s="363">
        <f>G126-L126</f>
        <v>30</v>
      </c>
      <c r="N126" s="344"/>
      <c r="O126" s="340"/>
    </row>
    <row r="127" spans="1:15" s="335" customFormat="1" ht="15">
      <c r="A127" s="345" t="s">
        <v>12</v>
      </c>
      <c r="B127" s="342" t="s">
        <v>537</v>
      </c>
      <c r="C127" s="343"/>
      <c r="D127" s="196"/>
      <c r="E127" s="196"/>
      <c r="F127" s="197"/>
      <c r="G127" s="196"/>
      <c r="H127" s="196">
        <v>11</v>
      </c>
      <c r="I127" s="196">
        <f>SUM(D127:H127)</f>
        <v>11</v>
      </c>
      <c r="J127" s="196">
        <v>1</v>
      </c>
      <c r="K127" s="196">
        <f t="shared" si="29"/>
        <v>10</v>
      </c>
      <c r="L127" s="332"/>
      <c r="M127" s="332"/>
      <c r="N127" s="344"/>
      <c r="O127" s="340"/>
    </row>
    <row r="128" spans="1:15" s="335" customFormat="1" ht="15">
      <c r="A128" s="345" t="s">
        <v>12</v>
      </c>
      <c r="B128" s="342" t="s">
        <v>538</v>
      </c>
      <c r="C128" s="343"/>
      <c r="D128" s="196"/>
      <c r="E128" s="196"/>
      <c r="F128" s="197"/>
      <c r="G128" s="196"/>
      <c r="H128" s="196">
        <v>20</v>
      </c>
      <c r="I128" s="196">
        <f t="shared" ref="I128:I133" si="41">SUM(D128:H128)</f>
        <v>20</v>
      </c>
      <c r="J128" s="196">
        <v>2</v>
      </c>
      <c r="K128" s="196">
        <f t="shared" si="29"/>
        <v>18</v>
      </c>
      <c r="L128" s="332"/>
      <c r="M128" s="332"/>
      <c r="N128" s="344"/>
      <c r="O128" s="340"/>
    </row>
    <row r="129" spans="1:15" s="335" customFormat="1" ht="15">
      <c r="A129" s="345" t="s">
        <v>12</v>
      </c>
      <c r="B129" s="342" t="s">
        <v>539</v>
      </c>
      <c r="C129" s="343"/>
      <c r="D129" s="196"/>
      <c r="E129" s="196"/>
      <c r="F129" s="197"/>
      <c r="G129" s="196"/>
      <c r="H129" s="196">
        <v>11</v>
      </c>
      <c r="I129" s="196">
        <f t="shared" si="41"/>
        <v>11</v>
      </c>
      <c r="J129" s="196">
        <v>1</v>
      </c>
      <c r="K129" s="196">
        <f t="shared" si="29"/>
        <v>10</v>
      </c>
      <c r="L129" s="332"/>
      <c r="M129" s="332"/>
      <c r="N129" s="344"/>
      <c r="O129" s="340"/>
    </row>
    <row r="130" spans="1:15" s="335" customFormat="1" ht="30">
      <c r="A130" s="345" t="s">
        <v>12</v>
      </c>
      <c r="B130" s="342" t="s">
        <v>540</v>
      </c>
      <c r="C130" s="343"/>
      <c r="D130" s="196"/>
      <c r="E130" s="196"/>
      <c r="F130" s="197"/>
      <c r="G130" s="196"/>
      <c r="H130" s="196">
        <v>45</v>
      </c>
      <c r="I130" s="196">
        <f t="shared" si="41"/>
        <v>45</v>
      </c>
      <c r="J130" s="196">
        <v>5</v>
      </c>
      <c r="K130" s="196">
        <f t="shared" si="29"/>
        <v>40</v>
      </c>
      <c r="L130" s="332"/>
      <c r="M130" s="332"/>
      <c r="N130" s="344"/>
      <c r="O130" s="340"/>
    </row>
    <row r="131" spans="1:15" s="335" customFormat="1" ht="15">
      <c r="A131" s="345" t="s">
        <v>12</v>
      </c>
      <c r="B131" s="342" t="s">
        <v>541</v>
      </c>
      <c r="C131" s="343"/>
      <c r="D131" s="196"/>
      <c r="E131" s="196"/>
      <c r="F131" s="197"/>
      <c r="G131" s="196"/>
      <c r="H131" s="196">
        <v>17</v>
      </c>
      <c r="I131" s="196">
        <f t="shared" si="41"/>
        <v>17</v>
      </c>
      <c r="J131" s="196">
        <v>2</v>
      </c>
      <c r="K131" s="196">
        <f t="shared" si="29"/>
        <v>15</v>
      </c>
      <c r="L131" s="332"/>
      <c r="M131" s="332"/>
      <c r="N131" s="344"/>
      <c r="O131" s="340"/>
    </row>
    <row r="132" spans="1:15" s="335" customFormat="1" ht="30">
      <c r="A132" s="345" t="s">
        <v>12</v>
      </c>
      <c r="B132" s="342" t="s">
        <v>485</v>
      </c>
      <c r="C132" s="343"/>
      <c r="D132" s="196"/>
      <c r="E132" s="196"/>
      <c r="F132" s="197"/>
      <c r="G132" s="196"/>
      <c r="H132" s="196">
        <v>12</v>
      </c>
      <c r="I132" s="196">
        <f>SUM(D132:H132)</f>
        <v>12</v>
      </c>
      <c r="J132" s="196">
        <v>1</v>
      </c>
      <c r="K132" s="196">
        <f t="shared" si="29"/>
        <v>11</v>
      </c>
      <c r="L132" s="332"/>
      <c r="M132" s="332"/>
      <c r="N132" s="344"/>
      <c r="O132" s="340"/>
    </row>
    <row r="133" spans="1:15" s="335" customFormat="1" ht="15">
      <c r="A133" s="345" t="s">
        <v>12</v>
      </c>
      <c r="B133" s="342" t="s">
        <v>542</v>
      </c>
      <c r="C133" s="343"/>
      <c r="D133" s="196"/>
      <c r="E133" s="196"/>
      <c r="F133" s="197"/>
      <c r="G133" s="196"/>
      <c r="H133" s="196">
        <v>20</v>
      </c>
      <c r="I133" s="196">
        <f t="shared" si="41"/>
        <v>20</v>
      </c>
      <c r="J133" s="196">
        <v>2</v>
      </c>
      <c r="K133" s="196">
        <f t="shared" si="29"/>
        <v>18</v>
      </c>
      <c r="L133" s="332"/>
      <c r="M133" s="332"/>
      <c r="N133" s="344"/>
      <c r="O133" s="340"/>
    </row>
    <row r="134" spans="1:15" s="359" customFormat="1" ht="14.25">
      <c r="A134" s="336" t="s">
        <v>543</v>
      </c>
      <c r="B134" s="354" t="s">
        <v>124</v>
      </c>
      <c r="C134" s="338">
        <v>6</v>
      </c>
      <c r="D134" s="194">
        <f>SUM(D135:D137)</f>
        <v>905</v>
      </c>
      <c r="E134" s="194"/>
      <c r="F134" s="194"/>
      <c r="G134" s="194">
        <f t="shared" ref="G134:K134" si="42">SUM(G135:G137)</f>
        <v>186</v>
      </c>
      <c r="H134" s="194">
        <f t="shared" si="42"/>
        <v>12</v>
      </c>
      <c r="I134" s="194">
        <f t="shared" si="42"/>
        <v>1103</v>
      </c>
      <c r="J134" s="194">
        <f t="shared" si="42"/>
        <v>20</v>
      </c>
      <c r="K134" s="194">
        <f t="shared" si="42"/>
        <v>1083</v>
      </c>
      <c r="L134" s="356"/>
      <c r="M134" s="356"/>
      <c r="N134" s="357"/>
      <c r="O134" s="358"/>
    </row>
    <row r="135" spans="1:15" s="335" customFormat="1" ht="15">
      <c r="A135" s="345" t="s">
        <v>12</v>
      </c>
      <c r="B135" s="342" t="s">
        <v>474</v>
      </c>
      <c r="C135" s="343"/>
      <c r="D135" s="196">
        <v>905</v>
      </c>
      <c r="E135" s="196"/>
      <c r="F135" s="197"/>
      <c r="G135" s="196"/>
      <c r="H135" s="196"/>
      <c r="I135" s="196">
        <f>SUM(D135:H135)</f>
        <v>905</v>
      </c>
      <c r="J135" s="196"/>
      <c r="K135" s="196">
        <f>I135-J135</f>
        <v>905</v>
      </c>
      <c r="L135" s="332"/>
      <c r="M135" s="332"/>
      <c r="N135" s="344"/>
      <c r="O135" s="340"/>
    </row>
    <row r="136" spans="1:15" s="293" customFormat="1" ht="15">
      <c r="A136" s="345" t="s">
        <v>12</v>
      </c>
      <c r="B136" s="342" t="s">
        <v>475</v>
      </c>
      <c r="C136" s="343"/>
      <c r="D136" s="196"/>
      <c r="E136" s="196">
        <v>31</v>
      </c>
      <c r="F136" s="197">
        <v>1</v>
      </c>
      <c r="G136" s="196">
        <f>C134*E136*F136</f>
        <v>186</v>
      </c>
      <c r="H136" s="196"/>
      <c r="I136" s="196">
        <f>G136</f>
        <v>186</v>
      </c>
      <c r="J136" s="196">
        <v>19</v>
      </c>
      <c r="K136" s="196">
        <f t="shared" ref="K136:K137" si="43">I136-J136</f>
        <v>167</v>
      </c>
      <c r="L136" s="332">
        <v>156</v>
      </c>
      <c r="M136" s="363">
        <f>G136-L136</f>
        <v>30</v>
      </c>
      <c r="N136" s="344"/>
      <c r="O136" s="340"/>
    </row>
    <row r="137" spans="1:15" s="335" customFormat="1" ht="30">
      <c r="A137" s="345" t="s">
        <v>12</v>
      </c>
      <c r="B137" s="342" t="s">
        <v>485</v>
      </c>
      <c r="C137" s="343"/>
      <c r="D137" s="196"/>
      <c r="E137" s="196"/>
      <c r="F137" s="197"/>
      <c r="G137" s="196"/>
      <c r="H137" s="196">
        <v>12</v>
      </c>
      <c r="I137" s="196">
        <f>SUM(D137:H137)</f>
        <v>12</v>
      </c>
      <c r="J137" s="196">
        <v>1</v>
      </c>
      <c r="K137" s="196">
        <f t="shared" si="43"/>
        <v>11</v>
      </c>
      <c r="L137" s="332"/>
      <c r="M137" s="332"/>
      <c r="N137" s="344"/>
      <c r="O137" s="340"/>
    </row>
    <row r="138" spans="1:15" s="335" customFormat="1" ht="15">
      <c r="A138" s="336" t="s">
        <v>544</v>
      </c>
      <c r="B138" s="337" t="s">
        <v>545</v>
      </c>
      <c r="C138" s="338"/>
      <c r="D138" s="194"/>
      <c r="E138" s="194"/>
      <c r="F138" s="195"/>
      <c r="G138" s="194"/>
      <c r="H138" s="194">
        <v>40</v>
      </c>
      <c r="I138" s="194">
        <f t="shared" ref="I138" si="44">SUM(D138:H138)</f>
        <v>40</v>
      </c>
      <c r="J138" s="194">
        <v>4</v>
      </c>
      <c r="K138" s="194">
        <f>I138-J138</f>
        <v>36</v>
      </c>
      <c r="L138" s="332"/>
      <c r="M138" s="332"/>
      <c r="N138" s="344"/>
      <c r="O138" s="340"/>
    </row>
    <row r="139" spans="1:15" s="359" customFormat="1" ht="14.25">
      <c r="A139" s="336" t="s">
        <v>546</v>
      </c>
      <c r="B139" s="354" t="s">
        <v>547</v>
      </c>
      <c r="C139" s="338">
        <v>40</v>
      </c>
      <c r="D139" s="194">
        <f t="shared" ref="D139:K139" si="45">SUM(D140:D159)-D149-D150-D151-D152</f>
        <v>6394</v>
      </c>
      <c r="E139" s="194">
        <f t="shared" si="45"/>
        <v>58</v>
      </c>
      <c r="F139" s="194">
        <f t="shared" si="45"/>
        <v>2.5</v>
      </c>
      <c r="G139" s="194">
        <f t="shared" si="45"/>
        <v>2407</v>
      </c>
      <c r="H139" s="194">
        <f t="shared" si="45"/>
        <v>2738</v>
      </c>
      <c r="I139" s="194">
        <f t="shared" si="45"/>
        <v>11539</v>
      </c>
      <c r="J139" s="194">
        <f t="shared" si="45"/>
        <v>477</v>
      </c>
      <c r="K139" s="194">
        <f t="shared" si="45"/>
        <v>11062</v>
      </c>
      <c r="L139" s="356"/>
      <c r="M139" s="356"/>
      <c r="N139" s="357"/>
      <c r="O139" s="358"/>
    </row>
    <row r="140" spans="1:15" s="335" customFormat="1" ht="45">
      <c r="A140" s="345" t="s">
        <v>12</v>
      </c>
      <c r="B140" s="342" t="s">
        <v>548</v>
      </c>
      <c r="C140" s="343"/>
      <c r="D140" s="196">
        <v>6394</v>
      </c>
      <c r="E140" s="196"/>
      <c r="F140" s="197"/>
      <c r="G140" s="196"/>
      <c r="H140" s="196"/>
      <c r="I140" s="196">
        <f>SUM(D140:H140)</f>
        <v>6394</v>
      </c>
      <c r="J140" s="196"/>
      <c r="K140" s="196">
        <f>I140-J140</f>
        <v>6394</v>
      </c>
      <c r="L140" s="332"/>
      <c r="M140" s="332"/>
      <c r="N140" s="344"/>
      <c r="O140" s="340"/>
    </row>
    <row r="141" spans="1:15" s="335" customFormat="1" ht="15">
      <c r="A141" s="345" t="s">
        <v>12</v>
      </c>
      <c r="B141" s="342" t="s">
        <v>475</v>
      </c>
      <c r="C141" s="343"/>
      <c r="D141" s="196"/>
      <c r="E141" s="196">
        <v>29</v>
      </c>
      <c r="F141" s="197">
        <v>2</v>
      </c>
      <c r="G141" s="196">
        <f>C139*E141*F141</f>
        <v>2320</v>
      </c>
      <c r="H141" s="196"/>
      <c r="I141" s="196">
        <f>G141</f>
        <v>2320</v>
      </c>
      <c r="J141" s="196">
        <v>232</v>
      </c>
      <c r="K141" s="196">
        <f>I141-J141</f>
        <v>2088</v>
      </c>
      <c r="L141" s="332">
        <v>2800</v>
      </c>
      <c r="M141" s="363">
        <f>G141-L141</f>
        <v>-480</v>
      </c>
      <c r="N141" s="344"/>
      <c r="O141" s="340"/>
    </row>
    <row r="142" spans="1:15" s="335" customFormat="1" ht="15">
      <c r="A142" s="345" t="s">
        <v>12</v>
      </c>
      <c r="B142" s="342" t="s">
        <v>954</v>
      </c>
      <c r="C142" s="343">
        <v>6</v>
      </c>
      <c r="D142" s="196"/>
      <c r="E142" s="196">
        <v>29</v>
      </c>
      <c r="F142" s="197">
        <v>0.5</v>
      </c>
      <c r="G142" s="196">
        <f>C142*E142*F142</f>
        <v>87</v>
      </c>
      <c r="H142" s="196"/>
      <c r="I142" s="196">
        <f>G142</f>
        <v>87</v>
      </c>
      <c r="J142" s="196">
        <v>9</v>
      </c>
      <c r="K142" s="196">
        <f>I142-J142</f>
        <v>78</v>
      </c>
      <c r="L142" s="332">
        <v>105</v>
      </c>
      <c r="M142" s="363">
        <f>G142-L142</f>
        <v>-18</v>
      </c>
      <c r="N142" s="344"/>
      <c r="O142" s="340"/>
    </row>
    <row r="143" spans="1:15" s="335" customFormat="1" ht="30">
      <c r="A143" s="345" t="s">
        <v>12</v>
      </c>
      <c r="B143" s="342" t="s">
        <v>955</v>
      </c>
      <c r="C143" s="343"/>
      <c r="D143" s="196"/>
      <c r="E143" s="196"/>
      <c r="F143" s="197"/>
      <c r="G143" s="196"/>
      <c r="H143" s="196">
        <v>93</v>
      </c>
      <c r="I143" s="196">
        <f>SUM(D143:H143)</f>
        <v>93</v>
      </c>
      <c r="J143" s="196"/>
      <c r="K143" s="196">
        <f>I143-J143</f>
        <v>93</v>
      </c>
      <c r="L143" s="332" t="s">
        <v>956</v>
      </c>
      <c r="M143" s="332"/>
      <c r="N143" s="344"/>
      <c r="O143" s="340"/>
    </row>
    <row r="144" spans="1:15" s="335" customFormat="1" ht="15">
      <c r="A144" s="345" t="s">
        <v>12</v>
      </c>
      <c r="B144" s="342" t="s">
        <v>549</v>
      </c>
      <c r="C144" s="343"/>
      <c r="D144" s="196"/>
      <c r="E144" s="196"/>
      <c r="F144" s="197"/>
      <c r="G144" s="196"/>
      <c r="H144" s="196">
        <v>400</v>
      </c>
      <c r="I144" s="196">
        <f>SUM(D144:H144)</f>
        <v>400</v>
      </c>
      <c r="J144" s="196">
        <v>40</v>
      </c>
      <c r="K144" s="196">
        <f>I144-J144</f>
        <v>360</v>
      </c>
      <c r="L144" s="332"/>
      <c r="M144" s="332"/>
      <c r="N144" s="344"/>
      <c r="O144" s="340"/>
    </row>
    <row r="145" spans="1:15" s="335" customFormat="1" ht="15">
      <c r="A145" s="345" t="s">
        <v>12</v>
      </c>
      <c r="B145" s="342" t="s">
        <v>550</v>
      </c>
      <c r="C145" s="343"/>
      <c r="D145" s="196"/>
      <c r="E145" s="196"/>
      <c r="F145" s="197"/>
      <c r="G145" s="196"/>
      <c r="H145" s="196">
        <v>30</v>
      </c>
      <c r="I145" s="196">
        <f t="shared" ref="I145:I159" si="46">SUM(D145:H145)</f>
        <v>30</v>
      </c>
      <c r="J145" s="196">
        <v>3</v>
      </c>
      <c r="K145" s="196">
        <f t="shared" ref="K145:K159" si="47">I145-J145</f>
        <v>27</v>
      </c>
      <c r="L145" s="332"/>
      <c r="M145" s="332"/>
      <c r="N145" s="344"/>
      <c r="O145" s="340"/>
    </row>
    <row r="146" spans="1:15" s="335" customFormat="1" ht="15">
      <c r="A146" s="345" t="s">
        <v>12</v>
      </c>
      <c r="B146" s="342" t="s">
        <v>551</v>
      </c>
      <c r="C146" s="343"/>
      <c r="D146" s="196"/>
      <c r="E146" s="196"/>
      <c r="F146" s="197"/>
      <c r="G146" s="196"/>
      <c r="H146" s="196">
        <v>17</v>
      </c>
      <c r="I146" s="196">
        <f t="shared" si="46"/>
        <v>17</v>
      </c>
      <c r="J146" s="196">
        <v>2</v>
      </c>
      <c r="K146" s="196">
        <f t="shared" si="47"/>
        <v>15</v>
      </c>
      <c r="L146" s="332"/>
      <c r="M146" s="332"/>
      <c r="N146" s="344"/>
      <c r="O146" s="340"/>
    </row>
    <row r="147" spans="1:15" s="335" customFormat="1" ht="15">
      <c r="A147" s="345" t="s">
        <v>12</v>
      </c>
      <c r="B147" s="342" t="s">
        <v>552</v>
      </c>
      <c r="C147" s="343"/>
      <c r="D147" s="196"/>
      <c r="E147" s="196"/>
      <c r="F147" s="197"/>
      <c r="G147" s="196"/>
      <c r="H147" s="196">
        <v>180</v>
      </c>
      <c r="I147" s="196">
        <f t="shared" si="46"/>
        <v>180</v>
      </c>
      <c r="J147" s="196">
        <v>18</v>
      </c>
      <c r="K147" s="196">
        <f t="shared" si="47"/>
        <v>162</v>
      </c>
      <c r="L147" s="332"/>
      <c r="M147" s="332"/>
      <c r="N147" s="344"/>
      <c r="O147" s="340"/>
    </row>
    <row r="148" spans="1:15" s="335" customFormat="1" ht="15">
      <c r="A148" s="345" t="s">
        <v>12</v>
      </c>
      <c r="B148" s="342" t="s">
        <v>553</v>
      </c>
      <c r="C148" s="343"/>
      <c r="D148" s="196"/>
      <c r="E148" s="196"/>
      <c r="F148" s="197"/>
      <c r="G148" s="196"/>
      <c r="H148" s="196">
        <f>SUM(H149:H152)</f>
        <v>600</v>
      </c>
      <c r="I148" s="196">
        <f t="shared" ref="I148:K148" si="48">SUM(I149:I152)</f>
        <v>600</v>
      </c>
      <c r="J148" s="196">
        <f t="shared" si="48"/>
        <v>60</v>
      </c>
      <c r="K148" s="196">
        <f t="shared" si="48"/>
        <v>540</v>
      </c>
      <c r="L148" s="332"/>
      <c r="M148" s="332"/>
      <c r="N148" s="344"/>
      <c r="O148" s="340"/>
    </row>
    <row r="149" spans="1:15" s="353" customFormat="1" ht="15">
      <c r="A149" s="346"/>
      <c r="B149" s="347" t="s">
        <v>554</v>
      </c>
      <c r="C149" s="348"/>
      <c r="D149" s="198"/>
      <c r="E149" s="198"/>
      <c r="F149" s="199"/>
      <c r="G149" s="198"/>
      <c r="H149" s="198">
        <v>250</v>
      </c>
      <c r="I149" s="198">
        <f t="shared" si="46"/>
        <v>250</v>
      </c>
      <c r="J149" s="198">
        <v>25</v>
      </c>
      <c r="K149" s="198">
        <f t="shared" si="47"/>
        <v>225</v>
      </c>
      <c r="L149" s="350"/>
      <c r="M149" s="350"/>
      <c r="N149" s="351"/>
      <c r="O149" s="352"/>
    </row>
    <row r="150" spans="1:15" s="353" customFormat="1" ht="15">
      <c r="A150" s="346"/>
      <c r="B150" s="347" t="s">
        <v>555</v>
      </c>
      <c r="C150" s="348"/>
      <c r="D150" s="198"/>
      <c r="E150" s="198"/>
      <c r="F150" s="199"/>
      <c r="G150" s="198"/>
      <c r="H150" s="198">
        <v>150</v>
      </c>
      <c r="I150" s="198">
        <f t="shared" si="46"/>
        <v>150</v>
      </c>
      <c r="J150" s="198">
        <v>15</v>
      </c>
      <c r="K150" s="198">
        <f t="shared" si="47"/>
        <v>135</v>
      </c>
      <c r="L150" s="350"/>
      <c r="M150" s="350"/>
      <c r="N150" s="351"/>
      <c r="O150" s="352"/>
    </row>
    <row r="151" spans="1:15" s="353" customFormat="1" ht="15">
      <c r="A151" s="346"/>
      <c r="B151" s="347" t="s">
        <v>556</v>
      </c>
      <c r="C151" s="348"/>
      <c r="D151" s="198"/>
      <c r="E151" s="198"/>
      <c r="F151" s="199"/>
      <c r="G151" s="198"/>
      <c r="H151" s="198">
        <v>100</v>
      </c>
      <c r="I151" s="198">
        <f t="shared" si="46"/>
        <v>100</v>
      </c>
      <c r="J151" s="198">
        <v>10</v>
      </c>
      <c r="K151" s="198">
        <f t="shared" si="47"/>
        <v>90</v>
      </c>
      <c r="L151" s="350"/>
      <c r="M151" s="350"/>
      <c r="N151" s="351"/>
      <c r="O151" s="352"/>
    </row>
    <row r="152" spans="1:15" s="353" customFormat="1" ht="15">
      <c r="A152" s="346"/>
      <c r="B152" s="347" t="s">
        <v>557</v>
      </c>
      <c r="C152" s="348"/>
      <c r="D152" s="198"/>
      <c r="E152" s="198"/>
      <c r="F152" s="199"/>
      <c r="G152" s="198"/>
      <c r="H152" s="198">
        <v>100</v>
      </c>
      <c r="I152" s="198">
        <f t="shared" si="46"/>
        <v>100</v>
      </c>
      <c r="J152" s="198">
        <v>10</v>
      </c>
      <c r="K152" s="198">
        <f t="shared" si="47"/>
        <v>90</v>
      </c>
      <c r="L152" s="350"/>
      <c r="M152" s="350"/>
      <c r="N152" s="351"/>
      <c r="O152" s="352"/>
    </row>
    <row r="153" spans="1:15" s="335" customFormat="1" ht="15">
      <c r="A153" s="345" t="s">
        <v>12</v>
      </c>
      <c r="B153" s="342" t="s">
        <v>558</v>
      </c>
      <c r="C153" s="343"/>
      <c r="D153" s="196"/>
      <c r="E153" s="196"/>
      <c r="F153" s="197"/>
      <c r="G153" s="196"/>
      <c r="H153" s="196">
        <v>270</v>
      </c>
      <c r="I153" s="196">
        <f t="shared" si="46"/>
        <v>270</v>
      </c>
      <c r="J153" s="196">
        <v>27</v>
      </c>
      <c r="K153" s="196">
        <f t="shared" si="47"/>
        <v>243</v>
      </c>
      <c r="L153" s="332"/>
      <c r="M153" s="332"/>
      <c r="N153" s="344"/>
      <c r="O153" s="340"/>
    </row>
    <row r="154" spans="1:15" s="335" customFormat="1" ht="30">
      <c r="A154" s="345" t="s">
        <v>12</v>
      </c>
      <c r="B154" s="342" t="s">
        <v>559</v>
      </c>
      <c r="C154" s="343"/>
      <c r="D154" s="196"/>
      <c r="E154" s="196"/>
      <c r="F154" s="197"/>
      <c r="G154" s="196"/>
      <c r="H154" s="196">
        <v>286</v>
      </c>
      <c r="I154" s="196">
        <f t="shared" si="46"/>
        <v>286</v>
      </c>
      <c r="J154" s="196"/>
      <c r="K154" s="196">
        <f t="shared" si="47"/>
        <v>286</v>
      </c>
      <c r="L154" s="332"/>
      <c r="M154" s="332"/>
      <c r="N154" s="344"/>
      <c r="O154" s="340"/>
    </row>
    <row r="155" spans="1:15" s="335" customFormat="1" ht="15">
      <c r="A155" s="345" t="s">
        <v>12</v>
      </c>
      <c r="B155" s="342" t="s">
        <v>560</v>
      </c>
      <c r="C155" s="343"/>
      <c r="D155" s="196"/>
      <c r="E155" s="196"/>
      <c r="F155" s="197"/>
      <c r="G155" s="196"/>
      <c r="H155" s="196">
        <v>100</v>
      </c>
      <c r="I155" s="196">
        <f>SUM(D155:H155)</f>
        <v>100</v>
      </c>
      <c r="J155" s="196">
        <v>10</v>
      </c>
      <c r="K155" s="196">
        <f t="shared" si="47"/>
        <v>90</v>
      </c>
      <c r="L155" s="332"/>
      <c r="M155" s="332"/>
      <c r="N155" s="344"/>
      <c r="O155" s="340"/>
    </row>
    <row r="156" spans="1:15" s="335" customFormat="1" ht="30">
      <c r="A156" s="345" t="s">
        <v>12</v>
      </c>
      <c r="B156" s="342" t="s">
        <v>561</v>
      </c>
      <c r="C156" s="343"/>
      <c r="D156" s="196"/>
      <c r="E156" s="196"/>
      <c r="F156" s="197"/>
      <c r="G156" s="196"/>
      <c r="H156" s="196">
        <v>72</v>
      </c>
      <c r="I156" s="196">
        <f>SUM(D156:H156)</f>
        <v>72</v>
      </c>
      <c r="J156" s="196">
        <v>7</v>
      </c>
      <c r="K156" s="196">
        <f t="shared" si="47"/>
        <v>65</v>
      </c>
      <c r="L156" s="332"/>
      <c r="M156" s="332"/>
      <c r="N156" s="344"/>
      <c r="O156" s="340"/>
    </row>
    <row r="157" spans="1:15" s="335" customFormat="1" ht="15">
      <c r="A157" s="345" t="s">
        <v>12</v>
      </c>
      <c r="B157" s="342" t="s">
        <v>562</v>
      </c>
      <c r="C157" s="343"/>
      <c r="D157" s="196"/>
      <c r="E157" s="196"/>
      <c r="F157" s="197"/>
      <c r="G157" s="196"/>
      <c r="H157" s="196">
        <v>150</v>
      </c>
      <c r="I157" s="196">
        <f>SUM(D157:H157)</f>
        <v>150</v>
      </c>
      <c r="J157" s="196">
        <v>15</v>
      </c>
      <c r="K157" s="196">
        <f t="shared" si="47"/>
        <v>135</v>
      </c>
      <c r="L157" s="332"/>
      <c r="M157" s="332"/>
      <c r="N157" s="344"/>
      <c r="O157" s="340"/>
    </row>
    <row r="158" spans="1:15" s="327" customFormat="1" ht="45">
      <c r="A158" s="253" t="s">
        <v>12</v>
      </c>
      <c r="B158" s="254" t="s">
        <v>563</v>
      </c>
      <c r="C158" s="376"/>
      <c r="D158" s="202"/>
      <c r="E158" s="202"/>
      <c r="F158" s="203"/>
      <c r="G158" s="202"/>
      <c r="H158" s="202">
        <v>300</v>
      </c>
      <c r="I158" s="202">
        <f t="shared" ref="I158" si="49">SUM(D158:H158)</f>
        <v>300</v>
      </c>
      <c r="J158" s="202">
        <v>30</v>
      </c>
      <c r="K158" s="202">
        <f t="shared" si="47"/>
        <v>270</v>
      </c>
      <c r="L158" s="324"/>
      <c r="M158" s="324"/>
      <c r="N158" s="374"/>
      <c r="O158" s="291"/>
    </row>
    <row r="159" spans="1:15" s="335" customFormat="1" ht="15">
      <c r="A159" s="345" t="s">
        <v>12</v>
      </c>
      <c r="B159" s="342" t="s">
        <v>564</v>
      </c>
      <c r="C159" s="343"/>
      <c r="D159" s="196"/>
      <c r="E159" s="196"/>
      <c r="F159" s="197"/>
      <c r="G159" s="196"/>
      <c r="H159" s="196">
        <v>240</v>
      </c>
      <c r="I159" s="196">
        <f t="shared" si="46"/>
        <v>240</v>
      </c>
      <c r="J159" s="196">
        <v>24</v>
      </c>
      <c r="K159" s="196">
        <f t="shared" si="47"/>
        <v>216</v>
      </c>
      <c r="L159" s="332"/>
      <c r="M159" s="332"/>
      <c r="N159" s="344"/>
      <c r="O159" s="340"/>
    </row>
    <row r="160" spans="1:15" s="335" customFormat="1" ht="15">
      <c r="A160" s="336" t="s">
        <v>565</v>
      </c>
      <c r="B160" s="354" t="s">
        <v>454</v>
      </c>
      <c r="C160" s="200">
        <f>C161+C173+C187+C196+C200+C205</f>
        <v>22</v>
      </c>
      <c r="D160" s="200">
        <f>D161+D173+D187+D196+D200+D205</f>
        <v>3195</v>
      </c>
      <c r="E160" s="200"/>
      <c r="F160" s="200"/>
      <c r="G160" s="200">
        <f>G161+G173+G187+G196+G200+G205</f>
        <v>1320</v>
      </c>
      <c r="H160" s="200">
        <f>H161+H173+H187+H196+H200+H205</f>
        <v>1402</v>
      </c>
      <c r="I160" s="200">
        <f>I161+I173+I187+I196+I200+I205</f>
        <v>5917</v>
      </c>
      <c r="J160" s="200">
        <f>J161+J173+J187+J196+J200+J205</f>
        <v>272</v>
      </c>
      <c r="K160" s="200">
        <f>K161+K173+K187+K196+K200+K205</f>
        <v>5645</v>
      </c>
      <c r="L160" s="332"/>
      <c r="M160" s="332"/>
      <c r="N160" s="344"/>
      <c r="O160" s="340"/>
    </row>
    <row r="161" spans="1:15" s="359" customFormat="1" ht="14.25">
      <c r="A161" s="336" t="s">
        <v>566</v>
      </c>
      <c r="B161" s="354" t="s">
        <v>567</v>
      </c>
      <c r="C161" s="338">
        <v>5</v>
      </c>
      <c r="D161" s="194">
        <f>SUM(D162:D172)</f>
        <v>954</v>
      </c>
      <c r="E161" s="194"/>
      <c r="F161" s="194"/>
      <c r="G161" s="194">
        <f>SUM(G162:G172)</f>
        <v>330</v>
      </c>
      <c r="H161" s="194">
        <f>SUM(H162:H172)</f>
        <v>274</v>
      </c>
      <c r="I161" s="194">
        <f>SUM(I162:I172)</f>
        <v>1558</v>
      </c>
      <c r="J161" s="194">
        <f>SUM(J162:J172)</f>
        <v>60</v>
      </c>
      <c r="K161" s="194">
        <f>SUM(K162:K172)</f>
        <v>1498</v>
      </c>
      <c r="L161" s="356"/>
      <c r="M161" s="356"/>
      <c r="N161" s="357"/>
      <c r="O161" s="358"/>
    </row>
    <row r="162" spans="1:15" s="335" customFormat="1" ht="15">
      <c r="A162" s="345" t="s">
        <v>12</v>
      </c>
      <c r="B162" s="342" t="s">
        <v>474</v>
      </c>
      <c r="C162" s="343"/>
      <c r="D162" s="196">
        <v>954</v>
      </c>
      <c r="E162" s="196"/>
      <c r="F162" s="197"/>
      <c r="G162" s="196"/>
      <c r="H162" s="196"/>
      <c r="I162" s="196">
        <f>SUM(D162:H162)</f>
        <v>954</v>
      </c>
      <c r="J162" s="196"/>
      <c r="K162" s="196">
        <f>I162-J162</f>
        <v>954</v>
      </c>
      <c r="L162" s="332"/>
      <c r="M162" s="332"/>
      <c r="N162" s="344"/>
      <c r="O162" s="340"/>
    </row>
    <row r="163" spans="1:15" s="293" customFormat="1" ht="15">
      <c r="A163" s="345" t="s">
        <v>12</v>
      </c>
      <c r="B163" s="342" t="s">
        <v>475</v>
      </c>
      <c r="C163" s="343"/>
      <c r="D163" s="196"/>
      <c r="E163" s="196">
        <v>33</v>
      </c>
      <c r="F163" s="197">
        <v>2</v>
      </c>
      <c r="G163" s="196">
        <f>C161*E163*F163</f>
        <v>330</v>
      </c>
      <c r="H163" s="196"/>
      <c r="I163" s="196">
        <f>G163</f>
        <v>330</v>
      </c>
      <c r="J163" s="196">
        <v>33</v>
      </c>
      <c r="K163" s="196">
        <f t="shared" ref="K163:K172" si="50">I163-J163</f>
        <v>297</v>
      </c>
      <c r="L163" s="332">
        <v>330</v>
      </c>
      <c r="M163" s="363">
        <f>G163-L163</f>
        <v>0</v>
      </c>
      <c r="N163" s="344"/>
      <c r="O163" s="340"/>
    </row>
    <row r="164" spans="1:15" s="335" customFormat="1" ht="30">
      <c r="A164" s="345" t="s">
        <v>12</v>
      </c>
      <c r="B164" s="342" t="s">
        <v>568</v>
      </c>
      <c r="C164" s="343"/>
      <c r="D164" s="196"/>
      <c r="E164" s="196"/>
      <c r="F164" s="197"/>
      <c r="G164" s="196"/>
      <c r="H164" s="196">
        <v>27</v>
      </c>
      <c r="I164" s="196">
        <f t="shared" ref="I164:I172" si="51">SUM(D164:H164)</f>
        <v>27</v>
      </c>
      <c r="J164" s="196">
        <v>3</v>
      </c>
      <c r="K164" s="196">
        <f t="shared" si="50"/>
        <v>24</v>
      </c>
      <c r="L164" s="332"/>
      <c r="M164" s="332"/>
      <c r="N164" s="344"/>
      <c r="O164" s="340"/>
    </row>
    <row r="165" spans="1:15" s="335" customFormat="1" ht="30">
      <c r="A165" s="345" t="s">
        <v>12</v>
      </c>
      <c r="B165" s="342" t="s">
        <v>569</v>
      </c>
      <c r="C165" s="343"/>
      <c r="D165" s="196"/>
      <c r="E165" s="196"/>
      <c r="F165" s="197"/>
      <c r="G165" s="196"/>
      <c r="H165" s="196">
        <v>33</v>
      </c>
      <c r="I165" s="196">
        <f t="shared" si="51"/>
        <v>33</v>
      </c>
      <c r="J165" s="196">
        <v>3</v>
      </c>
      <c r="K165" s="196">
        <f t="shared" si="50"/>
        <v>30</v>
      </c>
      <c r="L165" s="332"/>
      <c r="M165" s="332"/>
      <c r="N165" s="344"/>
      <c r="O165" s="340"/>
    </row>
    <row r="166" spans="1:15" s="335" customFormat="1" ht="15">
      <c r="A166" s="345" t="s">
        <v>12</v>
      </c>
      <c r="B166" s="342" t="s">
        <v>570</v>
      </c>
      <c r="C166" s="343"/>
      <c r="D166" s="196"/>
      <c r="E166" s="196"/>
      <c r="F166" s="197"/>
      <c r="G166" s="196"/>
      <c r="H166" s="196">
        <v>11</v>
      </c>
      <c r="I166" s="196">
        <f t="shared" si="51"/>
        <v>11</v>
      </c>
      <c r="J166" s="196">
        <v>1</v>
      </c>
      <c r="K166" s="196">
        <f t="shared" si="50"/>
        <v>10</v>
      </c>
      <c r="L166" s="332"/>
      <c r="M166" s="332"/>
      <c r="N166" s="344"/>
      <c r="O166" s="340"/>
    </row>
    <row r="167" spans="1:15" s="335" customFormat="1" ht="30">
      <c r="A167" s="345" t="s">
        <v>12</v>
      </c>
      <c r="B167" s="342" t="s">
        <v>571</v>
      </c>
      <c r="C167" s="343"/>
      <c r="D167" s="196"/>
      <c r="E167" s="196"/>
      <c r="F167" s="197"/>
      <c r="G167" s="196"/>
      <c r="H167" s="196">
        <v>60</v>
      </c>
      <c r="I167" s="196">
        <f t="shared" si="51"/>
        <v>60</v>
      </c>
      <c r="J167" s="196">
        <v>6</v>
      </c>
      <c r="K167" s="196">
        <f t="shared" si="50"/>
        <v>54</v>
      </c>
      <c r="L167" s="332"/>
      <c r="M167" s="332"/>
      <c r="N167" s="344"/>
      <c r="O167" s="340"/>
    </row>
    <row r="168" spans="1:15" s="335" customFormat="1" ht="30">
      <c r="A168" s="345" t="s">
        <v>12</v>
      </c>
      <c r="B168" s="342" t="s">
        <v>572</v>
      </c>
      <c r="C168" s="343"/>
      <c r="D168" s="196"/>
      <c r="E168" s="196"/>
      <c r="F168" s="197"/>
      <c r="G168" s="196"/>
      <c r="H168" s="196">
        <v>11</v>
      </c>
      <c r="I168" s="196">
        <f t="shared" ref="I168:I169" si="52">SUM(D168:H168)</f>
        <v>11</v>
      </c>
      <c r="J168" s="196">
        <v>1</v>
      </c>
      <c r="K168" s="196">
        <f t="shared" si="50"/>
        <v>10</v>
      </c>
      <c r="L168" s="332"/>
      <c r="M168" s="332"/>
      <c r="N168" s="344"/>
      <c r="O168" s="340"/>
    </row>
    <row r="169" spans="1:15" s="335" customFormat="1" ht="45">
      <c r="A169" s="345" t="s">
        <v>12</v>
      </c>
      <c r="B169" s="342" t="s">
        <v>573</v>
      </c>
      <c r="C169" s="343"/>
      <c r="D169" s="196"/>
      <c r="E169" s="196"/>
      <c r="F169" s="197"/>
      <c r="G169" s="196"/>
      <c r="H169" s="196">
        <v>60</v>
      </c>
      <c r="I169" s="196">
        <f t="shared" si="52"/>
        <v>60</v>
      </c>
      <c r="J169" s="196">
        <v>6</v>
      </c>
      <c r="K169" s="196">
        <f t="shared" si="50"/>
        <v>54</v>
      </c>
      <c r="L169" s="332"/>
      <c r="M169" s="332"/>
      <c r="N169" s="344"/>
      <c r="O169" s="340"/>
    </row>
    <row r="170" spans="1:15" s="335" customFormat="1" ht="15">
      <c r="A170" s="345" t="s">
        <v>12</v>
      </c>
      <c r="B170" s="342" t="s">
        <v>574</v>
      </c>
      <c r="C170" s="343"/>
      <c r="D170" s="196"/>
      <c r="E170" s="196"/>
      <c r="F170" s="197"/>
      <c r="G170" s="196"/>
      <c r="H170" s="196">
        <v>30</v>
      </c>
      <c r="I170" s="196">
        <f t="shared" si="51"/>
        <v>30</v>
      </c>
      <c r="J170" s="196">
        <v>3</v>
      </c>
      <c r="K170" s="196">
        <f t="shared" si="50"/>
        <v>27</v>
      </c>
      <c r="L170" s="332"/>
      <c r="M170" s="332"/>
      <c r="N170" s="344"/>
      <c r="O170" s="340"/>
    </row>
    <row r="171" spans="1:15" s="335" customFormat="1" ht="30">
      <c r="A171" s="345" t="s">
        <v>12</v>
      </c>
      <c r="B171" s="342" t="s">
        <v>485</v>
      </c>
      <c r="C171" s="343"/>
      <c r="D171" s="196"/>
      <c r="E171" s="196"/>
      <c r="F171" s="197"/>
      <c r="G171" s="196"/>
      <c r="H171" s="196">
        <v>12</v>
      </c>
      <c r="I171" s="196">
        <f>SUM(D171:H171)</f>
        <v>12</v>
      </c>
      <c r="J171" s="196">
        <v>1</v>
      </c>
      <c r="K171" s="196">
        <f t="shared" si="50"/>
        <v>11</v>
      </c>
      <c r="L171" s="332"/>
      <c r="M171" s="332"/>
      <c r="N171" s="344"/>
      <c r="O171" s="340"/>
    </row>
    <row r="172" spans="1:15" s="335" customFormat="1" ht="15">
      <c r="A172" s="345" t="s">
        <v>12</v>
      </c>
      <c r="B172" s="342" t="s">
        <v>575</v>
      </c>
      <c r="C172" s="343"/>
      <c r="D172" s="196"/>
      <c r="E172" s="196"/>
      <c r="F172" s="197"/>
      <c r="G172" s="196"/>
      <c r="H172" s="196">
        <v>30</v>
      </c>
      <c r="I172" s="196">
        <f t="shared" si="51"/>
        <v>30</v>
      </c>
      <c r="J172" s="196">
        <v>3</v>
      </c>
      <c r="K172" s="196">
        <f t="shared" si="50"/>
        <v>27</v>
      </c>
      <c r="L172" s="332"/>
      <c r="M172" s="332"/>
      <c r="N172" s="344"/>
      <c r="O172" s="340"/>
    </row>
    <row r="173" spans="1:15" s="359" customFormat="1" ht="14.25">
      <c r="A173" s="336" t="s">
        <v>576</v>
      </c>
      <c r="B173" s="354" t="s">
        <v>577</v>
      </c>
      <c r="C173" s="338">
        <v>4</v>
      </c>
      <c r="D173" s="194">
        <f>SUM(D174:D186)</f>
        <v>417</v>
      </c>
      <c r="E173" s="194"/>
      <c r="F173" s="194"/>
      <c r="G173" s="194">
        <f>SUM(G174:G186)</f>
        <v>264</v>
      </c>
      <c r="H173" s="194">
        <f>SUM(H174:H186)</f>
        <v>833</v>
      </c>
      <c r="I173" s="194">
        <f>SUM(I174:I186)</f>
        <v>1514</v>
      </c>
      <c r="J173" s="194">
        <f>SUM(J174:J186)</f>
        <v>109</v>
      </c>
      <c r="K173" s="194">
        <f>SUM(K174:K186)</f>
        <v>1405</v>
      </c>
      <c r="L173" s="356"/>
      <c r="M173" s="356"/>
      <c r="N173" s="357"/>
      <c r="O173" s="358"/>
    </row>
    <row r="174" spans="1:15" s="335" customFormat="1" ht="15">
      <c r="A174" s="345" t="s">
        <v>12</v>
      </c>
      <c r="B174" s="342" t="s">
        <v>474</v>
      </c>
      <c r="C174" s="343"/>
      <c r="D174" s="196">
        <v>417</v>
      </c>
      <c r="E174" s="196"/>
      <c r="F174" s="197"/>
      <c r="G174" s="196"/>
      <c r="H174" s="196"/>
      <c r="I174" s="196">
        <f>SUM(D174:H174)</f>
        <v>417</v>
      </c>
      <c r="J174" s="196"/>
      <c r="K174" s="196">
        <f>I174-J174</f>
        <v>417</v>
      </c>
      <c r="L174" s="332"/>
      <c r="M174" s="332"/>
      <c r="N174" s="344"/>
      <c r="O174" s="340"/>
    </row>
    <row r="175" spans="1:15" s="293" customFormat="1" ht="15">
      <c r="A175" s="345" t="s">
        <v>12</v>
      </c>
      <c r="B175" s="342" t="s">
        <v>475</v>
      </c>
      <c r="C175" s="343"/>
      <c r="D175" s="196"/>
      <c r="E175" s="196">
        <v>33</v>
      </c>
      <c r="F175" s="197">
        <v>2</v>
      </c>
      <c r="G175" s="196">
        <f>C173*E175*F175</f>
        <v>264</v>
      </c>
      <c r="H175" s="196"/>
      <c r="I175" s="196">
        <f>G175</f>
        <v>264</v>
      </c>
      <c r="J175" s="196">
        <v>26</v>
      </c>
      <c r="K175" s="196">
        <f t="shared" ref="K175:K186" si="53">I175-J175</f>
        <v>238</v>
      </c>
      <c r="L175" s="332">
        <v>264</v>
      </c>
      <c r="M175" s="363">
        <f>G175-L175</f>
        <v>0</v>
      </c>
      <c r="N175" s="344"/>
      <c r="O175" s="340"/>
    </row>
    <row r="176" spans="1:15" s="335" customFormat="1" ht="30">
      <c r="A176" s="345" t="s">
        <v>12</v>
      </c>
      <c r="B176" s="342" t="s">
        <v>578</v>
      </c>
      <c r="C176" s="343"/>
      <c r="D176" s="196"/>
      <c r="E176" s="196"/>
      <c r="F176" s="197"/>
      <c r="G176" s="196"/>
      <c r="H176" s="196">
        <v>150</v>
      </c>
      <c r="I176" s="196">
        <f t="shared" ref="I176:I186" si="54">SUM(D176:H176)</f>
        <v>150</v>
      </c>
      <c r="J176" s="196">
        <v>15</v>
      </c>
      <c r="K176" s="196">
        <f t="shared" si="53"/>
        <v>135</v>
      </c>
      <c r="L176" s="332"/>
      <c r="M176" s="332"/>
      <c r="N176" s="344"/>
      <c r="O176" s="340"/>
    </row>
    <row r="177" spans="1:15" s="335" customFormat="1" ht="30">
      <c r="A177" s="345" t="s">
        <v>12</v>
      </c>
      <c r="B177" s="342" t="s">
        <v>579</v>
      </c>
      <c r="C177" s="343"/>
      <c r="D177" s="196"/>
      <c r="E177" s="196"/>
      <c r="F177" s="197"/>
      <c r="G177" s="196"/>
      <c r="H177" s="196">
        <v>40</v>
      </c>
      <c r="I177" s="196">
        <f t="shared" si="54"/>
        <v>40</v>
      </c>
      <c r="J177" s="196">
        <v>4</v>
      </c>
      <c r="K177" s="196">
        <f t="shared" si="53"/>
        <v>36</v>
      </c>
      <c r="L177" s="332"/>
      <c r="M177" s="332"/>
      <c r="N177" s="344"/>
      <c r="O177" s="340"/>
    </row>
    <row r="178" spans="1:15" s="335" customFormat="1" ht="30">
      <c r="A178" s="345" t="s">
        <v>12</v>
      </c>
      <c r="B178" s="342" t="s">
        <v>580</v>
      </c>
      <c r="C178" s="343"/>
      <c r="D178" s="196"/>
      <c r="E178" s="196"/>
      <c r="F178" s="197"/>
      <c r="G178" s="196"/>
      <c r="H178" s="196">
        <v>60</v>
      </c>
      <c r="I178" s="196">
        <f t="shared" si="54"/>
        <v>60</v>
      </c>
      <c r="J178" s="196">
        <v>6</v>
      </c>
      <c r="K178" s="196">
        <f t="shared" si="53"/>
        <v>54</v>
      </c>
      <c r="L178" s="332"/>
      <c r="M178" s="332"/>
      <c r="N178" s="344"/>
      <c r="O178" s="340"/>
    </row>
    <row r="179" spans="1:15" s="335" customFormat="1" ht="15">
      <c r="A179" s="345" t="s">
        <v>12</v>
      </c>
      <c r="B179" s="342" t="s">
        <v>581</v>
      </c>
      <c r="C179" s="343"/>
      <c r="D179" s="196"/>
      <c r="E179" s="196"/>
      <c r="F179" s="197"/>
      <c r="G179" s="196"/>
      <c r="H179" s="196">
        <v>30</v>
      </c>
      <c r="I179" s="196">
        <f t="shared" si="54"/>
        <v>30</v>
      </c>
      <c r="J179" s="196">
        <v>3</v>
      </c>
      <c r="K179" s="196">
        <f t="shared" si="53"/>
        <v>27</v>
      </c>
      <c r="L179" s="332"/>
      <c r="M179" s="332"/>
      <c r="N179" s="344"/>
      <c r="O179" s="340"/>
    </row>
    <row r="180" spans="1:15" s="335" customFormat="1" ht="45">
      <c r="A180" s="345" t="s">
        <v>12</v>
      </c>
      <c r="B180" s="342" t="s">
        <v>582</v>
      </c>
      <c r="C180" s="343"/>
      <c r="D180" s="196"/>
      <c r="E180" s="196"/>
      <c r="F180" s="197"/>
      <c r="G180" s="196"/>
      <c r="H180" s="196">
        <v>150</v>
      </c>
      <c r="I180" s="196">
        <f t="shared" si="54"/>
        <v>150</v>
      </c>
      <c r="J180" s="196">
        <v>15</v>
      </c>
      <c r="K180" s="196">
        <f t="shared" si="53"/>
        <v>135</v>
      </c>
      <c r="L180" s="332"/>
      <c r="M180" s="332"/>
      <c r="N180" s="344"/>
      <c r="O180" s="340"/>
    </row>
    <row r="181" spans="1:15" s="335" customFormat="1" ht="30">
      <c r="A181" s="345" t="s">
        <v>12</v>
      </c>
      <c r="B181" s="342" t="s">
        <v>583</v>
      </c>
      <c r="C181" s="343"/>
      <c r="D181" s="196"/>
      <c r="E181" s="196"/>
      <c r="F181" s="197"/>
      <c r="G181" s="196"/>
      <c r="H181" s="196">
        <v>200</v>
      </c>
      <c r="I181" s="196">
        <f t="shared" ref="I181:I184" si="55">SUM(D181:H181)</f>
        <v>200</v>
      </c>
      <c r="J181" s="196">
        <v>20</v>
      </c>
      <c r="K181" s="196">
        <f t="shared" si="53"/>
        <v>180</v>
      </c>
      <c r="L181" s="332"/>
      <c r="M181" s="332"/>
      <c r="N181" s="344"/>
      <c r="O181" s="340"/>
    </row>
    <row r="182" spans="1:15" s="335" customFormat="1" ht="15">
      <c r="A182" s="345" t="s">
        <v>12</v>
      </c>
      <c r="B182" s="342" t="s">
        <v>584</v>
      </c>
      <c r="C182" s="343"/>
      <c r="D182" s="196"/>
      <c r="E182" s="196"/>
      <c r="F182" s="197"/>
      <c r="G182" s="196"/>
      <c r="H182" s="196">
        <v>50</v>
      </c>
      <c r="I182" s="196">
        <f t="shared" si="55"/>
        <v>50</v>
      </c>
      <c r="J182" s="196">
        <v>5</v>
      </c>
      <c r="K182" s="196">
        <f t="shared" si="53"/>
        <v>45</v>
      </c>
      <c r="L182" s="332"/>
      <c r="M182" s="332"/>
      <c r="N182" s="344"/>
      <c r="O182" s="340"/>
    </row>
    <row r="183" spans="1:15" s="335" customFormat="1" ht="15">
      <c r="A183" s="345" t="s">
        <v>12</v>
      </c>
      <c r="B183" s="342" t="s">
        <v>585</v>
      </c>
      <c r="C183" s="343"/>
      <c r="D183" s="196"/>
      <c r="E183" s="196"/>
      <c r="F183" s="197"/>
      <c r="G183" s="196"/>
      <c r="H183" s="196">
        <v>61</v>
      </c>
      <c r="I183" s="196">
        <f t="shared" si="55"/>
        <v>61</v>
      </c>
      <c r="J183" s="196">
        <v>6</v>
      </c>
      <c r="K183" s="196">
        <f t="shared" si="53"/>
        <v>55</v>
      </c>
      <c r="L183" s="332"/>
      <c r="M183" s="332"/>
      <c r="N183" s="344"/>
      <c r="O183" s="340"/>
    </row>
    <row r="184" spans="1:15" s="335" customFormat="1" ht="30">
      <c r="A184" s="345" t="s">
        <v>12</v>
      </c>
      <c r="B184" s="342" t="s">
        <v>586</v>
      </c>
      <c r="C184" s="343"/>
      <c r="D184" s="196"/>
      <c r="E184" s="196"/>
      <c r="F184" s="197"/>
      <c r="G184" s="196"/>
      <c r="H184" s="196">
        <v>30</v>
      </c>
      <c r="I184" s="196">
        <f t="shared" si="55"/>
        <v>30</v>
      </c>
      <c r="J184" s="196">
        <v>3</v>
      </c>
      <c r="K184" s="196">
        <f t="shared" si="53"/>
        <v>27</v>
      </c>
      <c r="L184" s="332"/>
      <c r="M184" s="332"/>
      <c r="N184" s="344"/>
      <c r="O184" s="340"/>
    </row>
    <row r="185" spans="1:15" s="335" customFormat="1" ht="30">
      <c r="A185" s="345" t="s">
        <v>12</v>
      </c>
      <c r="B185" s="342" t="s">
        <v>485</v>
      </c>
      <c r="C185" s="343"/>
      <c r="D185" s="196"/>
      <c r="E185" s="196"/>
      <c r="F185" s="197"/>
      <c r="G185" s="196"/>
      <c r="H185" s="196">
        <v>12</v>
      </c>
      <c r="I185" s="196">
        <f>SUM(D185:H185)</f>
        <v>12</v>
      </c>
      <c r="J185" s="196">
        <v>1</v>
      </c>
      <c r="K185" s="196">
        <f t="shared" si="53"/>
        <v>11</v>
      </c>
      <c r="L185" s="332"/>
      <c r="M185" s="332"/>
      <c r="N185" s="344"/>
      <c r="O185" s="340"/>
    </row>
    <row r="186" spans="1:15" s="335" customFormat="1" ht="30">
      <c r="A186" s="345" t="s">
        <v>12</v>
      </c>
      <c r="B186" s="342" t="s">
        <v>587</v>
      </c>
      <c r="C186" s="343"/>
      <c r="D186" s="196"/>
      <c r="E186" s="196"/>
      <c r="F186" s="197"/>
      <c r="G186" s="196"/>
      <c r="H186" s="196">
        <v>50</v>
      </c>
      <c r="I186" s="196">
        <f t="shared" si="54"/>
        <v>50</v>
      </c>
      <c r="J186" s="196">
        <v>5</v>
      </c>
      <c r="K186" s="196">
        <f t="shared" si="53"/>
        <v>45</v>
      </c>
      <c r="L186" s="332"/>
      <c r="M186" s="332"/>
      <c r="N186" s="344"/>
      <c r="O186" s="340"/>
    </row>
    <row r="187" spans="1:15" s="359" customFormat="1" ht="14.25">
      <c r="A187" s="336" t="s">
        <v>588</v>
      </c>
      <c r="B187" s="354" t="s">
        <v>589</v>
      </c>
      <c r="C187" s="338">
        <v>4</v>
      </c>
      <c r="D187" s="194">
        <f t="shared" ref="D187:G187" si="56">SUM(D188:D195)</f>
        <v>627</v>
      </c>
      <c r="E187" s="194"/>
      <c r="F187" s="194"/>
      <c r="G187" s="194">
        <f t="shared" si="56"/>
        <v>264</v>
      </c>
      <c r="H187" s="194">
        <f>SUM(H188:H195)</f>
        <v>135</v>
      </c>
      <c r="I187" s="194">
        <f>SUM(I188:I195)</f>
        <v>1026</v>
      </c>
      <c r="J187" s="194">
        <f>SUM(J188:J195)</f>
        <v>40</v>
      </c>
      <c r="K187" s="194">
        <f>SUM(K188:K195)</f>
        <v>986</v>
      </c>
      <c r="L187" s="356"/>
      <c r="M187" s="356"/>
      <c r="N187" s="357"/>
      <c r="O187" s="358"/>
    </row>
    <row r="188" spans="1:15" s="335" customFormat="1" ht="15">
      <c r="A188" s="345" t="s">
        <v>12</v>
      </c>
      <c r="B188" s="342" t="s">
        <v>474</v>
      </c>
      <c r="C188" s="343"/>
      <c r="D188" s="196">
        <v>627</v>
      </c>
      <c r="E188" s="196"/>
      <c r="F188" s="197"/>
      <c r="G188" s="196"/>
      <c r="H188" s="196"/>
      <c r="I188" s="196">
        <f>SUM(D188:H188)</f>
        <v>627</v>
      </c>
      <c r="J188" s="196"/>
      <c r="K188" s="196">
        <f>I188-J188</f>
        <v>627</v>
      </c>
      <c r="L188" s="332"/>
      <c r="M188" s="332"/>
      <c r="N188" s="344"/>
      <c r="O188" s="340"/>
    </row>
    <row r="189" spans="1:15" s="293" customFormat="1" ht="15">
      <c r="A189" s="345" t="s">
        <v>12</v>
      </c>
      <c r="B189" s="342" t="s">
        <v>475</v>
      </c>
      <c r="C189" s="343"/>
      <c r="D189" s="196"/>
      <c r="E189" s="196">
        <v>33</v>
      </c>
      <c r="F189" s="197">
        <v>2</v>
      </c>
      <c r="G189" s="196">
        <f>C187*E189*F189</f>
        <v>264</v>
      </c>
      <c r="H189" s="196"/>
      <c r="I189" s="196">
        <f>G189</f>
        <v>264</v>
      </c>
      <c r="J189" s="196">
        <v>26</v>
      </c>
      <c r="K189" s="196">
        <f t="shared" ref="K189:K195" si="57">I189-J189</f>
        <v>238</v>
      </c>
      <c r="L189" s="332">
        <v>264</v>
      </c>
      <c r="M189" s="363">
        <f>G189-L189</f>
        <v>0</v>
      </c>
      <c r="N189" s="344"/>
      <c r="O189" s="340"/>
    </row>
    <row r="190" spans="1:15" s="335" customFormat="1" ht="15">
      <c r="A190" s="345" t="s">
        <v>12</v>
      </c>
      <c r="B190" s="375" t="s">
        <v>590</v>
      </c>
      <c r="C190" s="343"/>
      <c r="D190" s="196"/>
      <c r="E190" s="196"/>
      <c r="F190" s="197"/>
      <c r="G190" s="196"/>
      <c r="H190" s="196">
        <v>20</v>
      </c>
      <c r="I190" s="196">
        <f t="shared" ref="I190:I194" si="58">SUM(D190:H190)</f>
        <v>20</v>
      </c>
      <c r="J190" s="196">
        <v>2</v>
      </c>
      <c r="K190" s="196">
        <f t="shared" si="57"/>
        <v>18</v>
      </c>
      <c r="L190" s="332"/>
      <c r="M190" s="332"/>
      <c r="N190" s="344"/>
      <c r="O190" s="340"/>
    </row>
    <row r="191" spans="1:15" s="335" customFormat="1" ht="15">
      <c r="A191" s="345" t="s">
        <v>12</v>
      </c>
      <c r="B191" s="375" t="s">
        <v>591</v>
      </c>
      <c r="C191" s="343"/>
      <c r="D191" s="196"/>
      <c r="E191" s="196"/>
      <c r="F191" s="197"/>
      <c r="G191" s="196"/>
      <c r="H191" s="196">
        <v>20</v>
      </c>
      <c r="I191" s="196">
        <f t="shared" si="58"/>
        <v>20</v>
      </c>
      <c r="J191" s="196">
        <v>2</v>
      </c>
      <c r="K191" s="196">
        <f t="shared" si="57"/>
        <v>18</v>
      </c>
      <c r="L191" s="332"/>
      <c r="M191" s="332"/>
      <c r="N191" s="344"/>
      <c r="O191" s="340"/>
    </row>
    <row r="192" spans="1:15" s="335" customFormat="1" ht="45">
      <c r="A192" s="345" t="s">
        <v>12</v>
      </c>
      <c r="B192" s="375" t="s">
        <v>592</v>
      </c>
      <c r="C192" s="343"/>
      <c r="D192" s="196"/>
      <c r="E192" s="196"/>
      <c r="F192" s="197"/>
      <c r="G192" s="196"/>
      <c r="H192" s="196">
        <v>50</v>
      </c>
      <c r="I192" s="196">
        <f t="shared" ref="I192:I193" si="59">SUM(D192:H192)</f>
        <v>50</v>
      </c>
      <c r="J192" s="196">
        <v>5</v>
      </c>
      <c r="K192" s="196">
        <f t="shared" si="57"/>
        <v>45</v>
      </c>
      <c r="L192" s="332"/>
      <c r="M192" s="332"/>
      <c r="N192" s="344"/>
      <c r="O192" s="340"/>
    </row>
    <row r="193" spans="1:15" s="335" customFormat="1" ht="15">
      <c r="A193" s="345" t="s">
        <v>12</v>
      </c>
      <c r="B193" s="375" t="s">
        <v>593</v>
      </c>
      <c r="C193" s="343"/>
      <c r="D193" s="196"/>
      <c r="E193" s="196"/>
      <c r="F193" s="197"/>
      <c r="G193" s="196"/>
      <c r="H193" s="196">
        <v>20</v>
      </c>
      <c r="I193" s="196">
        <f t="shared" si="59"/>
        <v>20</v>
      </c>
      <c r="J193" s="196">
        <v>2</v>
      </c>
      <c r="K193" s="196">
        <f t="shared" si="57"/>
        <v>18</v>
      </c>
      <c r="L193" s="332"/>
      <c r="M193" s="332"/>
      <c r="N193" s="344"/>
      <c r="O193" s="340"/>
    </row>
    <row r="194" spans="1:15" s="335" customFormat="1" ht="15">
      <c r="A194" s="345" t="s">
        <v>12</v>
      </c>
      <c r="B194" s="375" t="s">
        <v>594</v>
      </c>
      <c r="C194" s="343"/>
      <c r="D194" s="196"/>
      <c r="E194" s="196"/>
      <c r="F194" s="197"/>
      <c r="G194" s="196"/>
      <c r="H194" s="196">
        <v>20</v>
      </c>
      <c r="I194" s="196">
        <f t="shared" si="58"/>
        <v>20</v>
      </c>
      <c r="J194" s="196">
        <v>2</v>
      </c>
      <c r="K194" s="196">
        <f t="shared" si="57"/>
        <v>18</v>
      </c>
      <c r="L194" s="332"/>
      <c r="M194" s="332"/>
      <c r="N194" s="344"/>
      <c r="O194" s="340"/>
    </row>
    <row r="195" spans="1:15" s="335" customFormat="1" ht="15">
      <c r="A195" s="345" t="s">
        <v>12</v>
      </c>
      <c r="B195" s="342" t="s">
        <v>595</v>
      </c>
      <c r="C195" s="343"/>
      <c r="D195" s="196"/>
      <c r="E195" s="196"/>
      <c r="F195" s="197"/>
      <c r="G195" s="196"/>
      <c r="H195" s="196">
        <v>5</v>
      </c>
      <c r="I195" s="196">
        <f>SUM(D195:H195)</f>
        <v>5</v>
      </c>
      <c r="J195" s="196">
        <v>1</v>
      </c>
      <c r="K195" s="196">
        <f t="shared" si="57"/>
        <v>4</v>
      </c>
      <c r="L195" s="193"/>
      <c r="M195" s="193"/>
      <c r="N195" s="293"/>
      <c r="O195" s="294"/>
    </row>
    <row r="196" spans="1:15" s="359" customFormat="1" ht="14.25">
      <c r="A196" s="336" t="s">
        <v>596</v>
      </c>
      <c r="B196" s="354" t="s">
        <v>597</v>
      </c>
      <c r="C196" s="338">
        <v>4</v>
      </c>
      <c r="D196" s="194">
        <f>SUM(D197:D199)</f>
        <v>944</v>
      </c>
      <c r="E196" s="194"/>
      <c r="F196" s="194"/>
      <c r="G196" s="194">
        <f>SUM(G197:G199)</f>
        <v>264</v>
      </c>
      <c r="H196" s="194">
        <f t="shared" ref="H196:J196" si="60">SUM(H197:H199)</f>
        <v>5</v>
      </c>
      <c r="I196" s="194">
        <f>SUM(I197:I199)</f>
        <v>1213</v>
      </c>
      <c r="J196" s="194">
        <f t="shared" si="60"/>
        <v>27</v>
      </c>
      <c r="K196" s="194">
        <f>SUM(K197:K199)</f>
        <v>1186</v>
      </c>
      <c r="L196" s="356"/>
      <c r="M196" s="356"/>
      <c r="N196" s="357"/>
      <c r="O196" s="358"/>
    </row>
    <row r="197" spans="1:15" s="335" customFormat="1" ht="15">
      <c r="A197" s="345" t="s">
        <v>12</v>
      </c>
      <c r="B197" s="342" t="s">
        <v>474</v>
      </c>
      <c r="C197" s="343"/>
      <c r="D197" s="196">
        <v>944</v>
      </c>
      <c r="E197" s="196"/>
      <c r="F197" s="197"/>
      <c r="G197" s="196"/>
      <c r="H197" s="196"/>
      <c r="I197" s="196">
        <f>SUM(D197:H197)</f>
        <v>944</v>
      </c>
      <c r="J197" s="196"/>
      <c r="K197" s="196">
        <f>I197-J197</f>
        <v>944</v>
      </c>
      <c r="L197" s="332"/>
      <c r="M197" s="332"/>
      <c r="N197" s="344"/>
      <c r="O197" s="340"/>
    </row>
    <row r="198" spans="1:15" s="293" customFormat="1" ht="15">
      <c r="A198" s="345" t="s">
        <v>12</v>
      </c>
      <c r="B198" s="342" t="s">
        <v>475</v>
      </c>
      <c r="C198" s="343"/>
      <c r="D198" s="196"/>
      <c r="E198" s="196">
        <v>33</v>
      </c>
      <c r="F198" s="197">
        <v>2</v>
      </c>
      <c r="G198" s="196">
        <f>C196*E198*F198</f>
        <v>264</v>
      </c>
      <c r="H198" s="196"/>
      <c r="I198" s="196">
        <f>G198</f>
        <v>264</v>
      </c>
      <c r="J198" s="196">
        <v>26</v>
      </c>
      <c r="K198" s="196">
        <f t="shared" ref="K198:K199" si="61">I198-J198</f>
        <v>238</v>
      </c>
      <c r="L198" s="332">
        <v>264</v>
      </c>
      <c r="M198" s="363">
        <f>G198-L198</f>
        <v>0</v>
      </c>
      <c r="N198" s="344"/>
      <c r="O198" s="340"/>
    </row>
    <row r="199" spans="1:15" s="335" customFormat="1" ht="15">
      <c r="A199" s="345" t="s">
        <v>12</v>
      </c>
      <c r="B199" s="342" t="s">
        <v>598</v>
      </c>
      <c r="C199" s="343"/>
      <c r="D199" s="196"/>
      <c r="E199" s="196"/>
      <c r="F199" s="197"/>
      <c r="G199" s="196"/>
      <c r="H199" s="196">
        <v>5</v>
      </c>
      <c r="I199" s="196">
        <f>SUM(D199:H199)</f>
        <v>5</v>
      </c>
      <c r="J199" s="196">
        <v>1</v>
      </c>
      <c r="K199" s="196">
        <f t="shared" si="61"/>
        <v>4</v>
      </c>
      <c r="L199" s="332"/>
      <c r="M199" s="332"/>
      <c r="N199" s="344"/>
      <c r="O199" s="340"/>
    </row>
    <row r="200" spans="1:15" s="359" customFormat="1" ht="14.25">
      <c r="A200" s="336" t="s">
        <v>599</v>
      </c>
      <c r="B200" s="354" t="s">
        <v>600</v>
      </c>
      <c r="C200" s="338">
        <v>3</v>
      </c>
      <c r="D200" s="194">
        <f>SUM(D201:D204)</f>
        <v>253</v>
      </c>
      <c r="E200" s="194"/>
      <c r="F200" s="194"/>
      <c r="G200" s="194">
        <f>SUM(G201:G204)</f>
        <v>198</v>
      </c>
      <c r="H200" s="194">
        <f t="shared" ref="H200:J200" si="62">SUM(H201:H204)</f>
        <v>155</v>
      </c>
      <c r="I200" s="194">
        <f>SUM(I201:I204)</f>
        <v>606</v>
      </c>
      <c r="J200" s="194">
        <f t="shared" si="62"/>
        <v>36</v>
      </c>
      <c r="K200" s="194">
        <f>SUM(K201:K204)</f>
        <v>570</v>
      </c>
      <c r="L200" s="356"/>
      <c r="M200" s="356"/>
      <c r="N200" s="357"/>
      <c r="O200" s="358"/>
    </row>
    <row r="201" spans="1:15" s="335" customFormat="1" ht="15">
      <c r="A201" s="345" t="s">
        <v>12</v>
      </c>
      <c r="B201" s="342" t="s">
        <v>474</v>
      </c>
      <c r="C201" s="343"/>
      <c r="D201" s="196">
        <v>253</v>
      </c>
      <c r="E201" s="196"/>
      <c r="F201" s="197"/>
      <c r="G201" s="196"/>
      <c r="H201" s="196"/>
      <c r="I201" s="196">
        <f>SUM(D201:H201)</f>
        <v>253</v>
      </c>
      <c r="J201" s="196"/>
      <c r="K201" s="196">
        <f>I201-J201</f>
        <v>253</v>
      </c>
      <c r="L201" s="332"/>
      <c r="M201" s="332"/>
      <c r="N201" s="344"/>
      <c r="O201" s="340"/>
    </row>
    <row r="202" spans="1:15" s="293" customFormat="1" ht="15">
      <c r="A202" s="345" t="s">
        <v>12</v>
      </c>
      <c r="B202" s="342" t="s">
        <v>475</v>
      </c>
      <c r="C202" s="343"/>
      <c r="D202" s="196"/>
      <c r="E202" s="196">
        <v>33</v>
      </c>
      <c r="F202" s="197">
        <v>2</v>
      </c>
      <c r="G202" s="196">
        <f>C200*E202*F202</f>
        <v>198</v>
      </c>
      <c r="H202" s="196"/>
      <c r="I202" s="196">
        <f>G202</f>
        <v>198</v>
      </c>
      <c r="J202" s="196">
        <v>20</v>
      </c>
      <c r="K202" s="196">
        <f t="shared" ref="K202:K217" si="63">I202-J202</f>
        <v>178</v>
      </c>
      <c r="L202" s="332">
        <v>198</v>
      </c>
      <c r="M202" s="363">
        <f>G202-L202</f>
        <v>0</v>
      </c>
      <c r="N202" s="344"/>
      <c r="O202" s="340"/>
    </row>
    <row r="203" spans="1:15" s="335" customFormat="1" ht="15">
      <c r="A203" s="345" t="s">
        <v>12</v>
      </c>
      <c r="B203" s="342" t="s">
        <v>601</v>
      </c>
      <c r="C203" s="343"/>
      <c r="D203" s="196"/>
      <c r="E203" s="196"/>
      <c r="F203" s="197"/>
      <c r="G203" s="196"/>
      <c r="H203" s="196">
        <v>150</v>
      </c>
      <c r="I203" s="196">
        <f t="shared" ref="I203" si="64">SUM(D203:H203)</f>
        <v>150</v>
      </c>
      <c r="J203" s="196">
        <v>15</v>
      </c>
      <c r="K203" s="196">
        <f t="shared" si="63"/>
        <v>135</v>
      </c>
      <c r="L203" s="332"/>
      <c r="M203" s="332"/>
      <c r="N203" s="344"/>
      <c r="O203" s="340"/>
    </row>
    <row r="204" spans="1:15" s="335" customFormat="1" ht="15">
      <c r="A204" s="345" t="s">
        <v>12</v>
      </c>
      <c r="B204" s="342" t="s">
        <v>598</v>
      </c>
      <c r="C204" s="343"/>
      <c r="D204" s="196"/>
      <c r="E204" s="196"/>
      <c r="F204" s="197"/>
      <c r="G204" s="196"/>
      <c r="H204" s="196">
        <v>5</v>
      </c>
      <c r="I204" s="196">
        <f>SUM(D204:H204)</f>
        <v>5</v>
      </c>
      <c r="J204" s="196">
        <v>1</v>
      </c>
      <c r="K204" s="196">
        <f t="shared" si="63"/>
        <v>4</v>
      </c>
      <c r="L204" s="332"/>
      <c r="M204" s="332"/>
      <c r="N204" s="344"/>
      <c r="O204" s="340"/>
    </row>
    <row r="205" spans="1:15" s="359" customFormat="1" ht="14.25" hidden="1">
      <c r="A205" s="336" t="s">
        <v>602</v>
      </c>
      <c r="B205" s="354" t="s">
        <v>139</v>
      </c>
      <c r="C205" s="338">
        <v>2</v>
      </c>
      <c r="D205" s="194"/>
      <c r="E205" s="194"/>
      <c r="F205" s="195"/>
      <c r="G205" s="194"/>
      <c r="H205" s="194">
        <f>SUM(H206:H206)</f>
        <v>0</v>
      </c>
      <c r="I205" s="194">
        <f>SUM(I206:I206)</f>
        <v>0</v>
      </c>
      <c r="J205" s="194">
        <f>SUM(J206:J206)</f>
        <v>0</v>
      </c>
      <c r="K205" s="194">
        <f t="shared" si="63"/>
        <v>0</v>
      </c>
      <c r="L205" s="356"/>
      <c r="M205" s="356"/>
      <c r="N205" s="357"/>
      <c r="O205" s="358"/>
    </row>
    <row r="206" spans="1:15" s="335" customFormat="1" ht="15" hidden="1">
      <c r="A206" s="345" t="s">
        <v>12</v>
      </c>
      <c r="B206" s="342" t="s">
        <v>603</v>
      </c>
      <c r="C206" s="343"/>
      <c r="D206" s="196"/>
      <c r="E206" s="196"/>
      <c r="F206" s="197"/>
      <c r="G206" s="196"/>
      <c r="H206" s="196"/>
      <c r="I206" s="196">
        <f>SUM(D206:H206)</f>
        <v>0</v>
      </c>
      <c r="J206" s="196"/>
      <c r="K206" s="196">
        <f t="shared" si="63"/>
        <v>0</v>
      </c>
      <c r="L206" s="332"/>
      <c r="M206" s="332"/>
      <c r="N206" s="344"/>
      <c r="O206" s="340"/>
    </row>
    <row r="207" spans="1:15" s="335" customFormat="1" ht="44.25">
      <c r="A207" s="336" t="s">
        <v>604</v>
      </c>
      <c r="B207" s="377" t="s">
        <v>957</v>
      </c>
      <c r="C207" s="194">
        <f>SUM(C208:C217)-C211-C212</f>
        <v>1</v>
      </c>
      <c r="D207" s="194">
        <f>D208+D209+D213+D214+D217</f>
        <v>161</v>
      </c>
      <c r="E207" s="194"/>
      <c r="F207" s="194"/>
      <c r="G207" s="194">
        <f t="shared" ref="G207:K207" si="65">G208+G209+G213+G214+G217</f>
        <v>28</v>
      </c>
      <c r="H207" s="194">
        <f t="shared" si="65"/>
        <v>551</v>
      </c>
      <c r="I207" s="194">
        <f t="shared" si="65"/>
        <v>740</v>
      </c>
      <c r="J207" s="194">
        <f t="shared" si="65"/>
        <v>58</v>
      </c>
      <c r="K207" s="194">
        <f t="shared" si="65"/>
        <v>682</v>
      </c>
      <c r="L207" s="332"/>
      <c r="M207" s="332"/>
      <c r="N207" s="344"/>
      <c r="O207" s="340"/>
    </row>
    <row r="208" spans="1:15" s="335" customFormat="1" ht="15">
      <c r="A208" s="341" t="s">
        <v>605</v>
      </c>
      <c r="B208" s="378" t="s">
        <v>606</v>
      </c>
      <c r="C208" s="379"/>
      <c r="D208" s="196"/>
      <c r="E208" s="196"/>
      <c r="F208" s="197"/>
      <c r="G208" s="196"/>
      <c r="H208" s="196">
        <v>140</v>
      </c>
      <c r="I208" s="196">
        <f t="shared" ref="I208:I217" si="66">D208+E208+H208</f>
        <v>140</v>
      </c>
      <c r="J208" s="196">
        <v>14</v>
      </c>
      <c r="K208" s="196">
        <f t="shared" si="63"/>
        <v>126</v>
      </c>
      <c r="L208" s="332"/>
      <c r="M208" s="332"/>
      <c r="N208" s="344"/>
      <c r="O208" s="340"/>
    </row>
    <row r="209" spans="1:15" s="335" customFormat="1" ht="15">
      <c r="A209" s="341" t="s">
        <v>607</v>
      </c>
      <c r="B209" s="378" t="s">
        <v>608</v>
      </c>
      <c r="C209" s="379"/>
      <c r="D209" s="196"/>
      <c r="E209" s="196"/>
      <c r="F209" s="197"/>
      <c r="G209" s="196"/>
      <c r="H209" s="196">
        <v>200</v>
      </c>
      <c r="I209" s="196">
        <f t="shared" si="66"/>
        <v>200</v>
      </c>
      <c r="J209" s="196">
        <v>20</v>
      </c>
      <c r="K209" s="196">
        <f t="shared" si="63"/>
        <v>180</v>
      </c>
      <c r="L209" s="332"/>
      <c r="M209" s="332"/>
      <c r="N209" s="344"/>
      <c r="O209" s="340"/>
    </row>
    <row r="210" spans="1:15" s="335" customFormat="1" ht="15">
      <c r="A210" s="341"/>
      <c r="B210" s="378" t="s">
        <v>609</v>
      </c>
      <c r="C210" s="379"/>
      <c r="D210" s="196"/>
      <c r="E210" s="196"/>
      <c r="F210" s="197"/>
      <c r="G210" s="196"/>
      <c r="H210" s="196"/>
      <c r="I210" s="196"/>
      <c r="J210" s="196"/>
      <c r="K210" s="196"/>
      <c r="L210" s="332"/>
      <c r="M210" s="332"/>
      <c r="N210" s="344"/>
      <c r="O210" s="340"/>
    </row>
    <row r="211" spans="1:15" s="353" customFormat="1" ht="15">
      <c r="A211" s="380"/>
      <c r="B211" s="381" t="s">
        <v>610</v>
      </c>
      <c r="C211" s="382"/>
      <c r="D211" s="198"/>
      <c r="E211" s="198"/>
      <c r="F211" s="199"/>
      <c r="G211" s="198"/>
      <c r="H211" s="198">
        <v>170</v>
      </c>
      <c r="I211" s="198">
        <f t="shared" ref="I211:I212" si="67">D211+E211+H211</f>
        <v>170</v>
      </c>
      <c r="J211" s="198">
        <v>17</v>
      </c>
      <c r="K211" s="198">
        <f t="shared" ref="K211:K212" si="68">I211-J211</f>
        <v>153</v>
      </c>
      <c r="L211" s="350"/>
      <c r="M211" s="350"/>
      <c r="N211" s="351"/>
      <c r="O211" s="352"/>
    </row>
    <row r="212" spans="1:15" s="353" customFormat="1" ht="45">
      <c r="A212" s="380"/>
      <c r="B212" s="381" t="s">
        <v>611</v>
      </c>
      <c r="C212" s="382"/>
      <c r="D212" s="198"/>
      <c r="E212" s="198"/>
      <c r="F212" s="199"/>
      <c r="G212" s="198"/>
      <c r="H212" s="198">
        <v>30</v>
      </c>
      <c r="I212" s="198">
        <f t="shared" si="67"/>
        <v>30</v>
      </c>
      <c r="J212" s="198">
        <v>3</v>
      </c>
      <c r="K212" s="198">
        <f t="shared" si="68"/>
        <v>27</v>
      </c>
      <c r="L212" s="350"/>
      <c r="M212" s="350"/>
      <c r="N212" s="351"/>
      <c r="O212" s="352"/>
    </row>
    <row r="213" spans="1:15" s="335" customFormat="1" ht="15">
      <c r="A213" s="341" t="s">
        <v>612</v>
      </c>
      <c r="B213" s="378" t="s">
        <v>613</v>
      </c>
      <c r="C213" s="343"/>
      <c r="D213" s="196"/>
      <c r="E213" s="196"/>
      <c r="F213" s="197"/>
      <c r="G213" s="196"/>
      <c r="H213" s="196">
        <v>11</v>
      </c>
      <c r="I213" s="196">
        <f t="shared" si="66"/>
        <v>11</v>
      </c>
      <c r="J213" s="196">
        <v>1</v>
      </c>
      <c r="K213" s="196">
        <f t="shared" si="63"/>
        <v>10</v>
      </c>
      <c r="L213" s="332"/>
      <c r="M213" s="332"/>
      <c r="N213" s="344"/>
      <c r="O213" s="340"/>
    </row>
    <row r="214" spans="1:15" s="327" customFormat="1" ht="15">
      <c r="A214" s="341" t="s">
        <v>614</v>
      </c>
      <c r="B214" s="254" t="s">
        <v>615</v>
      </c>
      <c r="C214" s="376">
        <v>1</v>
      </c>
      <c r="D214" s="202">
        <f>SUM(D215:D216)</f>
        <v>161</v>
      </c>
      <c r="E214" s="202"/>
      <c r="F214" s="202"/>
      <c r="G214" s="202">
        <f t="shared" ref="G214:K214" si="69">SUM(G215:G216)</f>
        <v>28</v>
      </c>
      <c r="H214" s="202">
        <f t="shared" si="69"/>
        <v>0</v>
      </c>
      <c r="I214" s="202">
        <f t="shared" si="69"/>
        <v>189</v>
      </c>
      <c r="J214" s="202">
        <f t="shared" si="69"/>
        <v>3</v>
      </c>
      <c r="K214" s="202">
        <f t="shared" si="69"/>
        <v>186</v>
      </c>
      <c r="L214" s="324"/>
      <c r="M214" s="324"/>
      <c r="N214" s="374"/>
      <c r="O214" s="291"/>
    </row>
    <row r="215" spans="1:15" s="388" customFormat="1" ht="15">
      <c r="A215" s="346" t="s">
        <v>12</v>
      </c>
      <c r="B215" s="383" t="s">
        <v>474</v>
      </c>
      <c r="C215" s="384"/>
      <c r="D215" s="204">
        <v>161</v>
      </c>
      <c r="E215" s="204"/>
      <c r="F215" s="205"/>
      <c r="G215" s="204"/>
      <c r="H215" s="204"/>
      <c r="I215" s="198">
        <f>D215+E215+H215</f>
        <v>161</v>
      </c>
      <c r="J215" s="204"/>
      <c r="K215" s="204">
        <f>I215-J215</f>
        <v>161</v>
      </c>
      <c r="L215" s="385"/>
      <c r="M215" s="385"/>
      <c r="N215" s="386"/>
      <c r="O215" s="387"/>
    </row>
    <row r="216" spans="1:15" s="388" customFormat="1" ht="15">
      <c r="A216" s="346" t="s">
        <v>12</v>
      </c>
      <c r="B216" s="383" t="s">
        <v>616</v>
      </c>
      <c r="C216" s="384"/>
      <c r="D216" s="204"/>
      <c r="E216" s="204">
        <v>28</v>
      </c>
      <c r="F216" s="205">
        <v>1</v>
      </c>
      <c r="G216" s="204">
        <f>E216*F216</f>
        <v>28</v>
      </c>
      <c r="H216" s="204"/>
      <c r="I216" s="198">
        <f>G216</f>
        <v>28</v>
      </c>
      <c r="J216" s="204">
        <v>3</v>
      </c>
      <c r="K216" s="204">
        <f>I216-J216</f>
        <v>25</v>
      </c>
      <c r="L216" s="385">
        <v>28</v>
      </c>
      <c r="M216" s="363">
        <f>G216-L216</f>
        <v>0</v>
      </c>
      <c r="N216" s="386"/>
      <c r="O216" s="387"/>
    </row>
    <row r="217" spans="1:15" s="335" customFormat="1" ht="30">
      <c r="A217" s="341" t="s">
        <v>617</v>
      </c>
      <c r="B217" s="378" t="s">
        <v>618</v>
      </c>
      <c r="C217" s="343"/>
      <c r="D217" s="196"/>
      <c r="E217" s="196"/>
      <c r="F217" s="197"/>
      <c r="G217" s="196"/>
      <c r="H217" s="196">
        <v>200</v>
      </c>
      <c r="I217" s="196">
        <f t="shared" si="66"/>
        <v>200</v>
      </c>
      <c r="J217" s="196">
        <v>20</v>
      </c>
      <c r="K217" s="196">
        <f t="shared" si="63"/>
        <v>180</v>
      </c>
      <c r="L217" s="332"/>
      <c r="M217" s="332"/>
      <c r="N217" s="344"/>
      <c r="O217" s="340"/>
    </row>
    <row r="218" spans="1:15" s="392" customFormat="1" ht="14.25">
      <c r="A218" s="242">
        <v>5</v>
      </c>
      <c r="B218" s="251" t="s">
        <v>619</v>
      </c>
      <c r="C218" s="389">
        <f>C219+C227</f>
        <v>8</v>
      </c>
      <c r="D218" s="206">
        <f>D219+D227</f>
        <v>865</v>
      </c>
      <c r="E218" s="206"/>
      <c r="F218" s="206"/>
      <c r="G218" s="206">
        <f t="shared" ref="G218:K218" si="70">G219+G227</f>
        <v>363</v>
      </c>
      <c r="H218" s="206">
        <f t="shared" si="70"/>
        <v>1052</v>
      </c>
      <c r="I218" s="206">
        <f t="shared" si="70"/>
        <v>2280</v>
      </c>
      <c r="J218" s="206">
        <f t="shared" si="70"/>
        <v>120</v>
      </c>
      <c r="K218" s="206">
        <f t="shared" si="70"/>
        <v>2160</v>
      </c>
      <c r="L218" s="356"/>
      <c r="M218" s="390"/>
      <c r="N218" s="391"/>
      <c r="O218" s="391"/>
    </row>
    <row r="219" spans="1:15" s="392" customFormat="1" ht="14.25">
      <c r="A219" s="242" t="s">
        <v>620</v>
      </c>
      <c r="B219" s="251" t="s">
        <v>120</v>
      </c>
      <c r="C219" s="389"/>
      <c r="D219" s="206">
        <f>SUM(D220:D226)</f>
        <v>0</v>
      </c>
      <c r="E219" s="206"/>
      <c r="F219" s="206"/>
      <c r="G219" s="206">
        <f t="shared" ref="G219" si="71">SUM(G220:G226)</f>
        <v>0</v>
      </c>
      <c r="H219" s="206">
        <f>SUM(H220:H226)</f>
        <v>172</v>
      </c>
      <c r="I219" s="206">
        <f>SUM(I220:I226)</f>
        <v>172</v>
      </c>
      <c r="J219" s="206">
        <f>SUM(J220:J226)</f>
        <v>17</v>
      </c>
      <c r="K219" s="206">
        <f>SUM(K220:K226)</f>
        <v>155</v>
      </c>
      <c r="L219" s="356"/>
      <c r="M219" s="390"/>
      <c r="N219" s="391"/>
      <c r="O219" s="391"/>
    </row>
    <row r="220" spans="1:15" s="394" customFormat="1" ht="30">
      <c r="A220" s="281" t="s">
        <v>12</v>
      </c>
      <c r="B220" s="268" t="s">
        <v>621</v>
      </c>
      <c r="C220" s="393"/>
      <c r="D220" s="207"/>
      <c r="E220" s="207"/>
      <c r="F220" s="208"/>
      <c r="G220" s="207"/>
      <c r="H220" s="207">
        <v>50</v>
      </c>
      <c r="I220" s="196">
        <f t="shared" ref="I220:I221" si="72">D220+E220+H220</f>
        <v>50</v>
      </c>
      <c r="J220" s="207">
        <v>5</v>
      </c>
      <c r="K220" s="196">
        <f t="shared" ref="K220:K221" si="73">I220-J220</f>
        <v>45</v>
      </c>
      <c r="L220" s="332"/>
      <c r="M220" s="324"/>
      <c r="N220" s="374"/>
      <c r="O220" s="291"/>
    </row>
    <row r="221" spans="1:15" s="394" customFormat="1" ht="15">
      <c r="A221" s="281" t="s">
        <v>12</v>
      </c>
      <c r="B221" s="268" t="s">
        <v>622</v>
      </c>
      <c r="C221" s="393"/>
      <c r="D221" s="207"/>
      <c r="E221" s="207"/>
      <c r="F221" s="208"/>
      <c r="G221" s="207"/>
      <c r="H221" s="207">
        <v>20</v>
      </c>
      <c r="I221" s="196">
        <f t="shared" si="72"/>
        <v>20</v>
      </c>
      <c r="J221" s="207">
        <v>2</v>
      </c>
      <c r="K221" s="196">
        <f t="shared" si="73"/>
        <v>18</v>
      </c>
      <c r="L221" s="332"/>
      <c r="M221" s="324"/>
      <c r="N221" s="374"/>
      <c r="O221" s="291"/>
    </row>
    <row r="222" spans="1:15" s="335" customFormat="1" ht="15">
      <c r="A222" s="345" t="s">
        <v>12</v>
      </c>
      <c r="B222" s="342" t="s">
        <v>623</v>
      </c>
      <c r="C222" s="343"/>
      <c r="D222" s="196"/>
      <c r="E222" s="196"/>
      <c r="F222" s="197"/>
      <c r="G222" s="196"/>
      <c r="H222" s="196">
        <v>11</v>
      </c>
      <c r="I222" s="196">
        <f>SUM(D222:H222)</f>
        <v>11</v>
      </c>
      <c r="J222" s="196">
        <v>1</v>
      </c>
      <c r="K222" s="196">
        <f>I222-J222</f>
        <v>10</v>
      </c>
      <c r="L222" s="332"/>
      <c r="M222" s="332"/>
      <c r="N222" s="344"/>
      <c r="O222" s="340"/>
    </row>
    <row r="223" spans="1:15" s="335" customFormat="1" ht="30">
      <c r="A223" s="345" t="s">
        <v>12</v>
      </c>
      <c r="B223" s="342" t="s">
        <v>624</v>
      </c>
      <c r="C223" s="343"/>
      <c r="D223" s="196"/>
      <c r="E223" s="196"/>
      <c r="F223" s="197"/>
      <c r="G223" s="196"/>
      <c r="H223" s="196">
        <v>30</v>
      </c>
      <c r="I223" s="196">
        <f>SUM(D223:H223)</f>
        <v>30</v>
      </c>
      <c r="J223" s="196">
        <v>3</v>
      </c>
      <c r="K223" s="196">
        <f>I223-J223</f>
        <v>27</v>
      </c>
      <c r="L223" s="332"/>
      <c r="M223" s="332"/>
      <c r="N223" s="344"/>
      <c r="O223" s="340"/>
    </row>
    <row r="224" spans="1:15" s="335" customFormat="1" ht="15">
      <c r="A224" s="345" t="s">
        <v>12</v>
      </c>
      <c r="B224" s="342" t="s">
        <v>625</v>
      </c>
      <c r="C224" s="343"/>
      <c r="D224" s="196"/>
      <c r="E224" s="196"/>
      <c r="F224" s="197"/>
      <c r="G224" s="196"/>
      <c r="H224" s="196">
        <v>30</v>
      </c>
      <c r="I224" s="196">
        <f>SUM(D224:H224)</f>
        <v>30</v>
      </c>
      <c r="J224" s="196">
        <v>3</v>
      </c>
      <c r="K224" s="196">
        <f>I224-J224</f>
        <v>27</v>
      </c>
      <c r="L224" s="332"/>
      <c r="M224" s="332"/>
      <c r="N224" s="344"/>
      <c r="O224" s="340"/>
    </row>
    <row r="225" spans="1:15" s="335" customFormat="1" ht="15">
      <c r="A225" s="345" t="s">
        <v>12</v>
      </c>
      <c r="B225" s="342" t="s">
        <v>626</v>
      </c>
      <c r="C225" s="343"/>
      <c r="D225" s="196"/>
      <c r="E225" s="196"/>
      <c r="F225" s="197"/>
      <c r="G225" s="196"/>
      <c r="H225" s="196">
        <v>20</v>
      </c>
      <c r="I225" s="196">
        <f t="shared" ref="I225:I226" si="74">SUM(D225:H225)</f>
        <v>20</v>
      </c>
      <c r="J225" s="196">
        <v>2</v>
      </c>
      <c r="K225" s="196">
        <f t="shared" ref="K225:K226" si="75">I225-J225</f>
        <v>18</v>
      </c>
      <c r="L225" s="332"/>
      <c r="M225" s="332"/>
      <c r="N225" s="344"/>
      <c r="O225" s="340"/>
    </row>
    <row r="226" spans="1:15" s="394" customFormat="1" ht="15">
      <c r="A226" s="281" t="s">
        <v>12</v>
      </c>
      <c r="B226" s="268" t="s">
        <v>627</v>
      </c>
      <c r="C226" s="393"/>
      <c r="D226" s="207"/>
      <c r="E226" s="207"/>
      <c r="F226" s="208"/>
      <c r="G226" s="207"/>
      <c r="H226" s="207">
        <v>11</v>
      </c>
      <c r="I226" s="207">
        <f t="shared" si="74"/>
        <v>11</v>
      </c>
      <c r="J226" s="207">
        <v>1</v>
      </c>
      <c r="K226" s="207">
        <f t="shared" si="75"/>
        <v>10</v>
      </c>
      <c r="L226" s="332"/>
      <c r="M226" s="324"/>
      <c r="N226" s="374"/>
      <c r="O226" s="291"/>
    </row>
    <row r="227" spans="1:15" s="392" customFormat="1" ht="14.25">
      <c r="A227" s="257" t="s">
        <v>628</v>
      </c>
      <c r="B227" s="251" t="s">
        <v>151</v>
      </c>
      <c r="C227" s="389">
        <v>8</v>
      </c>
      <c r="D227" s="206">
        <f>SUM(D228:D237)</f>
        <v>865</v>
      </c>
      <c r="E227" s="206"/>
      <c r="F227" s="206"/>
      <c r="G227" s="206">
        <f>SUM(G228:G237)</f>
        <v>363</v>
      </c>
      <c r="H227" s="206">
        <f>SUM(H228:H237)</f>
        <v>880</v>
      </c>
      <c r="I227" s="206">
        <f>SUM(I228:I237)</f>
        <v>2108</v>
      </c>
      <c r="J227" s="206">
        <f>SUM(J228:J237)</f>
        <v>103</v>
      </c>
      <c r="K227" s="206">
        <f>SUM(K228:K237)</f>
        <v>2005</v>
      </c>
      <c r="L227" s="356"/>
      <c r="M227" s="390"/>
      <c r="N227" s="395"/>
      <c r="O227" s="396"/>
    </row>
    <row r="228" spans="1:15" s="327" customFormat="1" ht="15">
      <c r="A228" s="253" t="s">
        <v>12</v>
      </c>
      <c r="B228" s="254" t="s">
        <v>474</v>
      </c>
      <c r="C228" s="376"/>
      <c r="D228" s="202">
        <v>865</v>
      </c>
      <c r="E228" s="202"/>
      <c r="F228" s="203"/>
      <c r="G228" s="202"/>
      <c r="H228" s="202"/>
      <c r="I228" s="202">
        <f>SUM(D228:H228)</f>
        <v>865</v>
      </c>
      <c r="J228" s="202"/>
      <c r="K228" s="202">
        <f>I228-J228</f>
        <v>865</v>
      </c>
      <c r="L228" s="324"/>
      <c r="M228" s="324"/>
      <c r="N228" s="395"/>
      <c r="O228" s="396"/>
    </row>
    <row r="229" spans="1:15" s="327" customFormat="1" ht="15">
      <c r="A229" s="253" t="s">
        <v>12</v>
      </c>
      <c r="B229" s="254" t="s">
        <v>958</v>
      </c>
      <c r="C229" s="376">
        <v>3</v>
      </c>
      <c r="D229" s="202"/>
      <c r="E229" s="202">
        <v>70</v>
      </c>
      <c r="F229" s="203"/>
      <c r="G229" s="202">
        <f>C229*E229</f>
        <v>210</v>
      </c>
      <c r="H229" s="202"/>
      <c r="I229" s="202">
        <f>G229</f>
        <v>210</v>
      </c>
      <c r="J229" s="202"/>
      <c r="K229" s="202">
        <f>I229-J229</f>
        <v>210</v>
      </c>
      <c r="L229" s="324"/>
      <c r="M229" s="324"/>
      <c r="N229" s="374"/>
      <c r="O229" s="291"/>
    </row>
    <row r="230" spans="1:15" s="293" customFormat="1" ht="15">
      <c r="A230" s="345" t="s">
        <v>12</v>
      </c>
      <c r="B230" s="342" t="s">
        <v>629</v>
      </c>
      <c r="C230" s="343"/>
      <c r="D230" s="196"/>
      <c r="E230" s="196">
        <v>153</v>
      </c>
      <c r="F230" s="197">
        <v>1</v>
      </c>
      <c r="G230" s="196">
        <f>E230*F230</f>
        <v>153</v>
      </c>
      <c r="H230" s="196"/>
      <c r="I230" s="196">
        <f>G230</f>
        <v>153</v>
      </c>
      <c r="J230" s="196">
        <v>15</v>
      </c>
      <c r="K230" s="196">
        <f t="shared" ref="K230:K237" si="76">I230-J230</f>
        <v>138</v>
      </c>
      <c r="L230" s="332">
        <v>153</v>
      </c>
      <c r="M230" s="332">
        <f>G230-L230</f>
        <v>0</v>
      </c>
      <c r="N230" s="344"/>
      <c r="O230" s="340"/>
    </row>
    <row r="231" spans="1:15" s="327" customFormat="1" ht="45">
      <c r="A231" s="253" t="s">
        <v>12</v>
      </c>
      <c r="B231" s="254" t="s">
        <v>959</v>
      </c>
      <c r="C231" s="376"/>
      <c r="D231" s="202"/>
      <c r="E231" s="202"/>
      <c r="F231" s="203"/>
      <c r="G231" s="202"/>
      <c r="H231" s="202">
        <v>280</v>
      </c>
      <c r="I231" s="202">
        <f t="shared" ref="I231:I235" si="77">SUM(D231:H231)</f>
        <v>280</v>
      </c>
      <c r="J231" s="202">
        <v>28</v>
      </c>
      <c r="K231" s="202">
        <f t="shared" si="76"/>
        <v>252</v>
      </c>
      <c r="L231" s="324" t="s">
        <v>956</v>
      </c>
      <c r="M231" s="324"/>
      <c r="N231" s="374"/>
      <c r="O231" s="291"/>
    </row>
    <row r="232" spans="1:15" s="327" customFormat="1" ht="45">
      <c r="A232" s="253" t="s">
        <v>12</v>
      </c>
      <c r="B232" s="254" t="s">
        <v>630</v>
      </c>
      <c r="C232" s="376"/>
      <c r="D232" s="202"/>
      <c r="E232" s="202"/>
      <c r="F232" s="203"/>
      <c r="G232" s="202"/>
      <c r="H232" s="202">
        <v>150</v>
      </c>
      <c r="I232" s="202">
        <f t="shared" si="77"/>
        <v>150</v>
      </c>
      <c r="J232" s="202">
        <v>15</v>
      </c>
      <c r="K232" s="202">
        <f t="shared" si="76"/>
        <v>135</v>
      </c>
      <c r="L232" s="324"/>
      <c r="M232" s="324"/>
      <c r="N232" s="374"/>
      <c r="O232" s="291"/>
    </row>
    <row r="233" spans="1:15" s="327" customFormat="1" ht="30">
      <c r="A233" s="253" t="s">
        <v>12</v>
      </c>
      <c r="B233" s="254" t="s">
        <v>631</v>
      </c>
      <c r="C233" s="376"/>
      <c r="D233" s="202"/>
      <c r="E233" s="202"/>
      <c r="F233" s="203"/>
      <c r="G233" s="202"/>
      <c r="H233" s="202">
        <v>150</v>
      </c>
      <c r="I233" s="202">
        <f t="shared" si="77"/>
        <v>150</v>
      </c>
      <c r="J233" s="202">
        <v>15</v>
      </c>
      <c r="K233" s="202">
        <f t="shared" si="76"/>
        <v>135</v>
      </c>
      <c r="L233" s="324"/>
      <c r="M233" s="324"/>
      <c r="N233" s="374"/>
      <c r="O233" s="291"/>
    </row>
    <row r="234" spans="1:15" s="327" customFormat="1" ht="45">
      <c r="A234" s="253" t="s">
        <v>12</v>
      </c>
      <c r="B234" s="254" t="s">
        <v>632</v>
      </c>
      <c r="C234" s="376"/>
      <c r="D234" s="202"/>
      <c r="E234" s="202"/>
      <c r="F234" s="203"/>
      <c r="G234" s="202"/>
      <c r="H234" s="202">
        <v>130</v>
      </c>
      <c r="I234" s="202">
        <f t="shared" si="77"/>
        <v>130</v>
      </c>
      <c r="J234" s="202">
        <v>13</v>
      </c>
      <c r="K234" s="202">
        <f t="shared" si="76"/>
        <v>117</v>
      </c>
      <c r="L234" s="324"/>
      <c r="M234" s="324"/>
      <c r="N234" s="374"/>
      <c r="O234" s="291"/>
    </row>
    <row r="235" spans="1:15" s="327" customFormat="1" ht="15">
      <c r="A235" s="253" t="s">
        <v>12</v>
      </c>
      <c r="B235" s="254" t="s">
        <v>633</v>
      </c>
      <c r="C235" s="376"/>
      <c r="D235" s="202"/>
      <c r="E235" s="202"/>
      <c r="F235" s="203"/>
      <c r="G235" s="202"/>
      <c r="H235" s="202">
        <v>60</v>
      </c>
      <c r="I235" s="202">
        <f t="shared" si="77"/>
        <v>60</v>
      </c>
      <c r="J235" s="202">
        <v>6</v>
      </c>
      <c r="K235" s="202">
        <f t="shared" si="76"/>
        <v>54</v>
      </c>
      <c r="L235" s="324"/>
      <c r="M235" s="324"/>
      <c r="N235" s="374"/>
      <c r="O235" s="291"/>
    </row>
    <row r="236" spans="1:15" s="335" customFormat="1" ht="15">
      <c r="A236" s="345" t="s">
        <v>12</v>
      </c>
      <c r="B236" s="342" t="s">
        <v>634</v>
      </c>
      <c r="C236" s="343"/>
      <c r="D236" s="196"/>
      <c r="E236" s="196"/>
      <c r="F236" s="197"/>
      <c r="G236" s="196"/>
      <c r="H236" s="196">
        <v>50</v>
      </c>
      <c r="I236" s="202">
        <f>SUM(D236:H236)</f>
        <v>50</v>
      </c>
      <c r="J236" s="202">
        <v>5</v>
      </c>
      <c r="K236" s="202">
        <f t="shared" si="76"/>
        <v>45</v>
      </c>
      <c r="L236" s="332"/>
      <c r="M236" s="332"/>
      <c r="N236" s="344"/>
      <c r="O236" s="340"/>
    </row>
    <row r="237" spans="1:15" s="335" customFormat="1" ht="15">
      <c r="A237" s="345" t="s">
        <v>12</v>
      </c>
      <c r="B237" s="342" t="s">
        <v>635</v>
      </c>
      <c r="C237" s="343"/>
      <c r="D237" s="196"/>
      <c r="E237" s="196"/>
      <c r="F237" s="197"/>
      <c r="G237" s="196"/>
      <c r="H237" s="196">
        <v>60</v>
      </c>
      <c r="I237" s="202">
        <f>SUM(D237:H237)</f>
        <v>60</v>
      </c>
      <c r="J237" s="202">
        <v>6</v>
      </c>
      <c r="K237" s="202">
        <f t="shared" si="76"/>
        <v>54</v>
      </c>
      <c r="L237" s="332"/>
      <c r="M237" s="332"/>
      <c r="N237" s="344"/>
      <c r="O237" s="340"/>
    </row>
    <row r="238" spans="1:15" s="392" customFormat="1" ht="30">
      <c r="A238" s="257">
        <v>6</v>
      </c>
      <c r="B238" s="397" t="s">
        <v>636</v>
      </c>
      <c r="C238" s="389">
        <v>8</v>
      </c>
      <c r="D238" s="206">
        <f>SUM(D239:D244)</f>
        <v>1065</v>
      </c>
      <c r="E238" s="206"/>
      <c r="F238" s="206"/>
      <c r="G238" s="206">
        <f>SUM(G239:G244)</f>
        <v>188</v>
      </c>
      <c r="H238" s="206">
        <f>SUM(H239:H244)</f>
        <v>257</v>
      </c>
      <c r="I238" s="206">
        <f>SUM(I239:I244)</f>
        <v>1510</v>
      </c>
      <c r="J238" s="206">
        <f>SUM(J239:J244)</f>
        <v>45</v>
      </c>
      <c r="K238" s="206">
        <f>SUM(K239:K244)</f>
        <v>1465</v>
      </c>
      <c r="L238" s="356"/>
      <c r="M238" s="390"/>
      <c r="N238" s="395"/>
      <c r="O238" s="396"/>
    </row>
    <row r="239" spans="1:15" s="327" customFormat="1" ht="15">
      <c r="A239" s="253" t="s">
        <v>12</v>
      </c>
      <c r="B239" s="254" t="s">
        <v>474</v>
      </c>
      <c r="C239" s="376"/>
      <c r="D239" s="202">
        <v>1065</v>
      </c>
      <c r="E239" s="202"/>
      <c r="F239" s="203"/>
      <c r="G239" s="202"/>
      <c r="H239" s="202"/>
      <c r="I239" s="202">
        <f t="shared" ref="I239:I244" si="78">SUM(D239:H239)</f>
        <v>1065</v>
      </c>
      <c r="J239" s="202"/>
      <c r="K239" s="202">
        <f t="shared" ref="K239:K244" si="79">I239-J239</f>
        <v>1065</v>
      </c>
      <c r="L239" s="324"/>
      <c r="M239" s="324"/>
      <c r="N239" s="374"/>
      <c r="O239" s="291"/>
    </row>
    <row r="240" spans="1:15" s="293" customFormat="1" ht="15">
      <c r="A240" s="345" t="s">
        <v>12</v>
      </c>
      <c r="B240" s="342" t="s">
        <v>637</v>
      </c>
      <c r="C240" s="343"/>
      <c r="D240" s="196"/>
      <c r="E240" s="196">
        <v>188</v>
      </c>
      <c r="F240" s="197">
        <v>1</v>
      </c>
      <c r="G240" s="196">
        <f>E240*F240</f>
        <v>188</v>
      </c>
      <c r="H240" s="196"/>
      <c r="I240" s="196">
        <f>G240</f>
        <v>188</v>
      </c>
      <c r="J240" s="196">
        <v>19</v>
      </c>
      <c r="K240" s="196">
        <f t="shared" si="79"/>
        <v>169</v>
      </c>
      <c r="L240" s="332">
        <v>188</v>
      </c>
      <c r="M240" s="332">
        <f>G240-L240</f>
        <v>0</v>
      </c>
      <c r="N240" s="344"/>
      <c r="O240" s="340"/>
    </row>
    <row r="241" spans="1:15" s="335" customFormat="1" ht="30">
      <c r="A241" s="345" t="s">
        <v>12</v>
      </c>
      <c r="B241" s="342" t="s">
        <v>638</v>
      </c>
      <c r="C241" s="343"/>
      <c r="D241" s="196"/>
      <c r="E241" s="196"/>
      <c r="F241" s="197"/>
      <c r="G241" s="196"/>
      <c r="H241" s="196">
        <v>45</v>
      </c>
      <c r="I241" s="202">
        <f t="shared" si="78"/>
        <v>45</v>
      </c>
      <c r="J241" s="202">
        <v>5</v>
      </c>
      <c r="K241" s="202">
        <f t="shared" si="79"/>
        <v>40</v>
      </c>
      <c r="L241" s="332"/>
      <c r="M241" s="332"/>
      <c r="N241" s="344"/>
      <c r="O241" s="340"/>
    </row>
    <row r="242" spans="1:15" s="335" customFormat="1" ht="30">
      <c r="A242" s="345" t="s">
        <v>12</v>
      </c>
      <c r="B242" s="342" t="s">
        <v>639</v>
      </c>
      <c r="C242" s="343"/>
      <c r="D242" s="196"/>
      <c r="E242" s="196"/>
      <c r="F242" s="197"/>
      <c r="G242" s="196"/>
      <c r="H242" s="196">
        <v>150</v>
      </c>
      <c r="I242" s="202">
        <f t="shared" si="78"/>
        <v>150</v>
      </c>
      <c r="J242" s="202">
        <v>15</v>
      </c>
      <c r="K242" s="202">
        <f t="shared" si="79"/>
        <v>135</v>
      </c>
      <c r="L242" s="332"/>
      <c r="M242" s="332"/>
      <c r="N242" s="344"/>
      <c r="O242" s="340"/>
    </row>
    <row r="243" spans="1:15" s="335" customFormat="1" ht="30">
      <c r="A243" s="345" t="s">
        <v>12</v>
      </c>
      <c r="B243" s="342" t="s">
        <v>485</v>
      </c>
      <c r="C243" s="343"/>
      <c r="D243" s="196"/>
      <c r="E243" s="196"/>
      <c r="F243" s="197"/>
      <c r="G243" s="196"/>
      <c r="H243" s="196">
        <v>12</v>
      </c>
      <c r="I243" s="196">
        <f>SUM(D243:H243)</f>
        <v>12</v>
      </c>
      <c r="J243" s="196">
        <v>1</v>
      </c>
      <c r="K243" s="196">
        <f t="shared" si="79"/>
        <v>11</v>
      </c>
      <c r="L243" s="332"/>
      <c r="M243" s="332"/>
      <c r="N243" s="344"/>
      <c r="O243" s="340"/>
    </row>
    <row r="244" spans="1:15" s="335" customFormat="1" ht="30">
      <c r="A244" s="345" t="s">
        <v>12</v>
      </c>
      <c r="B244" s="375" t="s">
        <v>640</v>
      </c>
      <c r="C244" s="343"/>
      <c r="D244" s="196"/>
      <c r="E244" s="196"/>
      <c r="F244" s="197"/>
      <c r="G244" s="196"/>
      <c r="H244" s="196">
        <v>50</v>
      </c>
      <c r="I244" s="202">
        <f t="shared" si="78"/>
        <v>50</v>
      </c>
      <c r="J244" s="202">
        <v>5</v>
      </c>
      <c r="K244" s="202">
        <f t="shared" si="79"/>
        <v>45</v>
      </c>
      <c r="L244" s="332"/>
      <c r="M244" s="332"/>
      <c r="N244" s="344"/>
      <c r="O244" s="340"/>
    </row>
    <row r="245" spans="1:15" s="359" customFormat="1" ht="30">
      <c r="A245" s="398">
        <v>7</v>
      </c>
      <c r="B245" s="399" t="s">
        <v>641</v>
      </c>
      <c r="C245" s="338"/>
      <c r="D245" s="194"/>
      <c r="E245" s="194"/>
      <c r="F245" s="195"/>
      <c r="G245" s="194"/>
      <c r="H245" s="194">
        <f>SUM(H246:H248)</f>
        <v>550</v>
      </c>
      <c r="I245" s="194">
        <f>SUM(I246:I248)</f>
        <v>550</v>
      </c>
      <c r="J245" s="194">
        <f>SUM(J246:J248)</f>
        <v>55</v>
      </c>
      <c r="K245" s="194">
        <f>SUM(K246:K248)</f>
        <v>495</v>
      </c>
      <c r="L245" s="356"/>
      <c r="M245" s="356"/>
      <c r="N245" s="357"/>
      <c r="O245" s="358"/>
    </row>
    <row r="246" spans="1:15" s="335" customFormat="1" ht="30">
      <c r="A246" s="345" t="s">
        <v>12</v>
      </c>
      <c r="B246" s="342" t="s">
        <v>642</v>
      </c>
      <c r="C246" s="343"/>
      <c r="D246" s="196"/>
      <c r="E246" s="196"/>
      <c r="F246" s="197"/>
      <c r="G246" s="196"/>
      <c r="H246" s="196">
        <v>140</v>
      </c>
      <c r="I246" s="196">
        <f>SUM(D246:H246)</f>
        <v>140</v>
      </c>
      <c r="J246" s="196">
        <v>14</v>
      </c>
      <c r="K246" s="196">
        <f>I246-J246</f>
        <v>126</v>
      </c>
      <c r="L246" s="332"/>
      <c r="M246" s="332"/>
      <c r="N246" s="344"/>
      <c r="O246" s="340"/>
    </row>
    <row r="247" spans="1:15" s="335" customFormat="1" ht="30">
      <c r="A247" s="345" t="s">
        <v>12</v>
      </c>
      <c r="B247" s="342" t="s">
        <v>643</v>
      </c>
      <c r="C247" s="343"/>
      <c r="D247" s="196"/>
      <c r="E247" s="196"/>
      <c r="F247" s="197"/>
      <c r="G247" s="196"/>
      <c r="H247" s="196">
        <v>265</v>
      </c>
      <c r="I247" s="196">
        <f>SUM(D247:H247)</f>
        <v>265</v>
      </c>
      <c r="J247" s="196">
        <v>26</v>
      </c>
      <c r="K247" s="196">
        <f>I247-J247</f>
        <v>239</v>
      </c>
      <c r="L247" s="332"/>
      <c r="M247" s="332"/>
      <c r="N247" s="344"/>
      <c r="O247" s="340"/>
    </row>
    <row r="248" spans="1:15" s="335" customFormat="1" ht="30">
      <c r="A248" s="345" t="s">
        <v>12</v>
      </c>
      <c r="B248" s="342" t="s">
        <v>644</v>
      </c>
      <c r="C248" s="343"/>
      <c r="D248" s="196"/>
      <c r="E248" s="196"/>
      <c r="F248" s="197"/>
      <c r="G248" s="196"/>
      <c r="H248" s="196">
        <v>145</v>
      </c>
      <c r="I248" s="196">
        <f t="shared" ref="I248" si="80">SUM(D248:H248)</f>
        <v>145</v>
      </c>
      <c r="J248" s="196">
        <v>15</v>
      </c>
      <c r="K248" s="196">
        <f>I248-J248</f>
        <v>130</v>
      </c>
      <c r="L248" s="332"/>
      <c r="M248" s="332"/>
      <c r="N248" s="344"/>
      <c r="O248" s="340"/>
    </row>
    <row r="249" spans="1:15" s="359" customFormat="1" ht="14.25">
      <c r="A249" s="336">
        <v>8</v>
      </c>
      <c r="B249" s="354" t="s">
        <v>645</v>
      </c>
      <c r="C249" s="194">
        <f t="shared" ref="C249:G249" si="81">C250+C266+C269+C271+C273</f>
        <v>0</v>
      </c>
      <c r="D249" s="194">
        <f t="shared" si="81"/>
        <v>0</v>
      </c>
      <c r="E249" s="194">
        <f t="shared" si="81"/>
        <v>0</v>
      </c>
      <c r="F249" s="194">
        <f t="shared" si="81"/>
        <v>0</v>
      </c>
      <c r="G249" s="194">
        <f t="shared" si="81"/>
        <v>0</v>
      </c>
      <c r="H249" s="194">
        <f>H250+H266+H269+H271+H273</f>
        <v>15198</v>
      </c>
      <c r="I249" s="194">
        <f t="shared" ref="I249:K249" si="82">I250+I266+I269+I271+I273</f>
        <v>15198</v>
      </c>
      <c r="J249" s="194">
        <f t="shared" si="82"/>
        <v>0</v>
      </c>
      <c r="K249" s="194">
        <f t="shared" si="82"/>
        <v>15198</v>
      </c>
      <c r="L249" s="356"/>
      <c r="M249" s="356"/>
      <c r="N249" s="357"/>
      <c r="O249" s="358"/>
    </row>
    <row r="250" spans="1:15" s="359" customFormat="1" ht="14.25">
      <c r="A250" s="336" t="s">
        <v>646</v>
      </c>
      <c r="B250" s="354" t="s">
        <v>243</v>
      </c>
      <c r="C250" s="194"/>
      <c r="D250" s="194"/>
      <c r="E250" s="194"/>
      <c r="F250" s="195"/>
      <c r="G250" s="194"/>
      <c r="H250" s="194">
        <f>SUM(H251:H265)</f>
        <v>13735</v>
      </c>
      <c r="I250" s="194">
        <f t="shared" ref="I250:K250" si="83">SUM(I251:I265)</f>
        <v>13735</v>
      </c>
      <c r="J250" s="194">
        <f t="shared" si="83"/>
        <v>0</v>
      </c>
      <c r="K250" s="194">
        <f t="shared" si="83"/>
        <v>13735</v>
      </c>
      <c r="L250" s="356"/>
      <c r="M250" s="356"/>
      <c r="N250" s="357"/>
      <c r="O250" s="358"/>
    </row>
    <row r="251" spans="1:15" s="335" customFormat="1" ht="30">
      <c r="A251" s="345" t="s">
        <v>12</v>
      </c>
      <c r="B251" s="378" t="s">
        <v>647</v>
      </c>
      <c r="C251" s="343"/>
      <c r="D251" s="196"/>
      <c r="E251" s="196"/>
      <c r="F251" s="197"/>
      <c r="G251" s="196"/>
      <c r="H251" s="196">
        <f>10661+201</f>
        <v>10862</v>
      </c>
      <c r="I251" s="196">
        <f>D251+E251+H251</f>
        <v>10862</v>
      </c>
      <c r="J251" s="196"/>
      <c r="K251" s="196">
        <f t="shared" ref="K251:K295" si="84">I251-J251</f>
        <v>10862</v>
      </c>
      <c r="L251" s="332"/>
      <c r="M251" s="332"/>
      <c r="N251" s="344"/>
      <c r="O251" s="340"/>
    </row>
    <row r="252" spans="1:15" s="335" customFormat="1" ht="15">
      <c r="A252" s="345" t="s">
        <v>12</v>
      </c>
      <c r="B252" s="378" t="s">
        <v>648</v>
      </c>
      <c r="C252" s="343"/>
      <c r="D252" s="196"/>
      <c r="E252" s="196"/>
      <c r="F252" s="197"/>
      <c r="G252" s="196"/>
      <c r="H252" s="196">
        <v>2159</v>
      </c>
      <c r="I252" s="196">
        <f>D252+E252+H252</f>
        <v>2159</v>
      </c>
      <c r="J252" s="196"/>
      <c r="K252" s="196">
        <f t="shared" si="84"/>
        <v>2159</v>
      </c>
      <c r="L252" s="332"/>
      <c r="M252" s="332"/>
      <c r="N252" s="344"/>
      <c r="O252" s="340"/>
    </row>
    <row r="253" spans="1:15" s="335" customFormat="1" ht="30">
      <c r="A253" s="345" t="s">
        <v>12</v>
      </c>
      <c r="B253" s="378" t="s">
        <v>649</v>
      </c>
      <c r="C253" s="343"/>
      <c r="D253" s="196"/>
      <c r="E253" s="196"/>
      <c r="F253" s="197"/>
      <c r="G253" s="196"/>
      <c r="H253" s="196">
        <v>107</v>
      </c>
      <c r="I253" s="196">
        <f>D253+E253+H253</f>
        <v>107</v>
      </c>
      <c r="J253" s="196"/>
      <c r="K253" s="196">
        <f t="shared" si="84"/>
        <v>107</v>
      </c>
      <c r="L253" s="332"/>
      <c r="M253" s="332"/>
      <c r="N253" s="344"/>
      <c r="O253" s="340"/>
    </row>
    <row r="254" spans="1:15" s="327" customFormat="1" ht="15">
      <c r="A254" s="345" t="s">
        <v>12</v>
      </c>
      <c r="B254" s="400" t="s">
        <v>650</v>
      </c>
      <c r="C254" s="376"/>
      <c r="D254" s="202"/>
      <c r="E254" s="202"/>
      <c r="F254" s="203"/>
      <c r="G254" s="202"/>
      <c r="H254" s="202">
        <v>140</v>
      </c>
      <c r="I254" s="202">
        <f t="shared" ref="I254:I320" si="85">D254+E254+H254</f>
        <v>140</v>
      </c>
      <c r="J254" s="202"/>
      <c r="K254" s="202">
        <f t="shared" si="84"/>
        <v>140</v>
      </c>
      <c r="L254" s="324"/>
      <c r="M254" s="324"/>
      <c r="N254" s="374"/>
      <c r="O254" s="291"/>
    </row>
    <row r="255" spans="1:15" s="327" customFormat="1" ht="15">
      <c r="A255" s="345" t="s">
        <v>12</v>
      </c>
      <c r="B255" s="400" t="s">
        <v>651</v>
      </c>
      <c r="C255" s="376"/>
      <c r="D255" s="202"/>
      <c r="E255" s="202"/>
      <c r="F255" s="203"/>
      <c r="G255" s="202"/>
      <c r="H255" s="202">
        <v>70</v>
      </c>
      <c r="I255" s="202">
        <f t="shared" si="85"/>
        <v>70</v>
      </c>
      <c r="J255" s="202"/>
      <c r="K255" s="202">
        <f t="shared" si="84"/>
        <v>70</v>
      </c>
      <c r="L255" s="324"/>
      <c r="M255" s="324"/>
      <c r="N255" s="374"/>
      <c r="O255" s="291"/>
    </row>
    <row r="256" spans="1:15" s="327" customFormat="1" ht="15">
      <c r="A256" s="345" t="s">
        <v>12</v>
      </c>
      <c r="B256" s="400" t="s">
        <v>652</v>
      </c>
      <c r="C256" s="376"/>
      <c r="D256" s="202"/>
      <c r="E256" s="202"/>
      <c r="F256" s="203"/>
      <c r="G256" s="202"/>
      <c r="H256" s="202">
        <v>50</v>
      </c>
      <c r="I256" s="202">
        <f t="shared" si="85"/>
        <v>50</v>
      </c>
      <c r="J256" s="202"/>
      <c r="K256" s="202">
        <f t="shared" si="84"/>
        <v>50</v>
      </c>
      <c r="L256" s="324"/>
      <c r="M256" s="324"/>
      <c r="N256" s="374"/>
      <c r="O256" s="291"/>
    </row>
    <row r="257" spans="1:15" s="327" customFormat="1" ht="15">
      <c r="A257" s="345" t="s">
        <v>12</v>
      </c>
      <c r="B257" s="400" t="s">
        <v>653</v>
      </c>
      <c r="C257" s="376"/>
      <c r="D257" s="202"/>
      <c r="E257" s="202"/>
      <c r="F257" s="203"/>
      <c r="G257" s="202"/>
      <c r="H257" s="202">
        <v>10</v>
      </c>
      <c r="I257" s="202">
        <f t="shared" si="85"/>
        <v>10</v>
      </c>
      <c r="J257" s="202"/>
      <c r="K257" s="202">
        <f t="shared" si="84"/>
        <v>10</v>
      </c>
      <c r="L257" s="324"/>
      <c r="M257" s="324"/>
      <c r="N257" s="374"/>
      <c r="O257" s="291"/>
    </row>
    <row r="258" spans="1:15" s="327" customFormat="1" ht="15">
      <c r="A258" s="345" t="s">
        <v>12</v>
      </c>
      <c r="B258" s="400" t="s">
        <v>654</v>
      </c>
      <c r="C258" s="376"/>
      <c r="D258" s="202"/>
      <c r="E258" s="202"/>
      <c r="F258" s="203"/>
      <c r="G258" s="202"/>
      <c r="H258" s="202">
        <v>10</v>
      </c>
      <c r="I258" s="202">
        <f t="shared" si="85"/>
        <v>10</v>
      </c>
      <c r="J258" s="202"/>
      <c r="K258" s="202">
        <f t="shared" si="84"/>
        <v>10</v>
      </c>
      <c r="L258" s="324"/>
      <c r="M258" s="324"/>
      <c r="N258" s="374"/>
      <c r="O258" s="291"/>
    </row>
    <row r="259" spans="1:15" s="327" customFormat="1" ht="15">
      <c r="A259" s="345" t="s">
        <v>12</v>
      </c>
      <c r="B259" s="400" t="s">
        <v>655</v>
      </c>
      <c r="C259" s="376"/>
      <c r="D259" s="202"/>
      <c r="E259" s="202"/>
      <c r="F259" s="203"/>
      <c r="G259" s="202"/>
      <c r="H259" s="202">
        <v>15</v>
      </c>
      <c r="I259" s="202">
        <f t="shared" si="85"/>
        <v>15</v>
      </c>
      <c r="J259" s="202"/>
      <c r="K259" s="202">
        <f t="shared" si="84"/>
        <v>15</v>
      </c>
      <c r="L259" s="324"/>
      <c r="M259" s="324"/>
      <c r="N259" s="374"/>
      <c r="O259" s="291"/>
    </row>
    <row r="260" spans="1:15" s="327" customFormat="1" ht="15">
      <c r="A260" s="345" t="s">
        <v>12</v>
      </c>
      <c r="B260" s="400" t="s">
        <v>656</v>
      </c>
      <c r="C260" s="376"/>
      <c r="D260" s="202"/>
      <c r="E260" s="202"/>
      <c r="F260" s="203"/>
      <c r="G260" s="202"/>
      <c r="H260" s="202">
        <v>5</v>
      </c>
      <c r="I260" s="202">
        <f t="shared" si="85"/>
        <v>5</v>
      </c>
      <c r="J260" s="202"/>
      <c r="K260" s="202">
        <f t="shared" si="84"/>
        <v>5</v>
      </c>
      <c r="L260" s="324"/>
      <c r="M260" s="324"/>
      <c r="N260" s="374"/>
      <c r="O260" s="291"/>
    </row>
    <row r="261" spans="1:15" s="327" customFormat="1" ht="15">
      <c r="A261" s="345" t="s">
        <v>12</v>
      </c>
      <c r="B261" s="400" t="s">
        <v>657</v>
      </c>
      <c r="C261" s="376"/>
      <c r="D261" s="202"/>
      <c r="E261" s="202"/>
      <c r="F261" s="203"/>
      <c r="G261" s="202"/>
      <c r="H261" s="202">
        <v>15</v>
      </c>
      <c r="I261" s="202">
        <f>D261+E261+H261</f>
        <v>15</v>
      </c>
      <c r="J261" s="202"/>
      <c r="K261" s="202">
        <f t="shared" si="84"/>
        <v>15</v>
      </c>
      <c r="L261" s="324"/>
      <c r="M261" s="324"/>
      <c r="N261" s="374"/>
      <c r="O261" s="291"/>
    </row>
    <row r="262" spans="1:15" s="327" customFormat="1" ht="15">
      <c r="A262" s="345" t="s">
        <v>12</v>
      </c>
      <c r="B262" s="400" t="s">
        <v>658</v>
      </c>
      <c r="C262" s="376"/>
      <c r="D262" s="202"/>
      <c r="E262" s="202"/>
      <c r="F262" s="203"/>
      <c r="G262" s="202"/>
      <c r="H262" s="202">
        <v>20</v>
      </c>
      <c r="I262" s="202">
        <f>D262+E262+H262</f>
        <v>20</v>
      </c>
      <c r="J262" s="202"/>
      <c r="K262" s="202">
        <f t="shared" si="84"/>
        <v>20</v>
      </c>
      <c r="L262" s="324"/>
      <c r="M262" s="324"/>
      <c r="N262" s="374"/>
      <c r="O262" s="291"/>
    </row>
    <row r="263" spans="1:15" s="327" customFormat="1" ht="45">
      <c r="A263" s="345" t="s">
        <v>12</v>
      </c>
      <c r="B263" s="400" t="s">
        <v>659</v>
      </c>
      <c r="C263" s="376"/>
      <c r="D263" s="202"/>
      <c r="E263" s="202"/>
      <c r="F263" s="203"/>
      <c r="G263" s="202"/>
      <c r="H263" s="202">
        <v>112</v>
      </c>
      <c r="I263" s="202">
        <f>D263+E263+H263</f>
        <v>112</v>
      </c>
      <c r="J263" s="202"/>
      <c r="K263" s="202">
        <f t="shared" si="84"/>
        <v>112</v>
      </c>
      <c r="L263" s="324"/>
      <c r="M263" s="324"/>
      <c r="N263" s="374"/>
      <c r="O263" s="291"/>
    </row>
    <row r="264" spans="1:15" s="327" customFormat="1" ht="30">
      <c r="A264" s="345" t="s">
        <v>12</v>
      </c>
      <c r="B264" s="400" t="s">
        <v>660</v>
      </c>
      <c r="C264" s="376"/>
      <c r="D264" s="202"/>
      <c r="E264" s="202"/>
      <c r="F264" s="203"/>
      <c r="G264" s="202"/>
      <c r="H264" s="202">
        <v>15</v>
      </c>
      <c r="I264" s="202">
        <f>D264+E264+H264</f>
        <v>15</v>
      </c>
      <c r="J264" s="202"/>
      <c r="K264" s="202">
        <f t="shared" si="84"/>
        <v>15</v>
      </c>
      <c r="L264" s="324"/>
      <c r="M264" s="324"/>
      <c r="N264" s="374"/>
      <c r="O264" s="291"/>
    </row>
    <row r="265" spans="1:15" s="327" customFormat="1" ht="15">
      <c r="A265" s="345" t="s">
        <v>12</v>
      </c>
      <c r="B265" s="400" t="s">
        <v>661</v>
      </c>
      <c r="C265" s="376"/>
      <c r="D265" s="202"/>
      <c r="E265" s="202"/>
      <c r="F265" s="203"/>
      <c r="G265" s="202"/>
      <c r="H265" s="202">
        <v>145</v>
      </c>
      <c r="I265" s="202">
        <f>D265+E265+H265</f>
        <v>145</v>
      </c>
      <c r="J265" s="202"/>
      <c r="K265" s="202">
        <f t="shared" si="84"/>
        <v>145</v>
      </c>
      <c r="L265" s="324"/>
      <c r="M265" s="324"/>
      <c r="N265" s="374"/>
      <c r="O265" s="291"/>
    </row>
    <row r="266" spans="1:15" s="404" customFormat="1" ht="14.25">
      <c r="A266" s="401" t="s">
        <v>662</v>
      </c>
      <c r="B266" s="402" t="s">
        <v>473</v>
      </c>
      <c r="C266" s="403"/>
      <c r="D266" s="209"/>
      <c r="E266" s="209"/>
      <c r="F266" s="210"/>
      <c r="G266" s="209"/>
      <c r="H266" s="209">
        <f>SUM(H267:H268)</f>
        <v>108</v>
      </c>
      <c r="I266" s="209">
        <f t="shared" ref="I266:K266" si="86">SUM(I267:I268)</f>
        <v>108</v>
      </c>
      <c r="J266" s="209">
        <f t="shared" si="86"/>
        <v>0</v>
      </c>
      <c r="K266" s="209">
        <f t="shared" si="86"/>
        <v>108</v>
      </c>
      <c r="L266" s="390"/>
      <c r="M266" s="390"/>
      <c r="N266" s="395"/>
      <c r="O266" s="396"/>
    </row>
    <row r="267" spans="1:15" s="293" customFormat="1" ht="45">
      <c r="A267" s="345" t="s">
        <v>12</v>
      </c>
      <c r="B267" s="342" t="s">
        <v>663</v>
      </c>
      <c r="C267" s="343"/>
      <c r="D267" s="196"/>
      <c r="E267" s="196"/>
      <c r="F267" s="197"/>
      <c r="G267" s="196"/>
      <c r="H267" s="196">
        <v>99</v>
      </c>
      <c r="I267" s="196">
        <f>SUM(D267:H267)</f>
        <v>99</v>
      </c>
      <c r="J267" s="196"/>
      <c r="K267" s="196">
        <f>I267-J267</f>
        <v>99</v>
      </c>
      <c r="L267" s="332"/>
      <c r="M267" s="332"/>
      <c r="N267" s="344"/>
      <c r="O267" s="340"/>
    </row>
    <row r="268" spans="1:15" s="293" customFormat="1" ht="30">
      <c r="A268" s="345" t="s">
        <v>12</v>
      </c>
      <c r="B268" s="342" t="s">
        <v>664</v>
      </c>
      <c r="C268" s="343"/>
      <c r="D268" s="196"/>
      <c r="E268" s="196"/>
      <c r="F268" s="197"/>
      <c r="G268" s="196"/>
      <c r="H268" s="196">
        <v>9</v>
      </c>
      <c r="I268" s="196">
        <f>SUM(D268:H268)</f>
        <v>9</v>
      </c>
      <c r="J268" s="196"/>
      <c r="K268" s="196">
        <f>I268-J268</f>
        <v>9</v>
      </c>
      <c r="L268" s="332"/>
      <c r="M268" s="332"/>
      <c r="N268" s="344"/>
      <c r="O268" s="340"/>
    </row>
    <row r="269" spans="1:15" s="407" customFormat="1" ht="14.25">
      <c r="A269" s="401" t="s">
        <v>665</v>
      </c>
      <c r="B269" s="405" t="s">
        <v>118</v>
      </c>
      <c r="C269" s="406"/>
      <c r="D269" s="211"/>
      <c r="E269" s="211"/>
      <c r="F269" s="212"/>
      <c r="G269" s="211"/>
      <c r="H269" s="211">
        <f>H270</f>
        <v>205</v>
      </c>
      <c r="I269" s="211">
        <f t="shared" ref="I269:K269" si="87">I270</f>
        <v>205</v>
      </c>
      <c r="J269" s="211">
        <f t="shared" si="87"/>
        <v>0</v>
      </c>
      <c r="K269" s="211">
        <f t="shared" si="87"/>
        <v>205</v>
      </c>
      <c r="L269" s="356"/>
      <c r="M269" s="356"/>
      <c r="N269" s="357"/>
      <c r="O269" s="358"/>
    </row>
    <row r="270" spans="1:15" s="335" customFormat="1" ht="30">
      <c r="A270" s="345" t="s">
        <v>12</v>
      </c>
      <c r="B270" s="342" t="s">
        <v>666</v>
      </c>
      <c r="C270" s="343"/>
      <c r="D270" s="196"/>
      <c r="E270" s="196"/>
      <c r="F270" s="197"/>
      <c r="G270" s="196"/>
      <c r="H270" s="196">
        <v>205</v>
      </c>
      <c r="I270" s="196">
        <f>SUM(D270:H270)</f>
        <v>205</v>
      </c>
      <c r="J270" s="196"/>
      <c r="K270" s="196">
        <f t="shared" si="84"/>
        <v>205</v>
      </c>
      <c r="L270" s="332"/>
      <c r="M270" s="332"/>
      <c r="N270" s="344"/>
      <c r="O270" s="340"/>
    </row>
    <row r="271" spans="1:15" s="408" customFormat="1" ht="14.25">
      <c r="A271" s="401" t="s">
        <v>667</v>
      </c>
      <c r="B271" s="405" t="s">
        <v>521</v>
      </c>
      <c r="C271" s="406"/>
      <c r="D271" s="211"/>
      <c r="E271" s="211"/>
      <c r="F271" s="212"/>
      <c r="G271" s="211"/>
      <c r="H271" s="211">
        <f>H272</f>
        <v>150</v>
      </c>
      <c r="I271" s="211">
        <f t="shared" ref="I271:K271" si="88">I272</f>
        <v>150</v>
      </c>
      <c r="J271" s="211">
        <f t="shared" si="88"/>
        <v>0</v>
      </c>
      <c r="K271" s="211">
        <f t="shared" si="88"/>
        <v>150</v>
      </c>
      <c r="L271" s="356"/>
      <c r="M271" s="356"/>
      <c r="N271" s="357"/>
      <c r="O271" s="358"/>
    </row>
    <row r="272" spans="1:15" s="335" customFormat="1" ht="15">
      <c r="A272" s="345" t="s">
        <v>12</v>
      </c>
      <c r="B272" s="342" t="s">
        <v>668</v>
      </c>
      <c r="C272" s="343"/>
      <c r="D272" s="196"/>
      <c r="E272" s="196"/>
      <c r="F272" s="197"/>
      <c r="G272" s="196"/>
      <c r="H272" s="196">
        <v>150</v>
      </c>
      <c r="I272" s="196">
        <f>SUM(D272:H272)</f>
        <v>150</v>
      </c>
      <c r="J272" s="196"/>
      <c r="K272" s="196">
        <f t="shared" si="84"/>
        <v>150</v>
      </c>
      <c r="L272" s="332"/>
      <c r="M272" s="332"/>
      <c r="N272" s="344"/>
      <c r="O272" s="340"/>
    </row>
    <row r="273" spans="1:15" s="408" customFormat="1" ht="14.25">
      <c r="A273" s="401" t="s">
        <v>669</v>
      </c>
      <c r="B273" s="405" t="s">
        <v>670</v>
      </c>
      <c r="C273" s="406"/>
      <c r="D273" s="211"/>
      <c r="E273" s="211"/>
      <c r="F273" s="212"/>
      <c r="G273" s="211"/>
      <c r="H273" s="211">
        <f>H274</f>
        <v>1000</v>
      </c>
      <c r="I273" s="211">
        <f t="shared" ref="I273:K273" si="89">I274</f>
        <v>1000</v>
      </c>
      <c r="J273" s="211">
        <f t="shared" si="89"/>
        <v>0</v>
      </c>
      <c r="K273" s="211">
        <f t="shared" si="89"/>
        <v>1000</v>
      </c>
      <c r="L273" s="356"/>
      <c r="M273" s="356"/>
      <c r="N273" s="357"/>
      <c r="O273" s="358"/>
    </row>
    <row r="274" spans="1:15" s="327" customFormat="1" ht="30">
      <c r="A274" s="345" t="s">
        <v>12</v>
      </c>
      <c r="B274" s="400" t="s">
        <v>671</v>
      </c>
      <c r="C274" s="376"/>
      <c r="D274" s="202"/>
      <c r="E274" s="202"/>
      <c r="F274" s="203"/>
      <c r="G274" s="202"/>
      <c r="H274" s="202">
        <v>1000</v>
      </c>
      <c r="I274" s="202">
        <f t="shared" si="85"/>
        <v>1000</v>
      </c>
      <c r="J274" s="202"/>
      <c r="K274" s="202">
        <f t="shared" si="84"/>
        <v>1000</v>
      </c>
      <c r="L274" s="324"/>
      <c r="M274" s="324"/>
      <c r="N274" s="374"/>
      <c r="O274" s="291"/>
    </row>
    <row r="275" spans="1:15" s="392" customFormat="1" ht="14.25">
      <c r="A275" s="398">
        <v>9</v>
      </c>
      <c r="B275" s="409" t="s">
        <v>672</v>
      </c>
      <c r="C275" s="389"/>
      <c r="D275" s="206">
        <f t="shared" ref="D275:K275" si="90">SUM(D276:D277)</f>
        <v>0</v>
      </c>
      <c r="E275" s="206">
        <f t="shared" si="90"/>
        <v>0</v>
      </c>
      <c r="F275" s="213"/>
      <c r="G275" s="206"/>
      <c r="H275" s="206">
        <f t="shared" si="90"/>
        <v>507</v>
      </c>
      <c r="I275" s="206">
        <f t="shared" si="90"/>
        <v>507</v>
      </c>
      <c r="J275" s="206">
        <f t="shared" si="90"/>
        <v>0</v>
      </c>
      <c r="K275" s="206">
        <f t="shared" si="90"/>
        <v>507</v>
      </c>
      <c r="L275" s="390"/>
      <c r="M275" s="390"/>
      <c r="N275" s="395"/>
      <c r="O275" s="396"/>
    </row>
    <row r="276" spans="1:15" s="335" customFormat="1" ht="15">
      <c r="A276" s="345" t="s">
        <v>12</v>
      </c>
      <c r="B276" s="342" t="s">
        <v>673</v>
      </c>
      <c r="C276" s="343"/>
      <c r="D276" s="196"/>
      <c r="E276" s="196"/>
      <c r="F276" s="197"/>
      <c r="G276" s="196"/>
      <c r="H276" s="196">
        <f>507-H277</f>
        <v>472</v>
      </c>
      <c r="I276" s="196">
        <f>SUM(D276:H276)</f>
        <v>472</v>
      </c>
      <c r="J276" s="196"/>
      <c r="K276" s="196">
        <f>I276-J276</f>
        <v>472</v>
      </c>
      <c r="L276" s="332"/>
      <c r="M276" s="332"/>
      <c r="N276" s="344"/>
      <c r="O276" s="340"/>
    </row>
    <row r="277" spans="1:15" s="335" customFormat="1" ht="30">
      <c r="A277" s="345" t="s">
        <v>12</v>
      </c>
      <c r="B277" s="342" t="s">
        <v>674</v>
      </c>
      <c r="C277" s="343"/>
      <c r="D277" s="196"/>
      <c r="E277" s="196"/>
      <c r="F277" s="197"/>
      <c r="G277" s="196"/>
      <c r="H277" s="196">
        <v>35</v>
      </c>
      <c r="I277" s="196">
        <f>SUM(D277:H277)</f>
        <v>35</v>
      </c>
      <c r="J277" s="196"/>
      <c r="K277" s="196">
        <f>I277-J277</f>
        <v>35</v>
      </c>
      <c r="L277" s="332"/>
      <c r="M277" s="332"/>
      <c r="N277" s="344" t="s">
        <v>960</v>
      </c>
      <c r="O277" s="340"/>
    </row>
    <row r="278" spans="1:15" s="392" customFormat="1" ht="29.25">
      <c r="A278" s="242">
        <v>10</v>
      </c>
      <c r="B278" s="251" t="s">
        <v>961</v>
      </c>
      <c r="C278" s="389">
        <f>'[10]Biểu số 05.UB'!C11</f>
        <v>996</v>
      </c>
      <c r="D278" s="389">
        <f>'[10]Biểu số 05.UB'!G11</f>
        <v>146076</v>
      </c>
      <c r="E278" s="389"/>
      <c r="F278" s="389"/>
      <c r="G278" s="389">
        <f>'[10]Biểu số 05.UB'!J11+'[10]Biểu số 05.UB'!M11</f>
        <v>25030</v>
      </c>
      <c r="H278" s="389">
        <f>'[10]Biểu số 05.UB'!L11+'[10]Biểu số 05.UB'!N11</f>
        <v>39114</v>
      </c>
      <c r="I278" s="389">
        <f>SUM(D278:H278)</f>
        <v>210220</v>
      </c>
      <c r="J278" s="389">
        <f>'[10]Biểu số 05.UB'!O11</f>
        <v>2680.5</v>
      </c>
      <c r="K278" s="389">
        <f>I278-J278</f>
        <v>207539.5</v>
      </c>
      <c r="L278" s="390">
        <v>210220</v>
      </c>
      <c r="M278" s="390">
        <f>I278-L278</f>
        <v>0</v>
      </c>
      <c r="N278" s="395" t="s">
        <v>962</v>
      </c>
      <c r="O278" s="396">
        <f>D278</f>
        <v>146076</v>
      </c>
    </row>
    <row r="279" spans="1:15" s="327" customFormat="1" ht="15">
      <c r="A279" s="242">
        <v>11</v>
      </c>
      <c r="B279" s="262" t="s">
        <v>315</v>
      </c>
      <c r="C279" s="389"/>
      <c r="D279" s="206"/>
      <c r="E279" s="206"/>
      <c r="F279" s="213"/>
      <c r="G279" s="206"/>
      <c r="H279" s="206">
        <f>H280+H296</f>
        <v>8583</v>
      </c>
      <c r="I279" s="206">
        <f>D279+E279+H279</f>
        <v>8583</v>
      </c>
      <c r="J279" s="206">
        <f>J280+J296</f>
        <v>647</v>
      </c>
      <c r="K279" s="206">
        <f t="shared" si="84"/>
        <v>7936</v>
      </c>
      <c r="L279" s="324"/>
      <c r="M279" s="324"/>
      <c r="N279" s="374"/>
      <c r="O279" s="291"/>
    </row>
    <row r="280" spans="1:15" s="392" customFormat="1" ht="14.25">
      <c r="A280" s="242" t="s">
        <v>680</v>
      </c>
      <c r="B280" s="262" t="s">
        <v>681</v>
      </c>
      <c r="C280" s="389"/>
      <c r="D280" s="206"/>
      <c r="E280" s="206"/>
      <c r="F280" s="213"/>
      <c r="G280" s="206"/>
      <c r="H280" s="206">
        <f>H281+H295</f>
        <v>1710</v>
      </c>
      <c r="I280" s="206">
        <f>I281+I295</f>
        <v>1710</v>
      </c>
      <c r="J280" s="206">
        <f>J281+J295</f>
        <v>172</v>
      </c>
      <c r="K280" s="206">
        <f>K281+K295</f>
        <v>1538</v>
      </c>
      <c r="L280" s="390"/>
      <c r="M280" s="390"/>
      <c r="N280" s="395"/>
      <c r="O280" s="396"/>
    </row>
    <row r="281" spans="1:15" s="392" customFormat="1" ht="14.25">
      <c r="A281" s="257" t="s">
        <v>682</v>
      </c>
      <c r="B281" s="262" t="s">
        <v>683</v>
      </c>
      <c r="C281" s="389"/>
      <c r="D281" s="206"/>
      <c r="E281" s="206"/>
      <c r="F281" s="213"/>
      <c r="G281" s="206"/>
      <c r="H281" s="206">
        <f>SUM(H282:H294)</f>
        <v>1490</v>
      </c>
      <c r="I281" s="206">
        <f t="shared" ref="I281:K281" si="91">SUM(I282:I294)</f>
        <v>1490</v>
      </c>
      <c r="J281" s="206">
        <f t="shared" si="91"/>
        <v>150</v>
      </c>
      <c r="K281" s="206">
        <f t="shared" si="91"/>
        <v>1340</v>
      </c>
      <c r="L281" s="390"/>
      <c r="M281" s="390"/>
      <c r="N281" s="395"/>
      <c r="O281" s="396"/>
    </row>
    <row r="282" spans="1:15" s="327" customFormat="1" ht="45">
      <c r="A282" s="253" t="s">
        <v>12</v>
      </c>
      <c r="B282" s="254" t="s">
        <v>684</v>
      </c>
      <c r="C282" s="376"/>
      <c r="D282" s="202"/>
      <c r="E282" s="202"/>
      <c r="F282" s="203"/>
      <c r="G282" s="202"/>
      <c r="H282" s="202">
        <v>50</v>
      </c>
      <c r="I282" s="202">
        <f t="shared" si="85"/>
        <v>50</v>
      </c>
      <c r="J282" s="202">
        <v>5</v>
      </c>
      <c r="K282" s="202">
        <f>I282-J282</f>
        <v>45</v>
      </c>
      <c r="L282" s="324"/>
      <c r="M282" s="324"/>
      <c r="N282" s="374"/>
      <c r="O282" s="291"/>
    </row>
    <row r="283" spans="1:15" s="327" customFormat="1" ht="15">
      <c r="A283" s="253" t="s">
        <v>12</v>
      </c>
      <c r="B283" s="254" t="s">
        <v>685</v>
      </c>
      <c r="C283" s="376"/>
      <c r="D283" s="202"/>
      <c r="E283" s="202"/>
      <c r="F283" s="203"/>
      <c r="G283" s="202"/>
      <c r="H283" s="202">
        <v>30</v>
      </c>
      <c r="I283" s="202">
        <f t="shared" si="85"/>
        <v>30</v>
      </c>
      <c r="J283" s="202">
        <v>3</v>
      </c>
      <c r="K283" s="202">
        <f t="shared" ref="K283:K294" si="92">I283-J283</f>
        <v>27</v>
      </c>
      <c r="L283" s="324"/>
      <c r="M283" s="324"/>
      <c r="N283" s="374"/>
      <c r="O283" s="291"/>
    </row>
    <row r="284" spans="1:15" s="327" customFormat="1" ht="15">
      <c r="A284" s="253" t="s">
        <v>12</v>
      </c>
      <c r="B284" s="254" t="s">
        <v>686</v>
      </c>
      <c r="C284" s="376"/>
      <c r="D284" s="202"/>
      <c r="E284" s="202"/>
      <c r="F284" s="203"/>
      <c r="G284" s="202"/>
      <c r="H284" s="202">
        <v>15</v>
      </c>
      <c r="I284" s="202">
        <f t="shared" si="85"/>
        <v>15</v>
      </c>
      <c r="J284" s="202">
        <v>2</v>
      </c>
      <c r="K284" s="202">
        <f t="shared" si="92"/>
        <v>13</v>
      </c>
      <c r="L284" s="324"/>
      <c r="M284" s="324"/>
      <c r="N284" s="374"/>
      <c r="O284" s="291"/>
    </row>
    <row r="285" spans="1:15" s="327" customFormat="1" ht="30">
      <c r="A285" s="253" t="s">
        <v>12</v>
      </c>
      <c r="B285" s="254" t="s">
        <v>687</v>
      </c>
      <c r="C285" s="376"/>
      <c r="D285" s="202"/>
      <c r="E285" s="202"/>
      <c r="F285" s="203"/>
      <c r="G285" s="202"/>
      <c r="H285" s="202">
        <v>160</v>
      </c>
      <c r="I285" s="202">
        <f t="shared" si="85"/>
        <v>160</v>
      </c>
      <c r="J285" s="202">
        <v>16</v>
      </c>
      <c r="K285" s="202">
        <f t="shared" si="92"/>
        <v>144</v>
      </c>
      <c r="L285" s="324"/>
      <c r="M285" s="324"/>
      <c r="N285" s="374"/>
      <c r="O285" s="291"/>
    </row>
    <row r="286" spans="1:15" s="327" customFormat="1" ht="15">
      <c r="A286" s="253" t="s">
        <v>12</v>
      </c>
      <c r="B286" s="254" t="s">
        <v>688</v>
      </c>
      <c r="C286" s="376"/>
      <c r="D286" s="202"/>
      <c r="E286" s="202"/>
      <c r="F286" s="203"/>
      <c r="G286" s="202"/>
      <c r="H286" s="202">
        <v>90</v>
      </c>
      <c r="I286" s="202">
        <f t="shared" si="85"/>
        <v>90</v>
      </c>
      <c r="J286" s="202">
        <v>9</v>
      </c>
      <c r="K286" s="202">
        <f t="shared" si="92"/>
        <v>81</v>
      </c>
      <c r="L286" s="324"/>
      <c r="M286" s="324"/>
      <c r="N286" s="374"/>
      <c r="O286" s="291"/>
    </row>
    <row r="287" spans="1:15" s="327" customFormat="1" ht="30">
      <c r="A287" s="253" t="s">
        <v>12</v>
      </c>
      <c r="B287" s="254" t="s">
        <v>689</v>
      </c>
      <c r="C287" s="376"/>
      <c r="D287" s="202"/>
      <c r="E287" s="202"/>
      <c r="F287" s="203"/>
      <c r="G287" s="202"/>
      <c r="H287" s="202">
        <v>150</v>
      </c>
      <c r="I287" s="202">
        <f t="shared" si="85"/>
        <v>150</v>
      </c>
      <c r="J287" s="202">
        <v>15</v>
      </c>
      <c r="K287" s="202">
        <f t="shared" si="92"/>
        <v>135</v>
      </c>
      <c r="L287" s="324"/>
      <c r="M287" s="324"/>
      <c r="N287" s="374"/>
      <c r="O287" s="291"/>
    </row>
    <row r="288" spans="1:15" s="327" customFormat="1" ht="30">
      <c r="A288" s="253" t="s">
        <v>12</v>
      </c>
      <c r="B288" s="254" t="s">
        <v>690</v>
      </c>
      <c r="C288" s="376"/>
      <c r="D288" s="202"/>
      <c r="E288" s="202"/>
      <c r="F288" s="203"/>
      <c r="G288" s="202"/>
      <c r="H288" s="202">
        <v>115</v>
      </c>
      <c r="I288" s="202">
        <f t="shared" si="85"/>
        <v>115</v>
      </c>
      <c r="J288" s="202">
        <v>12</v>
      </c>
      <c r="K288" s="202">
        <f t="shared" si="92"/>
        <v>103</v>
      </c>
      <c r="L288" s="324"/>
      <c r="M288" s="324"/>
      <c r="N288" s="374"/>
      <c r="O288" s="291"/>
    </row>
    <row r="289" spans="1:15" s="327" customFormat="1" ht="60">
      <c r="A289" s="253" t="s">
        <v>12</v>
      </c>
      <c r="B289" s="254" t="s">
        <v>691</v>
      </c>
      <c r="C289" s="376"/>
      <c r="D289" s="202"/>
      <c r="E289" s="202"/>
      <c r="F289" s="203"/>
      <c r="G289" s="202"/>
      <c r="H289" s="202">
        <v>200</v>
      </c>
      <c r="I289" s="202">
        <f t="shared" si="85"/>
        <v>200</v>
      </c>
      <c r="J289" s="202">
        <v>20</v>
      </c>
      <c r="K289" s="202">
        <f t="shared" si="92"/>
        <v>180</v>
      </c>
      <c r="L289" s="324"/>
      <c r="M289" s="324"/>
      <c r="N289" s="374"/>
      <c r="O289" s="291"/>
    </row>
    <row r="290" spans="1:15" s="327" customFormat="1" ht="30">
      <c r="A290" s="253" t="s">
        <v>12</v>
      </c>
      <c r="B290" s="254" t="s">
        <v>692</v>
      </c>
      <c r="C290" s="376"/>
      <c r="D290" s="202"/>
      <c r="E290" s="202"/>
      <c r="F290" s="203"/>
      <c r="G290" s="202"/>
      <c r="H290" s="202">
        <v>120</v>
      </c>
      <c r="I290" s="202">
        <f t="shared" si="85"/>
        <v>120</v>
      </c>
      <c r="J290" s="202">
        <v>12</v>
      </c>
      <c r="K290" s="202">
        <f t="shared" si="92"/>
        <v>108</v>
      </c>
      <c r="L290" s="324"/>
      <c r="M290" s="324"/>
      <c r="N290" s="374"/>
      <c r="O290" s="291"/>
    </row>
    <row r="291" spans="1:15" s="327" customFormat="1" ht="30">
      <c r="A291" s="253" t="s">
        <v>12</v>
      </c>
      <c r="B291" s="254" t="s">
        <v>693</v>
      </c>
      <c r="C291" s="376"/>
      <c r="D291" s="202"/>
      <c r="E291" s="202"/>
      <c r="F291" s="203"/>
      <c r="G291" s="202"/>
      <c r="H291" s="202">
        <v>150</v>
      </c>
      <c r="I291" s="202">
        <f t="shared" si="85"/>
        <v>150</v>
      </c>
      <c r="J291" s="202">
        <v>15</v>
      </c>
      <c r="K291" s="202">
        <f t="shared" si="92"/>
        <v>135</v>
      </c>
      <c r="L291" s="324"/>
      <c r="M291" s="324"/>
      <c r="N291" s="374"/>
      <c r="O291" s="291"/>
    </row>
    <row r="292" spans="1:15" s="327" customFormat="1" ht="30">
      <c r="A292" s="253" t="s">
        <v>12</v>
      </c>
      <c r="B292" s="254" t="s">
        <v>694</v>
      </c>
      <c r="C292" s="376"/>
      <c r="D292" s="202"/>
      <c r="E292" s="202"/>
      <c r="F292" s="203"/>
      <c r="G292" s="202"/>
      <c r="H292" s="202">
        <v>60</v>
      </c>
      <c r="I292" s="202">
        <f t="shared" si="85"/>
        <v>60</v>
      </c>
      <c r="J292" s="202">
        <v>6</v>
      </c>
      <c r="K292" s="202">
        <f t="shared" si="92"/>
        <v>54</v>
      </c>
      <c r="L292" s="324"/>
      <c r="M292" s="324"/>
      <c r="N292" s="374"/>
      <c r="O292" s="291"/>
    </row>
    <row r="293" spans="1:15" s="327" customFormat="1" ht="30">
      <c r="A293" s="253" t="s">
        <v>12</v>
      </c>
      <c r="B293" s="254" t="s">
        <v>695</v>
      </c>
      <c r="C293" s="376"/>
      <c r="D293" s="202"/>
      <c r="E293" s="202"/>
      <c r="F293" s="203"/>
      <c r="G293" s="202"/>
      <c r="H293" s="202">
        <v>300</v>
      </c>
      <c r="I293" s="202">
        <f t="shared" si="85"/>
        <v>300</v>
      </c>
      <c r="J293" s="202">
        <v>30</v>
      </c>
      <c r="K293" s="202">
        <f t="shared" si="92"/>
        <v>270</v>
      </c>
      <c r="L293" s="324"/>
      <c r="M293" s="324"/>
      <c r="N293" s="374"/>
      <c r="O293" s="291"/>
    </row>
    <row r="294" spans="1:15" s="327" customFormat="1" ht="45">
      <c r="A294" s="253" t="s">
        <v>12</v>
      </c>
      <c r="B294" s="254" t="s">
        <v>696</v>
      </c>
      <c r="C294" s="376"/>
      <c r="D294" s="202"/>
      <c r="E294" s="202"/>
      <c r="F294" s="203"/>
      <c r="G294" s="202"/>
      <c r="H294" s="202">
        <v>50</v>
      </c>
      <c r="I294" s="202">
        <f t="shared" si="85"/>
        <v>50</v>
      </c>
      <c r="J294" s="202">
        <v>5</v>
      </c>
      <c r="K294" s="202">
        <f t="shared" si="92"/>
        <v>45</v>
      </c>
      <c r="L294" s="324"/>
      <c r="M294" s="324"/>
      <c r="N294" s="374"/>
      <c r="O294" s="291"/>
    </row>
    <row r="295" spans="1:15" s="392" customFormat="1" ht="14.25">
      <c r="A295" s="257" t="s">
        <v>697</v>
      </c>
      <c r="B295" s="251" t="s">
        <v>698</v>
      </c>
      <c r="C295" s="389"/>
      <c r="D295" s="206"/>
      <c r="E295" s="206"/>
      <c r="F295" s="213"/>
      <c r="G295" s="206"/>
      <c r="H295" s="206">
        <v>220</v>
      </c>
      <c r="I295" s="206">
        <f t="shared" si="85"/>
        <v>220</v>
      </c>
      <c r="J295" s="206">
        <v>22</v>
      </c>
      <c r="K295" s="206">
        <f t="shared" si="84"/>
        <v>198</v>
      </c>
      <c r="L295" s="390"/>
      <c r="M295" s="390"/>
      <c r="N295" s="395"/>
      <c r="O295" s="396"/>
    </row>
    <row r="296" spans="1:15" s="392" customFormat="1" ht="14.25">
      <c r="A296" s="242" t="s">
        <v>699</v>
      </c>
      <c r="B296" s="262" t="s">
        <v>700</v>
      </c>
      <c r="C296" s="389"/>
      <c r="D296" s="206"/>
      <c r="E296" s="206"/>
      <c r="F296" s="213"/>
      <c r="G296" s="206"/>
      <c r="H296" s="206">
        <f>H297+H317+H318+H321</f>
        <v>6873</v>
      </c>
      <c r="I296" s="206">
        <f>I297+I317+I318+I321</f>
        <v>6873</v>
      </c>
      <c r="J296" s="206">
        <f>J297+J317+J318+J321</f>
        <v>475</v>
      </c>
      <c r="K296" s="206">
        <f>K297+K317+K318+K321</f>
        <v>6398</v>
      </c>
      <c r="L296" s="390"/>
      <c r="M296" s="390"/>
      <c r="N296" s="395"/>
      <c r="O296" s="396"/>
    </row>
    <row r="297" spans="1:15" s="392" customFormat="1" ht="14.25">
      <c r="A297" s="242" t="s">
        <v>701</v>
      </c>
      <c r="B297" s="262" t="s">
        <v>702</v>
      </c>
      <c r="C297" s="389"/>
      <c r="D297" s="206"/>
      <c r="E297" s="206"/>
      <c r="F297" s="213"/>
      <c r="G297" s="206"/>
      <c r="H297" s="206">
        <f>SUM(H298:H316)</f>
        <v>4751</v>
      </c>
      <c r="I297" s="206">
        <f>SUM(I298:I316)</f>
        <v>4751</v>
      </c>
      <c r="J297" s="206">
        <f>SUM(J298:J316)</f>
        <v>463</v>
      </c>
      <c r="K297" s="206">
        <f>SUM(K298:K316)</f>
        <v>4288</v>
      </c>
      <c r="L297" s="390"/>
      <c r="M297" s="390"/>
      <c r="N297" s="395"/>
      <c r="O297" s="396"/>
    </row>
    <row r="298" spans="1:15" s="327" customFormat="1" ht="15">
      <c r="A298" s="253" t="s">
        <v>12</v>
      </c>
      <c r="B298" s="254" t="s">
        <v>703</v>
      </c>
      <c r="C298" s="376"/>
      <c r="D298" s="202"/>
      <c r="E298" s="202"/>
      <c r="F298" s="203"/>
      <c r="G298" s="202"/>
      <c r="H298" s="202">
        <v>120</v>
      </c>
      <c r="I298" s="202">
        <f t="shared" si="85"/>
        <v>120</v>
      </c>
      <c r="J298" s="202">
        <v>12</v>
      </c>
      <c r="K298" s="202">
        <f>I298-J298</f>
        <v>108</v>
      </c>
      <c r="L298" s="324"/>
      <c r="M298" s="324"/>
      <c r="N298" s="374"/>
      <c r="O298" s="291"/>
    </row>
    <row r="299" spans="1:15" s="327" customFormat="1" ht="30">
      <c r="A299" s="253" t="s">
        <v>12</v>
      </c>
      <c r="B299" s="254" t="s">
        <v>704</v>
      </c>
      <c r="C299" s="376"/>
      <c r="D299" s="202"/>
      <c r="E299" s="202"/>
      <c r="F299" s="203"/>
      <c r="G299" s="202"/>
      <c r="H299" s="202">
        <v>40</v>
      </c>
      <c r="I299" s="202">
        <f t="shared" si="85"/>
        <v>40</v>
      </c>
      <c r="J299" s="202">
        <v>4</v>
      </c>
      <c r="K299" s="202">
        <f t="shared" ref="K299:K321" si="93">I299-J299</f>
        <v>36</v>
      </c>
      <c r="L299" s="324"/>
      <c r="M299" s="324"/>
      <c r="N299" s="374"/>
      <c r="O299" s="291"/>
    </row>
    <row r="300" spans="1:15" s="327" customFormat="1" ht="15">
      <c r="A300" s="253" t="s">
        <v>12</v>
      </c>
      <c r="B300" s="254" t="s">
        <v>705</v>
      </c>
      <c r="C300" s="376"/>
      <c r="D300" s="202"/>
      <c r="E300" s="202"/>
      <c r="F300" s="203"/>
      <c r="G300" s="202"/>
      <c r="H300" s="202">
        <v>50</v>
      </c>
      <c r="I300" s="202">
        <f t="shared" si="85"/>
        <v>50</v>
      </c>
      <c r="J300" s="202">
        <v>5</v>
      </c>
      <c r="K300" s="202">
        <f t="shared" si="93"/>
        <v>45</v>
      </c>
      <c r="L300" s="324"/>
      <c r="M300" s="324"/>
      <c r="N300" s="374"/>
      <c r="O300" s="291"/>
    </row>
    <row r="301" spans="1:15" s="327" customFormat="1" ht="15">
      <c r="A301" s="253" t="s">
        <v>12</v>
      </c>
      <c r="B301" s="254" t="s">
        <v>706</v>
      </c>
      <c r="C301" s="376"/>
      <c r="D301" s="202"/>
      <c r="E301" s="202"/>
      <c r="F301" s="203"/>
      <c r="G301" s="202"/>
      <c r="H301" s="202">
        <v>800</v>
      </c>
      <c r="I301" s="202">
        <f t="shared" si="85"/>
        <v>800</v>
      </c>
      <c r="J301" s="202">
        <v>80</v>
      </c>
      <c r="K301" s="202">
        <f t="shared" si="93"/>
        <v>720</v>
      </c>
      <c r="L301" s="324"/>
      <c r="M301" s="324"/>
      <c r="N301" s="374"/>
      <c r="O301" s="291"/>
    </row>
    <row r="302" spans="1:15" s="327" customFormat="1" ht="15">
      <c r="A302" s="253" t="s">
        <v>12</v>
      </c>
      <c r="B302" s="254" t="s">
        <v>707</v>
      </c>
      <c r="C302" s="376"/>
      <c r="D302" s="202"/>
      <c r="E302" s="202"/>
      <c r="F302" s="203"/>
      <c r="G302" s="202"/>
      <c r="H302" s="202">
        <v>220</v>
      </c>
      <c r="I302" s="202">
        <f t="shared" si="85"/>
        <v>220</v>
      </c>
      <c r="J302" s="202">
        <v>20</v>
      </c>
      <c r="K302" s="202">
        <f t="shared" si="93"/>
        <v>200</v>
      </c>
      <c r="L302" s="324"/>
      <c r="M302" s="324"/>
      <c r="N302" s="374"/>
      <c r="O302" s="291"/>
    </row>
    <row r="303" spans="1:15" s="327" customFormat="1" ht="30">
      <c r="A303" s="253" t="s">
        <v>12</v>
      </c>
      <c r="B303" s="254" t="s">
        <v>708</v>
      </c>
      <c r="C303" s="376"/>
      <c r="D303" s="202"/>
      <c r="E303" s="202"/>
      <c r="F303" s="203"/>
      <c r="G303" s="202"/>
      <c r="H303" s="202">
        <v>120</v>
      </c>
      <c r="I303" s="202">
        <f t="shared" si="85"/>
        <v>120</v>
      </c>
      <c r="J303" s="202">
        <v>12</v>
      </c>
      <c r="K303" s="202">
        <f t="shared" si="93"/>
        <v>108</v>
      </c>
      <c r="L303" s="324"/>
      <c r="M303" s="324"/>
      <c r="N303" s="374"/>
      <c r="O303" s="291"/>
    </row>
    <row r="304" spans="1:15" s="327" customFormat="1" ht="30">
      <c r="A304" s="253" t="s">
        <v>12</v>
      </c>
      <c r="B304" s="254" t="s">
        <v>709</v>
      </c>
      <c r="C304" s="376"/>
      <c r="D304" s="202"/>
      <c r="E304" s="202"/>
      <c r="F304" s="203"/>
      <c r="G304" s="202"/>
      <c r="H304" s="202">
        <v>100</v>
      </c>
      <c r="I304" s="202">
        <f t="shared" si="85"/>
        <v>100</v>
      </c>
      <c r="J304" s="202">
        <v>10</v>
      </c>
      <c r="K304" s="202">
        <f t="shared" si="93"/>
        <v>90</v>
      </c>
      <c r="L304" s="324"/>
      <c r="M304" s="324"/>
      <c r="N304" s="374"/>
      <c r="O304" s="291"/>
    </row>
    <row r="305" spans="1:15" s="327" customFormat="1" ht="15">
      <c r="A305" s="253" t="s">
        <v>12</v>
      </c>
      <c r="B305" s="254" t="s">
        <v>710</v>
      </c>
      <c r="C305" s="376"/>
      <c r="D305" s="202"/>
      <c r="E305" s="202"/>
      <c r="F305" s="203"/>
      <c r="G305" s="202"/>
      <c r="H305" s="202">
        <v>11</v>
      </c>
      <c r="I305" s="202">
        <f t="shared" si="85"/>
        <v>11</v>
      </c>
      <c r="J305" s="202">
        <v>1</v>
      </c>
      <c r="K305" s="202">
        <f t="shared" si="93"/>
        <v>10</v>
      </c>
      <c r="L305" s="324"/>
      <c r="M305" s="324"/>
      <c r="N305" s="374"/>
      <c r="O305" s="291"/>
    </row>
    <row r="306" spans="1:15" s="327" customFormat="1" ht="15">
      <c r="A306" s="253" t="s">
        <v>12</v>
      </c>
      <c r="B306" s="254" t="s">
        <v>711</v>
      </c>
      <c r="C306" s="376"/>
      <c r="D306" s="202"/>
      <c r="E306" s="202"/>
      <c r="F306" s="203"/>
      <c r="G306" s="202"/>
      <c r="H306" s="202">
        <v>100</v>
      </c>
      <c r="I306" s="202">
        <f t="shared" si="85"/>
        <v>100</v>
      </c>
      <c r="J306" s="202">
        <v>10</v>
      </c>
      <c r="K306" s="202">
        <f t="shared" si="93"/>
        <v>90</v>
      </c>
      <c r="L306" s="324"/>
      <c r="M306" s="324"/>
      <c r="N306" s="374"/>
      <c r="O306" s="291"/>
    </row>
    <row r="307" spans="1:15" s="327" customFormat="1" ht="15">
      <c r="A307" s="253" t="s">
        <v>12</v>
      </c>
      <c r="B307" s="254" t="s">
        <v>712</v>
      </c>
      <c r="C307" s="376"/>
      <c r="D307" s="202"/>
      <c r="E307" s="202"/>
      <c r="F307" s="203"/>
      <c r="G307" s="202"/>
      <c r="H307" s="202">
        <v>100</v>
      </c>
      <c r="I307" s="202">
        <f>D307+E307+H307</f>
        <v>100</v>
      </c>
      <c r="J307" s="202"/>
      <c r="K307" s="202">
        <f t="shared" si="93"/>
        <v>100</v>
      </c>
      <c r="L307" s="324"/>
      <c r="M307" s="324"/>
      <c r="N307" s="374"/>
      <c r="O307" s="291"/>
    </row>
    <row r="308" spans="1:15" s="327" customFormat="1" ht="15">
      <c r="A308" s="253" t="s">
        <v>12</v>
      </c>
      <c r="B308" s="254" t="s">
        <v>713</v>
      </c>
      <c r="C308" s="376"/>
      <c r="D308" s="202"/>
      <c r="E308" s="202"/>
      <c r="F308" s="203"/>
      <c r="G308" s="202"/>
      <c r="H308" s="202">
        <v>300</v>
      </c>
      <c r="I308" s="202">
        <f t="shared" si="85"/>
        <v>300</v>
      </c>
      <c r="J308" s="202">
        <v>30</v>
      </c>
      <c r="K308" s="202">
        <f t="shared" si="93"/>
        <v>270</v>
      </c>
      <c r="L308" s="324"/>
      <c r="M308" s="324"/>
      <c r="N308" s="374"/>
      <c r="O308" s="291"/>
    </row>
    <row r="309" spans="1:15" s="327" customFormat="1" ht="30">
      <c r="A309" s="253" t="s">
        <v>12</v>
      </c>
      <c r="B309" s="254" t="s">
        <v>714</v>
      </c>
      <c r="C309" s="376"/>
      <c r="D309" s="202"/>
      <c r="E309" s="202"/>
      <c r="F309" s="203"/>
      <c r="G309" s="202"/>
      <c r="H309" s="202">
        <v>150</v>
      </c>
      <c r="I309" s="202">
        <f t="shared" ref="I309:I316" si="94">H309</f>
        <v>150</v>
      </c>
      <c r="J309" s="202">
        <v>15</v>
      </c>
      <c r="K309" s="202">
        <f t="shared" si="93"/>
        <v>135</v>
      </c>
      <c r="L309" s="324"/>
      <c r="M309" s="324"/>
      <c r="N309" s="374"/>
      <c r="O309" s="291"/>
    </row>
    <row r="310" spans="1:15" s="327" customFormat="1" ht="30">
      <c r="A310" s="253" t="s">
        <v>12</v>
      </c>
      <c r="B310" s="254" t="s">
        <v>715</v>
      </c>
      <c r="C310" s="376"/>
      <c r="D310" s="202"/>
      <c r="E310" s="202"/>
      <c r="F310" s="203"/>
      <c r="G310" s="202"/>
      <c r="H310" s="202">
        <v>220</v>
      </c>
      <c r="I310" s="202">
        <f t="shared" si="94"/>
        <v>220</v>
      </c>
      <c r="J310" s="202">
        <v>22</v>
      </c>
      <c r="K310" s="202">
        <f t="shared" si="93"/>
        <v>198</v>
      </c>
      <c r="L310" s="324"/>
      <c r="M310" s="324"/>
      <c r="N310" s="374"/>
      <c r="O310" s="291"/>
    </row>
    <row r="311" spans="1:15" s="327" customFormat="1" ht="15">
      <c r="A311" s="253" t="s">
        <v>12</v>
      </c>
      <c r="B311" s="254" t="s">
        <v>716</v>
      </c>
      <c r="C311" s="376"/>
      <c r="D311" s="202"/>
      <c r="E311" s="202"/>
      <c r="F311" s="203"/>
      <c r="G311" s="202"/>
      <c r="H311" s="202">
        <v>150</v>
      </c>
      <c r="I311" s="202">
        <f t="shared" si="94"/>
        <v>150</v>
      </c>
      <c r="J311" s="202">
        <v>15</v>
      </c>
      <c r="K311" s="202">
        <f t="shared" si="93"/>
        <v>135</v>
      </c>
      <c r="L311" s="324"/>
      <c r="M311" s="324"/>
      <c r="N311" s="374"/>
      <c r="O311" s="291"/>
    </row>
    <row r="312" spans="1:15" s="327" customFormat="1" ht="30">
      <c r="A312" s="253" t="s">
        <v>12</v>
      </c>
      <c r="B312" s="254" t="s">
        <v>717</v>
      </c>
      <c r="C312" s="376"/>
      <c r="D312" s="202"/>
      <c r="E312" s="202"/>
      <c r="F312" s="203"/>
      <c r="G312" s="202"/>
      <c r="H312" s="202">
        <v>500</v>
      </c>
      <c r="I312" s="202">
        <f t="shared" si="94"/>
        <v>500</v>
      </c>
      <c r="J312" s="202">
        <v>50</v>
      </c>
      <c r="K312" s="202">
        <f t="shared" si="93"/>
        <v>450</v>
      </c>
      <c r="L312" s="324"/>
      <c r="M312" s="324"/>
      <c r="N312" s="374"/>
      <c r="O312" s="291"/>
    </row>
    <row r="313" spans="1:15" s="327" customFormat="1" ht="30">
      <c r="A313" s="253" t="s">
        <v>12</v>
      </c>
      <c r="B313" s="254" t="s">
        <v>718</v>
      </c>
      <c r="C313" s="376"/>
      <c r="D313" s="202"/>
      <c r="E313" s="202"/>
      <c r="F313" s="203"/>
      <c r="G313" s="202"/>
      <c r="H313" s="202">
        <v>500</v>
      </c>
      <c r="I313" s="202">
        <f t="shared" si="94"/>
        <v>500</v>
      </c>
      <c r="J313" s="202">
        <v>50</v>
      </c>
      <c r="K313" s="202">
        <f t="shared" si="93"/>
        <v>450</v>
      </c>
      <c r="L313" s="324"/>
      <c r="M313" s="324"/>
      <c r="N313" s="374"/>
      <c r="O313" s="291"/>
    </row>
    <row r="314" spans="1:15" s="327" customFormat="1" ht="15">
      <c r="A314" s="253" t="s">
        <v>12</v>
      </c>
      <c r="B314" s="254" t="s">
        <v>719</v>
      </c>
      <c r="C314" s="376"/>
      <c r="D314" s="202"/>
      <c r="E314" s="202"/>
      <c r="F314" s="203"/>
      <c r="G314" s="202"/>
      <c r="H314" s="202">
        <v>700</v>
      </c>
      <c r="I314" s="202">
        <f t="shared" si="94"/>
        <v>700</v>
      </c>
      <c r="J314" s="202">
        <v>70</v>
      </c>
      <c r="K314" s="202">
        <f t="shared" si="93"/>
        <v>630</v>
      </c>
      <c r="L314" s="324"/>
      <c r="M314" s="324"/>
      <c r="N314" s="374"/>
      <c r="O314" s="291"/>
    </row>
    <row r="315" spans="1:15" s="327" customFormat="1" ht="15">
      <c r="A315" s="253" t="s">
        <v>12</v>
      </c>
      <c r="B315" s="254" t="s">
        <v>720</v>
      </c>
      <c r="C315" s="376"/>
      <c r="D315" s="202"/>
      <c r="E315" s="202"/>
      <c r="F315" s="203"/>
      <c r="G315" s="202"/>
      <c r="H315" s="202">
        <v>70</v>
      </c>
      <c r="I315" s="202">
        <f>H315</f>
        <v>70</v>
      </c>
      <c r="J315" s="202">
        <v>7</v>
      </c>
      <c r="K315" s="202">
        <f>I315-J315</f>
        <v>63</v>
      </c>
      <c r="L315" s="324"/>
      <c r="M315" s="324"/>
      <c r="N315" s="374"/>
      <c r="O315" s="291"/>
    </row>
    <row r="316" spans="1:15" s="327" customFormat="1" ht="45">
      <c r="A316" s="253" t="s">
        <v>12</v>
      </c>
      <c r="B316" s="254" t="s">
        <v>721</v>
      </c>
      <c r="C316" s="376"/>
      <c r="D316" s="202"/>
      <c r="E316" s="202"/>
      <c r="F316" s="203"/>
      <c r="G316" s="202"/>
      <c r="H316" s="202">
        <v>500</v>
      </c>
      <c r="I316" s="202">
        <f t="shared" si="94"/>
        <v>500</v>
      </c>
      <c r="J316" s="202">
        <v>50</v>
      </c>
      <c r="K316" s="202">
        <f t="shared" ref="K316" si="95">I316-J316</f>
        <v>450</v>
      </c>
      <c r="L316" s="324"/>
      <c r="M316" s="324"/>
      <c r="N316" s="374"/>
      <c r="O316" s="291"/>
    </row>
    <row r="317" spans="1:15" s="392" customFormat="1" ht="30">
      <c r="A317" s="242" t="s">
        <v>722</v>
      </c>
      <c r="B317" s="251" t="s">
        <v>723</v>
      </c>
      <c r="C317" s="410"/>
      <c r="D317" s="216"/>
      <c r="E317" s="216"/>
      <c r="F317" s="217"/>
      <c r="G317" s="216"/>
      <c r="H317" s="206">
        <v>2000</v>
      </c>
      <c r="I317" s="206">
        <f t="shared" si="85"/>
        <v>2000</v>
      </c>
      <c r="J317" s="206"/>
      <c r="K317" s="206">
        <f t="shared" si="93"/>
        <v>2000</v>
      </c>
      <c r="L317" s="390"/>
      <c r="M317" s="390"/>
      <c r="N317" s="395"/>
      <c r="O317" s="396"/>
    </row>
    <row r="318" spans="1:15" s="392" customFormat="1" ht="15">
      <c r="A318" s="257" t="s">
        <v>724</v>
      </c>
      <c r="B318" s="251" t="s">
        <v>725</v>
      </c>
      <c r="C318" s="410"/>
      <c r="D318" s="216"/>
      <c r="E318" s="216"/>
      <c r="F318" s="217"/>
      <c r="G318" s="216"/>
      <c r="H318" s="206">
        <f>SUM(H319:H320)</f>
        <v>22</v>
      </c>
      <c r="I318" s="206">
        <f>SUM(I319:I320)</f>
        <v>22</v>
      </c>
      <c r="J318" s="206">
        <f>SUM(J319:J320)</f>
        <v>2</v>
      </c>
      <c r="K318" s="206">
        <f>SUM(K319:K320)</f>
        <v>20</v>
      </c>
      <c r="L318" s="390"/>
      <c r="M318" s="390"/>
      <c r="N318" s="395"/>
      <c r="O318" s="396"/>
    </row>
    <row r="319" spans="1:15" s="327" customFormat="1" ht="15">
      <c r="A319" s="253" t="s">
        <v>12</v>
      </c>
      <c r="B319" s="254" t="s">
        <v>127</v>
      </c>
      <c r="C319" s="384"/>
      <c r="D319" s="204"/>
      <c r="E319" s="204"/>
      <c r="F319" s="205"/>
      <c r="G319" s="204"/>
      <c r="H319" s="202">
        <v>11</v>
      </c>
      <c r="I319" s="202">
        <f t="shared" si="85"/>
        <v>11</v>
      </c>
      <c r="J319" s="202">
        <v>1</v>
      </c>
      <c r="K319" s="202">
        <f t="shared" si="93"/>
        <v>10</v>
      </c>
      <c r="L319" s="324"/>
      <c r="M319" s="324"/>
      <c r="N319" s="374"/>
      <c r="O319" s="291"/>
    </row>
    <row r="320" spans="1:15" s="327" customFormat="1" ht="15">
      <c r="A320" s="253" t="s">
        <v>12</v>
      </c>
      <c r="B320" s="254" t="s">
        <v>726</v>
      </c>
      <c r="C320" s="384"/>
      <c r="D320" s="204"/>
      <c r="E320" s="204"/>
      <c r="F320" s="205"/>
      <c r="G320" s="204"/>
      <c r="H320" s="202">
        <v>11</v>
      </c>
      <c r="I320" s="202">
        <f t="shared" si="85"/>
        <v>11</v>
      </c>
      <c r="J320" s="202">
        <v>1</v>
      </c>
      <c r="K320" s="202">
        <f t="shared" si="93"/>
        <v>10</v>
      </c>
      <c r="L320" s="324"/>
      <c r="M320" s="324"/>
      <c r="N320" s="374"/>
      <c r="O320" s="291"/>
    </row>
    <row r="321" spans="1:15" s="392" customFormat="1" ht="28.5">
      <c r="A321" s="257" t="s">
        <v>727</v>
      </c>
      <c r="B321" s="251" t="s">
        <v>728</v>
      </c>
      <c r="C321" s="389"/>
      <c r="D321" s="206"/>
      <c r="E321" s="206"/>
      <c r="F321" s="213"/>
      <c r="G321" s="206"/>
      <c r="H321" s="206">
        <v>100</v>
      </c>
      <c r="I321" s="206">
        <f t="shared" ref="I321" si="96">D321+E321+H321</f>
        <v>100</v>
      </c>
      <c r="J321" s="206">
        <v>10</v>
      </c>
      <c r="K321" s="206">
        <f t="shared" si="93"/>
        <v>90</v>
      </c>
      <c r="L321" s="390"/>
      <c r="M321" s="390"/>
      <c r="N321" s="395"/>
      <c r="O321" s="396"/>
    </row>
    <row r="322" spans="1:15" s="327" customFormat="1" ht="15">
      <c r="A322" s="242">
        <v>12</v>
      </c>
      <c r="B322" s="251" t="s">
        <v>729</v>
      </c>
      <c r="C322" s="376"/>
      <c r="D322" s="202"/>
      <c r="E322" s="202"/>
      <c r="F322" s="203"/>
      <c r="G322" s="202"/>
      <c r="H322" s="206">
        <f>SUM(H323:H329)</f>
        <v>3280</v>
      </c>
      <c r="I322" s="206">
        <f t="shared" ref="I322:K322" si="97">SUM(I323:I329)</f>
        <v>3280</v>
      </c>
      <c r="J322" s="206">
        <f t="shared" si="97"/>
        <v>130</v>
      </c>
      <c r="K322" s="206">
        <f t="shared" si="97"/>
        <v>3150</v>
      </c>
      <c r="L322" s="324"/>
      <c r="M322" s="324"/>
      <c r="N322" s="374"/>
      <c r="O322" s="291"/>
    </row>
    <row r="323" spans="1:15" s="335" customFormat="1" ht="15">
      <c r="A323" s="345" t="s">
        <v>12</v>
      </c>
      <c r="B323" s="342" t="s">
        <v>730</v>
      </c>
      <c r="C323" s="343"/>
      <c r="D323" s="196"/>
      <c r="E323" s="196"/>
      <c r="F323" s="197"/>
      <c r="G323" s="196"/>
      <c r="H323" s="196">
        <v>300</v>
      </c>
      <c r="I323" s="196">
        <f t="shared" ref="I323" si="98">SUM(D323:H323)</f>
        <v>300</v>
      </c>
      <c r="J323" s="196">
        <v>30</v>
      </c>
      <c r="K323" s="196">
        <f>I323-J323</f>
        <v>270</v>
      </c>
      <c r="L323" s="332"/>
      <c r="M323" s="332"/>
      <c r="N323" s="344"/>
      <c r="O323" s="340"/>
    </row>
    <row r="324" spans="1:15" s="335" customFormat="1" ht="15">
      <c r="A324" s="345" t="s">
        <v>12</v>
      </c>
      <c r="B324" s="342" t="s">
        <v>731</v>
      </c>
      <c r="C324" s="343"/>
      <c r="D324" s="196"/>
      <c r="E324" s="196"/>
      <c r="F324" s="197"/>
      <c r="G324" s="196"/>
      <c r="H324" s="196">
        <v>300</v>
      </c>
      <c r="I324" s="196">
        <f>SUM(D324:H324)</f>
        <v>300</v>
      </c>
      <c r="J324" s="196">
        <v>30</v>
      </c>
      <c r="K324" s="196">
        <f>I324-J324</f>
        <v>270</v>
      </c>
      <c r="L324" s="332"/>
      <c r="M324" s="332"/>
      <c r="N324" s="344"/>
      <c r="O324" s="340"/>
    </row>
    <row r="325" spans="1:15" s="335" customFormat="1" ht="15">
      <c r="A325" s="345" t="s">
        <v>12</v>
      </c>
      <c r="B325" s="342" t="s">
        <v>732</v>
      </c>
      <c r="C325" s="343"/>
      <c r="D325" s="196"/>
      <c r="E325" s="196"/>
      <c r="F325" s="197"/>
      <c r="G325" s="196"/>
      <c r="H325" s="196">
        <v>200</v>
      </c>
      <c r="I325" s="196">
        <f t="shared" ref="I325" si="99">SUM(D325:H325)</f>
        <v>200</v>
      </c>
      <c r="J325" s="196">
        <v>20</v>
      </c>
      <c r="K325" s="196">
        <f>I325-J325</f>
        <v>180</v>
      </c>
      <c r="L325" s="332"/>
      <c r="M325" s="332"/>
      <c r="N325" s="344"/>
      <c r="O325" s="340"/>
    </row>
    <row r="326" spans="1:15" s="335" customFormat="1" ht="15">
      <c r="A326" s="345" t="s">
        <v>12</v>
      </c>
      <c r="B326" s="342" t="s">
        <v>733</v>
      </c>
      <c r="C326" s="343"/>
      <c r="D326" s="196"/>
      <c r="E326" s="196"/>
      <c r="F326" s="197"/>
      <c r="G326" s="196"/>
      <c r="H326" s="196">
        <v>300</v>
      </c>
      <c r="I326" s="196">
        <f>SUM(D326:H326)</f>
        <v>300</v>
      </c>
      <c r="J326" s="196">
        <v>30</v>
      </c>
      <c r="K326" s="196">
        <f t="shared" ref="K326" si="100">I326-J326</f>
        <v>270</v>
      </c>
      <c r="L326" s="332"/>
      <c r="M326" s="332"/>
      <c r="N326" s="344"/>
      <c r="O326" s="340"/>
    </row>
    <row r="327" spans="1:15" s="335" customFormat="1" ht="15">
      <c r="A327" s="345" t="s">
        <v>12</v>
      </c>
      <c r="B327" s="342" t="s">
        <v>734</v>
      </c>
      <c r="C327" s="343"/>
      <c r="D327" s="196"/>
      <c r="E327" s="196"/>
      <c r="F327" s="197"/>
      <c r="G327" s="196"/>
      <c r="H327" s="196">
        <v>100</v>
      </c>
      <c r="I327" s="196">
        <f t="shared" ref="I327:I329" si="101">SUM(D327:H327)</f>
        <v>100</v>
      </c>
      <c r="J327" s="196"/>
      <c r="K327" s="196">
        <f>I327-J327</f>
        <v>100</v>
      </c>
      <c r="L327" s="332"/>
      <c r="M327" s="332"/>
      <c r="N327" s="344"/>
      <c r="O327" s="340"/>
    </row>
    <row r="328" spans="1:15" s="335" customFormat="1" ht="30">
      <c r="A328" s="345" t="s">
        <v>12</v>
      </c>
      <c r="B328" s="342" t="s">
        <v>735</v>
      </c>
      <c r="C328" s="343"/>
      <c r="D328" s="196"/>
      <c r="E328" s="196"/>
      <c r="F328" s="197"/>
      <c r="G328" s="196"/>
      <c r="H328" s="196">
        <v>420</v>
      </c>
      <c r="I328" s="196">
        <f t="shared" si="101"/>
        <v>420</v>
      </c>
      <c r="J328" s="196">
        <v>20</v>
      </c>
      <c r="K328" s="196">
        <f t="shared" ref="K328:K329" si="102">I328-J328</f>
        <v>400</v>
      </c>
      <c r="L328" s="332"/>
      <c r="M328" s="332"/>
      <c r="N328" s="344"/>
      <c r="O328" s="340"/>
    </row>
    <row r="329" spans="1:15" s="394" customFormat="1" ht="15">
      <c r="A329" s="345" t="s">
        <v>12</v>
      </c>
      <c r="B329" s="268" t="s">
        <v>736</v>
      </c>
      <c r="C329" s="393"/>
      <c r="D329" s="207"/>
      <c r="E329" s="207"/>
      <c r="F329" s="208"/>
      <c r="G329" s="207"/>
      <c r="H329" s="207">
        <f>1401+213+46</f>
        <v>1660</v>
      </c>
      <c r="I329" s="196">
        <f t="shared" si="101"/>
        <v>1660</v>
      </c>
      <c r="J329" s="196"/>
      <c r="K329" s="196">
        <f t="shared" si="102"/>
        <v>1660</v>
      </c>
      <c r="L329" s="324"/>
      <c r="M329" s="324"/>
      <c r="N329" s="374"/>
      <c r="O329" s="291"/>
    </row>
    <row r="330" spans="1:15" s="327" customFormat="1" ht="15">
      <c r="A330" s="242">
        <v>13</v>
      </c>
      <c r="B330" s="251" t="s">
        <v>737</v>
      </c>
      <c r="C330" s="376"/>
      <c r="D330" s="202"/>
      <c r="E330" s="202"/>
      <c r="F330" s="203"/>
      <c r="G330" s="202"/>
      <c r="H330" s="206">
        <f>SUM(H331:H334)</f>
        <v>1150</v>
      </c>
      <c r="I330" s="206">
        <f t="shared" ref="I330:K330" si="103">SUM(I331:I334)</f>
        <v>1150</v>
      </c>
      <c r="J330" s="206">
        <f t="shared" si="103"/>
        <v>115</v>
      </c>
      <c r="K330" s="206">
        <f t="shared" si="103"/>
        <v>1035</v>
      </c>
      <c r="L330" s="324"/>
      <c r="M330" s="324"/>
      <c r="N330" s="374"/>
      <c r="O330" s="291"/>
    </row>
    <row r="331" spans="1:15" s="335" customFormat="1" ht="15">
      <c r="A331" s="345" t="s">
        <v>12</v>
      </c>
      <c r="B331" s="342" t="s">
        <v>738</v>
      </c>
      <c r="C331" s="343"/>
      <c r="D331" s="196"/>
      <c r="E331" s="196"/>
      <c r="F331" s="197"/>
      <c r="G331" s="196"/>
      <c r="H331" s="196">
        <v>500</v>
      </c>
      <c r="I331" s="196">
        <f t="shared" ref="I331" si="104">SUM(D331:H331)</f>
        <v>500</v>
      </c>
      <c r="J331" s="196">
        <v>50</v>
      </c>
      <c r="K331" s="196">
        <f>I331-J331</f>
        <v>450</v>
      </c>
      <c r="L331" s="332"/>
      <c r="M331" s="332"/>
      <c r="N331" s="344"/>
      <c r="O331" s="340"/>
    </row>
    <row r="332" spans="1:15" s="327" customFormat="1" ht="30">
      <c r="A332" s="253" t="s">
        <v>12</v>
      </c>
      <c r="B332" s="254" t="s">
        <v>739</v>
      </c>
      <c r="C332" s="376"/>
      <c r="D332" s="202"/>
      <c r="E332" s="202"/>
      <c r="F332" s="203"/>
      <c r="G332" s="202"/>
      <c r="H332" s="202">
        <v>300</v>
      </c>
      <c r="I332" s="202">
        <f>SUM(D332:H332)</f>
        <v>300</v>
      </c>
      <c r="J332" s="202">
        <v>30</v>
      </c>
      <c r="K332" s="202">
        <f>I332-J332</f>
        <v>270</v>
      </c>
      <c r="L332" s="324"/>
      <c r="M332" s="324"/>
      <c r="N332" s="374"/>
      <c r="O332" s="291"/>
    </row>
    <row r="333" spans="1:15" s="327" customFormat="1" ht="30">
      <c r="A333" s="253" t="s">
        <v>12</v>
      </c>
      <c r="B333" s="254" t="s">
        <v>740</v>
      </c>
      <c r="C333" s="376"/>
      <c r="D333" s="202"/>
      <c r="E333" s="202"/>
      <c r="F333" s="203"/>
      <c r="G333" s="202"/>
      <c r="H333" s="202">
        <v>300</v>
      </c>
      <c r="I333" s="202">
        <f t="shared" ref="I333" si="105">SUM(D333:H333)</f>
        <v>300</v>
      </c>
      <c r="J333" s="202">
        <v>30</v>
      </c>
      <c r="K333" s="202">
        <f>I333-J333</f>
        <v>270</v>
      </c>
      <c r="L333" s="324"/>
      <c r="M333" s="324"/>
      <c r="N333" s="374"/>
      <c r="O333" s="291"/>
    </row>
    <row r="334" spans="1:15" s="335" customFormat="1" ht="30">
      <c r="A334" s="345" t="s">
        <v>12</v>
      </c>
      <c r="B334" s="375" t="s">
        <v>741</v>
      </c>
      <c r="C334" s="343"/>
      <c r="D334" s="196"/>
      <c r="E334" s="196"/>
      <c r="F334" s="197"/>
      <c r="G334" s="196"/>
      <c r="H334" s="196">
        <v>50</v>
      </c>
      <c r="I334" s="196">
        <f>SUM(D334:H334)</f>
        <v>50</v>
      </c>
      <c r="J334" s="196">
        <v>5</v>
      </c>
      <c r="K334" s="196">
        <f>I334-J334</f>
        <v>45</v>
      </c>
      <c r="L334" s="332"/>
      <c r="M334" s="332"/>
      <c r="N334" s="344"/>
      <c r="O334" s="340"/>
    </row>
    <row r="335" spans="1:15" s="392" customFormat="1" ht="14.25">
      <c r="A335" s="242" t="s">
        <v>23</v>
      </c>
      <c r="B335" s="262" t="s">
        <v>742</v>
      </c>
      <c r="C335" s="389"/>
      <c r="D335" s="206"/>
      <c r="E335" s="206"/>
      <c r="F335" s="213"/>
      <c r="G335" s="206"/>
      <c r="H335" s="206">
        <v>6583</v>
      </c>
      <c r="I335" s="206">
        <f>H335</f>
        <v>6583</v>
      </c>
      <c r="J335" s="206"/>
      <c r="K335" s="206">
        <f>I335</f>
        <v>6583</v>
      </c>
      <c r="L335" s="390"/>
      <c r="M335" s="390"/>
      <c r="N335" s="395"/>
      <c r="O335" s="396"/>
    </row>
    <row r="336" spans="1:15" s="392" customFormat="1" ht="14.25">
      <c r="A336" s="242" t="s">
        <v>5</v>
      </c>
      <c r="B336" s="258" t="s">
        <v>1022</v>
      </c>
      <c r="C336" s="389"/>
      <c r="D336" s="206"/>
      <c r="E336" s="206"/>
      <c r="F336" s="213"/>
      <c r="G336" s="206"/>
      <c r="H336" s="206">
        <f>H337+H341</f>
        <v>8619</v>
      </c>
      <c r="I336" s="206">
        <f t="shared" ref="I336:K336" si="106">I337+I341</f>
        <v>8619</v>
      </c>
      <c r="J336" s="206">
        <f t="shared" si="106"/>
        <v>0</v>
      </c>
      <c r="K336" s="206">
        <f t="shared" si="106"/>
        <v>8619</v>
      </c>
      <c r="L336" s="390"/>
      <c r="M336" s="390"/>
      <c r="N336" s="395"/>
      <c r="O336" s="396"/>
    </row>
    <row r="337" spans="1:15" s="392" customFormat="1" ht="14.25">
      <c r="A337" s="242" t="s">
        <v>8</v>
      </c>
      <c r="B337" s="251" t="s">
        <v>743</v>
      </c>
      <c r="C337" s="389"/>
      <c r="D337" s="206"/>
      <c r="E337" s="206"/>
      <c r="F337" s="213"/>
      <c r="G337" s="206"/>
      <c r="H337" s="206">
        <f>SUM(H339:H340)</f>
        <v>120</v>
      </c>
      <c r="I337" s="206">
        <f t="shared" ref="I337:K337" si="107">SUM(I339:I340)</f>
        <v>120</v>
      </c>
      <c r="J337" s="206">
        <f t="shared" si="107"/>
        <v>0</v>
      </c>
      <c r="K337" s="206">
        <f t="shared" si="107"/>
        <v>120</v>
      </c>
      <c r="L337" s="390"/>
      <c r="M337" s="390"/>
      <c r="N337" s="395"/>
      <c r="O337" s="396"/>
    </row>
    <row r="338" spans="1:15" s="388" customFormat="1" ht="15">
      <c r="A338" s="248"/>
      <c r="B338" s="383" t="s">
        <v>43</v>
      </c>
      <c r="C338" s="384"/>
      <c r="D338" s="204"/>
      <c r="E338" s="204"/>
      <c r="F338" s="205"/>
      <c r="G338" s="204"/>
      <c r="H338" s="204"/>
      <c r="I338" s="204"/>
      <c r="J338" s="204"/>
      <c r="K338" s="204"/>
      <c r="L338" s="385"/>
      <c r="M338" s="385"/>
      <c r="N338" s="386"/>
      <c r="O338" s="387"/>
    </row>
    <row r="339" spans="1:15" s="327" customFormat="1" ht="15">
      <c r="A339" s="253" t="s">
        <v>81</v>
      </c>
      <c r="B339" s="254" t="s">
        <v>744</v>
      </c>
      <c r="C339" s="376"/>
      <c r="D339" s="202"/>
      <c r="E339" s="202"/>
      <c r="F339" s="203"/>
      <c r="G339" s="202"/>
      <c r="H339" s="202">
        <v>120</v>
      </c>
      <c r="I339" s="202">
        <v>120</v>
      </c>
      <c r="J339" s="202"/>
      <c r="K339" s="202">
        <f>I339-J339</f>
        <v>120</v>
      </c>
      <c r="L339" s="324"/>
      <c r="M339" s="324"/>
      <c r="N339" s="374"/>
      <c r="O339" s="291"/>
    </row>
    <row r="340" spans="1:15" s="327" customFormat="1" ht="15">
      <c r="A340" s="253" t="s">
        <v>82</v>
      </c>
      <c r="B340" s="254" t="s">
        <v>745</v>
      </c>
      <c r="C340" s="376"/>
      <c r="D340" s="202"/>
      <c r="E340" s="202"/>
      <c r="F340" s="203"/>
      <c r="G340" s="202"/>
      <c r="H340" s="202"/>
      <c r="I340" s="202">
        <f>SUM(D340:H340)</f>
        <v>0</v>
      </c>
      <c r="J340" s="202"/>
      <c r="K340" s="202">
        <f>I340-J340</f>
        <v>0</v>
      </c>
      <c r="L340" s="324"/>
      <c r="M340" s="324"/>
      <c r="N340" s="374"/>
      <c r="O340" s="291"/>
    </row>
    <row r="341" spans="1:15" s="392" customFormat="1" ht="14.25">
      <c r="A341" s="242" t="s">
        <v>17</v>
      </c>
      <c r="B341" s="251" t="s">
        <v>746</v>
      </c>
      <c r="C341" s="389"/>
      <c r="D341" s="206"/>
      <c r="E341" s="206"/>
      <c r="F341" s="213"/>
      <c r="G341" s="206"/>
      <c r="H341" s="206">
        <f>SUM(H342:H344)</f>
        <v>8499</v>
      </c>
      <c r="I341" s="206">
        <f t="shared" ref="I341:K341" si="108">SUM(I342:I344)</f>
        <v>8499</v>
      </c>
      <c r="J341" s="206">
        <f t="shared" si="108"/>
        <v>0</v>
      </c>
      <c r="K341" s="206">
        <f t="shared" si="108"/>
        <v>8499</v>
      </c>
      <c r="L341" s="390"/>
      <c r="M341" s="390"/>
      <c r="N341" s="395"/>
      <c r="O341" s="396"/>
    </row>
    <row r="342" spans="1:15" s="388" customFormat="1" ht="15">
      <c r="A342" s="248"/>
      <c r="B342" s="383" t="s">
        <v>43</v>
      </c>
      <c r="C342" s="384"/>
      <c r="D342" s="204"/>
      <c r="E342" s="204"/>
      <c r="F342" s="205"/>
      <c r="G342" s="204"/>
      <c r="H342" s="204"/>
      <c r="I342" s="204"/>
      <c r="J342" s="204"/>
      <c r="K342" s="204"/>
      <c r="L342" s="385"/>
      <c r="M342" s="385"/>
      <c r="N342" s="386"/>
      <c r="O342" s="387"/>
    </row>
    <row r="343" spans="1:15" s="327" customFormat="1" ht="15">
      <c r="A343" s="253" t="s">
        <v>81</v>
      </c>
      <c r="B343" s="254" t="s">
        <v>747</v>
      </c>
      <c r="C343" s="376"/>
      <c r="D343" s="202"/>
      <c r="E343" s="202"/>
      <c r="F343" s="203"/>
      <c r="G343" s="202"/>
      <c r="H343" s="202">
        <v>500</v>
      </c>
      <c r="I343" s="202">
        <f>SUM(D343:H343)</f>
        <v>500</v>
      </c>
      <c r="J343" s="202"/>
      <c r="K343" s="202">
        <f>I343-J343</f>
        <v>500</v>
      </c>
      <c r="L343" s="324"/>
      <c r="M343" s="324"/>
      <c r="N343" s="374"/>
      <c r="O343" s="291"/>
    </row>
    <row r="344" spans="1:15" s="327" customFormat="1" ht="15">
      <c r="A344" s="263" t="s">
        <v>82</v>
      </c>
      <c r="B344" s="264" t="s">
        <v>748</v>
      </c>
      <c r="C344" s="411"/>
      <c r="D344" s="214"/>
      <c r="E344" s="214"/>
      <c r="F344" s="215"/>
      <c r="G344" s="214"/>
      <c r="H344" s="214">
        <v>7999</v>
      </c>
      <c r="I344" s="214">
        <f>SUM(D344:H344)</f>
        <v>7999</v>
      </c>
      <c r="J344" s="214"/>
      <c r="K344" s="214">
        <f>I344-J344</f>
        <v>7999</v>
      </c>
      <c r="L344" s="324"/>
      <c r="M344" s="324"/>
      <c r="N344" s="374"/>
      <c r="O344" s="291"/>
    </row>
    <row r="345" spans="1:15" s="392" customFormat="1" ht="24" customHeight="1">
      <c r="A345" s="412"/>
      <c r="B345" s="412" t="s">
        <v>749</v>
      </c>
      <c r="C345" s="413">
        <f>C13+C336</f>
        <v>1156</v>
      </c>
      <c r="D345" s="413">
        <f>D13+D336</f>
        <v>168433</v>
      </c>
      <c r="E345" s="413"/>
      <c r="F345" s="413"/>
      <c r="G345" s="413">
        <f>G13+G336</f>
        <v>32974</v>
      </c>
      <c r="H345" s="413">
        <f>H13+H336</f>
        <v>135894</v>
      </c>
      <c r="I345" s="413">
        <f>I13+I336</f>
        <v>337301</v>
      </c>
      <c r="J345" s="413">
        <f>J13+J336</f>
        <v>6019.5</v>
      </c>
      <c r="K345" s="413">
        <f>K13+K336</f>
        <v>331281.5</v>
      </c>
      <c r="L345" s="390"/>
      <c r="M345" s="390"/>
      <c r="N345" s="395"/>
      <c r="O345" s="396"/>
    </row>
    <row r="346" spans="1:15">
      <c r="A346" s="414" t="s">
        <v>750</v>
      </c>
      <c r="C346" s="415"/>
      <c r="D346" s="415"/>
      <c r="E346" s="415"/>
      <c r="G346" s="415"/>
      <c r="I346" s="415"/>
      <c r="K346" s="415"/>
    </row>
    <row r="347" spans="1:15">
      <c r="A347" s="417" t="s">
        <v>751</v>
      </c>
      <c r="B347" s="418"/>
      <c r="C347" s="415"/>
      <c r="D347" s="415"/>
      <c r="E347" s="415"/>
      <c r="G347" s="415"/>
      <c r="I347" s="415"/>
      <c r="K347" s="415"/>
    </row>
    <row r="348" spans="1:15">
      <c r="A348" s="417" t="s">
        <v>752</v>
      </c>
      <c r="B348" s="418"/>
      <c r="C348" s="415"/>
      <c r="D348" s="415"/>
      <c r="E348" s="415"/>
      <c r="G348" s="415"/>
      <c r="I348" s="415"/>
      <c r="K348" s="415"/>
    </row>
    <row r="349" spans="1:15">
      <c r="A349" s="417"/>
      <c r="B349" s="418"/>
      <c r="C349" s="415"/>
      <c r="D349" s="415"/>
      <c r="E349" s="415"/>
      <c r="G349" s="415"/>
      <c r="I349" s="415"/>
      <c r="K349" s="415"/>
    </row>
  </sheetData>
  <mergeCells count="17">
    <mergeCell ref="A3:K3"/>
    <mergeCell ref="A4:K4"/>
    <mergeCell ref="I6:K6"/>
    <mergeCell ref="A7:A11"/>
    <mergeCell ref="B7:B11"/>
    <mergeCell ref="C7:C11"/>
    <mergeCell ref="D7:K7"/>
    <mergeCell ref="D8:D11"/>
    <mergeCell ref="E8:E11"/>
    <mergeCell ref="F8:F11"/>
    <mergeCell ref="O32:O34"/>
    <mergeCell ref="G8:G11"/>
    <mergeCell ref="H8:H11"/>
    <mergeCell ref="I8:I11"/>
    <mergeCell ref="J8:J11"/>
    <mergeCell ref="K8:K11"/>
    <mergeCell ref="L10:L11"/>
  </mergeCells>
  <pageMargins left="0.84" right="0.31" top="0.63" bottom="0.57999999999999996" header="0.16" footer="0.23622047244094499"/>
  <pageSetup paperSize="9" scale="93" fitToHeight="0" orientation="landscape" r:id="rId1"/>
  <headerFooter alignWithMargins="0">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Zeros="0" zoomScaleNormal="100" workbookViewId="0">
      <selection activeCell="B24" sqref="B24"/>
    </sheetView>
  </sheetViews>
  <sheetFormatPr defaultRowHeight="15.75"/>
  <cols>
    <col min="1" max="1" width="5.375" style="422" customWidth="1"/>
    <col min="2" max="2" width="54.875" style="422" customWidth="1"/>
    <col min="3" max="3" width="29.125" style="422" customWidth="1"/>
    <col min="4" max="4" width="12.25" style="422" customWidth="1"/>
    <col min="5" max="5" width="10.125" style="422" customWidth="1"/>
    <col min="6" max="6" width="9.625" style="422" customWidth="1"/>
    <col min="7" max="7" width="11" style="422" customWidth="1"/>
    <col min="8" max="8" width="11.125" style="422" customWidth="1"/>
    <col min="9" max="9" width="12.25" style="422" customWidth="1"/>
    <col min="10" max="10" width="12.875" style="422" customWidth="1"/>
    <col min="11" max="16384" width="9" style="422"/>
  </cols>
  <sheetData>
    <row r="1" spans="1:11" s="420" customFormat="1" ht="18" customHeight="1">
      <c r="A1" s="419" t="s">
        <v>936</v>
      </c>
      <c r="B1" s="419"/>
      <c r="C1" s="419"/>
      <c r="D1" s="419"/>
      <c r="E1" s="419"/>
      <c r="F1" s="419"/>
      <c r="G1" s="419"/>
      <c r="H1" s="419"/>
      <c r="I1" s="419"/>
    </row>
    <row r="2" spans="1:11" s="420" customFormat="1" ht="11.25" customHeight="1">
      <c r="A2" s="421"/>
      <c r="B2" s="421"/>
      <c r="C2" s="421"/>
      <c r="D2" s="421"/>
      <c r="E2" s="421"/>
      <c r="F2" s="421"/>
      <c r="G2" s="421"/>
      <c r="H2" s="421"/>
      <c r="I2" s="421"/>
    </row>
    <row r="3" spans="1:11" s="420" customFormat="1" ht="19.5">
      <c r="A3" s="601" t="s">
        <v>963</v>
      </c>
      <c r="B3" s="601"/>
      <c r="C3" s="601"/>
      <c r="D3" s="601"/>
      <c r="E3" s="601"/>
      <c r="F3" s="601"/>
      <c r="G3" s="601"/>
      <c r="H3" s="601"/>
      <c r="I3" s="601"/>
    </row>
    <row r="4" spans="1:11" s="420" customFormat="1" ht="22.5" customHeight="1">
      <c r="A4" s="602" t="s">
        <v>939</v>
      </c>
      <c r="B4" s="602"/>
      <c r="C4" s="602"/>
      <c r="D4" s="602"/>
      <c r="E4" s="602"/>
      <c r="F4" s="602"/>
      <c r="G4" s="602"/>
      <c r="H4" s="602"/>
      <c r="I4" s="602"/>
    </row>
    <row r="5" spans="1:11" ht="23.25" customHeight="1">
      <c r="C5" s="423"/>
      <c r="H5" s="603" t="s">
        <v>753</v>
      </c>
      <c r="I5" s="603"/>
    </row>
    <row r="6" spans="1:11" ht="22.5" customHeight="1">
      <c r="A6" s="604" t="s">
        <v>238</v>
      </c>
      <c r="B6" s="604" t="s">
        <v>256</v>
      </c>
      <c r="C6" s="604" t="s">
        <v>754</v>
      </c>
      <c r="D6" s="605" t="s">
        <v>274</v>
      </c>
      <c r="E6" s="604" t="s">
        <v>71</v>
      </c>
      <c r="F6" s="604"/>
      <c r="G6" s="604"/>
      <c r="H6" s="604"/>
      <c r="I6" s="604" t="s">
        <v>424</v>
      </c>
    </row>
    <row r="7" spans="1:11" ht="22.5" customHeight="1">
      <c r="A7" s="604"/>
      <c r="B7" s="604"/>
      <c r="C7" s="604"/>
      <c r="D7" s="605"/>
      <c r="E7" s="606" t="s">
        <v>107</v>
      </c>
      <c r="F7" s="607"/>
      <c r="G7" s="608"/>
      <c r="H7" s="598" t="s">
        <v>755</v>
      </c>
      <c r="I7" s="604"/>
    </row>
    <row r="8" spans="1:11" ht="38.25" customHeight="1">
      <c r="A8" s="604"/>
      <c r="B8" s="604"/>
      <c r="C8" s="604"/>
      <c r="D8" s="605"/>
      <c r="E8" s="424" t="s">
        <v>68</v>
      </c>
      <c r="F8" s="424" t="s">
        <v>756</v>
      </c>
      <c r="G8" s="424" t="s">
        <v>757</v>
      </c>
      <c r="H8" s="599"/>
      <c r="I8" s="604"/>
    </row>
    <row r="9" spans="1:11">
      <c r="A9" s="425">
        <v>1</v>
      </c>
      <c r="B9" s="425">
        <v>2</v>
      </c>
      <c r="C9" s="425">
        <v>4</v>
      </c>
      <c r="D9" s="426">
        <v>3</v>
      </c>
      <c r="E9" s="426" t="s">
        <v>758</v>
      </c>
      <c r="F9" s="426" t="s">
        <v>759</v>
      </c>
      <c r="G9" s="426" t="s">
        <v>760</v>
      </c>
      <c r="H9" s="426">
        <v>4</v>
      </c>
      <c r="I9" s="425">
        <v>5</v>
      </c>
    </row>
    <row r="10" spans="1:11" ht="21.75" customHeight="1">
      <c r="A10" s="427"/>
      <c r="B10" s="428" t="s">
        <v>27</v>
      </c>
      <c r="C10" s="429"/>
      <c r="D10" s="219">
        <f>D11+D15+D45+D48+D59</f>
        <v>19445</v>
      </c>
      <c r="E10" s="219">
        <f t="shared" ref="E10:H10" si="0">E11+E15+E45+E48+E59</f>
        <v>15024</v>
      </c>
      <c r="F10" s="219">
        <f t="shared" si="0"/>
        <v>384</v>
      </c>
      <c r="G10" s="219">
        <f t="shared" si="0"/>
        <v>14640</v>
      </c>
      <c r="H10" s="219">
        <f t="shared" si="0"/>
        <v>4421</v>
      </c>
      <c r="I10" s="429"/>
      <c r="J10" s="430">
        <v>22781</v>
      </c>
      <c r="K10" s="431"/>
    </row>
    <row r="11" spans="1:11">
      <c r="A11" s="432" t="s">
        <v>8</v>
      </c>
      <c r="B11" s="433" t="s">
        <v>761</v>
      </c>
      <c r="C11" s="434"/>
      <c r="D11" s="220">
        <f>SUM(D12:D14)</f>
        <v>1085</v>
      </c>
      <c r="E11" s="220">
        <f t="shared" ref="E11:H11" si="1">SUM(E12:E14)</f>
        <v>1085</v>
      </c>
      <c r="F11" s="220">
        <f t="shared" si="1"/>
        <v>17</v>
      </c>
      <c r="G11" s="220">
        <f t="shared" si="1"/>
        <v>1068</v>
      </c>
      <c r="H11" s="220">
        <f t="shared" si="1"/>
        <v>0</v>
      </c>
      <c r="I11" s="434"/>
      <c r="J11" s="430">
        <f>J10-D10</f>
        <v>3336</v>
      </c>
      <c r="K11" s="431"/>
    </row>
    <row r="12" spans="1:11">
      <c r="A12" s="435" t="s">
        <v>12</v>
      </c>
      <c r="B12" s="436" t="s">
        <v>964</v>
      </c>
      <c r="C12" s="600" t="s">
        <v>153</v>
      </c>
      <c r="D12" s="437">
        <f>E12+H12</f>
        <v>912</v>
      </c>
      <c r="E12" s="437">
        <v>912</v>
      </c>
      <c r="F12" s="437"/>
      <c r="G12" s="437">
        <f>E12-F12</f>
        <v>912</v>
      </c>
      <c r="H12" s="437"/>
      <c r="I12" s="434"/>
      <c r="J12" s="438">
        <f>D12/80%-D12</f>
        <v>228</v>
      </c>
    </row>
    <row r="13" spans="1:11">
      <c r="A13" s="435" t="s">
        <v>12</v>
      </c>
      <c r="B13" s="436" t="s">
        <v>629</v>
      </c>
      <c r="C13" s="600"/>
      <c r="D13" s="437">
        <f>E13+H13</f>
        <v>161</v>
      </c>
      <c r="E13" s="437">
        <v>161</v>
      </c>
      <c r="F13" s="437">
        <v>16</v>
      </c>
      <c r="G13" s="437">
        <f>E13-F13</f>
        <v>145</v>
      </c>
      <c r="H13" s="437"/>
      <c r="I13" s="434" t="s">
        <v>965</v>
      </c>
      <c r="J13" s="438">
        <f>(E12/85%-E12)</f>
        <v>160.94117647058829</v>
      </c>
      <c r="K13" s="422" t="s">
        <v>762</v>
      </c>
    </row>
    <row r="14" spans="1:11" ht="31.5">
      <c r="A14" s="435" t="s">
        <v>12</v>
      </c>
      <c r="B14" s="436" t="s">
        <v>763</v>
      </c>
      <c r="C14" s="600"/>
      <c r="D14" s="437">
        <f t="shared" ref="D14" si="2">E14+H14</f>
        <v>12</v>
      </c>
      <c r="E14" s="437">
        <v>12</v>
      </c>
      <c r="F14" s="437">
        <v>1</v>
      </c>
      <c r="G14" s="437">
        <f t="shared" ref="G14" si="3">E14-F14</f>
        <v>11</v>
      </c>
      <c r="H14" s="437"/>
      <c r="I14" s="434"/>
      <c r="J14" s="438"/>
    </row>
    <row r="15" spans="1:11">
      <c r="A15" s="432" t="s">
        <v>17</v>
      </c>
      <c r="B15" s="433" t="s">
        <v>764</v>
      </c>
      <c r="C15" s="434"/>
      <c r="D15" s="220">
        <f>D16+D17+D18+D20+D21+D22+D23+D24+D27+D30+D31+D32+D33+D34+D35+D38+D39+D40+D41+D42+D43+D44</f>
        <v>13059</v>
      </c>
      <c r="E15" s="220">
        <f>E16+E17+E18+E20+E21+E22+E23+E24+E27+E30+E31+E32+E33+E34+E35+E38+E39+E40+E41+E42+E43+E44</f>
        <v>9098</v>
      </c>
      <c r="F15" s="220">
        <f>F16+F17+F18+F20+F21+F22+F23+F24+F27+F30+F31+F32+F33+F34+F35+F38+F39+F40+F41+F42+F43+F44</f>
        <v>367</v>
      </c>
      <c r="G15" s="220">
        <f>G16+G17+G18+G20+G21+G22+G23+G24+G27+G30+G31+G32+G33+G34+G35+G38+G39+G40+G41+G42+G43+G44</f>
        <v>8731</v>
      </c>
      <c r="H15" s="220">
        <f>H16+H17+H18+H20+H21+H22+H23+H24+H27+H30+H31+H32+H33+H34+H35+H38+H39+H40+H41+H42+H43+H44</f>
        <v>3961</v>
      </c>
      <c r="I15" s="434"/>
    </row>
    <row r="16" spans="1:11" ht="47.25">
      <c r="A16" s="439">
        <v>1</v>
      </c>
      <c r="B16" s="440" t="s">
        <v>765</v>
      </c>
      <c r="C16" s="434" t="s">
        <v>153</v>
      </c>
      <c r="D16" s="437">
        <f>H16+E16</f>
        <v>400</v>
      </c>
      <c r="E16" s="437">
        <v>400</v>
      </c>
      <c r="F16" s="437">
        <v>40</v>
      </c>
      <c r="G16" s="437">
        <f>E16-F16</f>
        <v>360</v>
      </c>
      <c r="H16" s="437"/>
      <c r="I16" s="434"/>
    </row>
    <row r="17" spans="1:9">
      <c r="A17" s="439">
        <v>2</v>
      </c>
      <c r="B17" s="440" t="s">
        <v>766</v>
      </c>
      <c r="C17" s="434" t="s">
        <v>966</v>
      </c>
      <c r="D17" s="437">
        <f>H17+E17</f>
        <v>112</v>
      </c>
      <c r="E17" s="437"/>
      <c r="F17" s="437"/>
      <c r="G17" s="437"/>
      <c r="H17" s="437">
        <v>112</v>
      </c>
      <c r="I17" s="441"/>
    </row>
    <row r="18" spans="1:9">
      <c r="A18" s="439">
        <v>3</v>
      </c>
      <c r="B18" s="440" t="s">
        <v>767</v>
      </c>
      <c r="C18" s="434" t="s">
        <v>242</v>
      </c>
      <c r="D18" s="437">
        <f>H18+E18</f>
        <v>133</v>
      </c>
      <c r="E18" s="437">
        <v>133</v>
      </c>
      <c r="F18" s="437">
        <v>13</v>
      </c>
      <c r="G18" s="437">
        <f>E18-F18</f>
        <v>120</v>
      </c>
      <c r="H18" s="437"/>
      <c r="I18" s="434"/>
    </row>
    <row r="19" spans="1:9" s="444" customFormat="1">
      <c r="A19" s="442"/>
      <c r="B19" s="443" t="s">
        <v>768</v>
      </c>
      <c r="C19" s="434"/>
      <c r="D19" s="221">
        <f>H19+E19</f>
        <v>100</v>
      </c>
      <c r="E19" s="221">
        <v>100</v>
      </c>
      <c r="F19" s="221"/>
      <c r="G19" s="221">
        <v>100</v>
      </c>
      <c r="H19" s="221"/>
      <c r="I19" s="441"/>
    </row>
    <row r="20" spans="1:9" ht="31.5">
      <c r="A20" s="435" t="s">
        <v>84</v>
      </c>
      <c r="B20" s="440" t="s">
        <v>769</v>
      </c>
      <c r="C20" s="434" t="s">
        <v>770</v>
      </c>
      <c r="D20" s="437">
        <f t="shared" ref="D20:D34" si="4">H20+E20</f>
        <v>55</v>
      </c>
      <c r="E20" s="437">
        <v>55</v>
      </c>
      <c r="F20" s="437">
        <v>5</v>
      </c>
      <c r="G20" s="437">
        <f>E20-F20</f>
        <v>50</v>
      </c>
      <c r="H20" s="437"/>
      <c r="I20" s="434"/>
    </row>
    <row r="21" spans="1:9">
      <c r="A21" s="435" t="s">
        <v>85</v>
      </c>
      <c r="B21" s="440" t="s">
        <v>771</v>
      </c>
      <c r="C21" s="434" t="s">
        <v>153</v>
      </c>
      <c r="D21" s="437">
        <f t="shared" si="4"/>
        <v>160</v>
      </c>
      <c r="E21" s="437">
        <v>160</v>
      </c>
      <c r="F21" s="437">
        <v>16</v>
      </c>
      <c r="G21" s="437">
        <f t="shared" ref="G21:G23" si="5">E21-F21</f>
        <v>144</v>
      </c>
      <c r="H21" s="437"/>
      <c r="I21" s="434"/>
    </row>
    <row r="22" spans="1:9">
      <c r="A22" s="435" t="s">
        <v>86</v>
      </c>
      <c r="B22" s="440" t="s">
        <v>772</v>
      </c>
      <c r="C22" s="434" t="s">
        <v>966</v>
      </c>
      <c r="D22" s="437">
        <f t="shared" si="4"/>
        <v>260</v>
      </c>
      <c r="E22" s="437"/>
      <c r="F22" s="437"/>
      <c r="G22" s="437">
        <f t="shared" si="5"/>
        <v>0</v>
      </c>
      <c r="H22" s="221">
        <f>'[10]Biểu số 04.UB'!C55</f>
        <v>260</v>
      </c>
      <c r="I22" s="441"/>
    </row>
    <row r="23" spans="1:9">
      <c r="A23" s="435" t="s">
        <v>87</v>
      </c>
      <c r="B23" s="440" t="s">
        <v>773</v>
      </c>
      <c r="C23" s="434" t="s">
        <v>966</v>
      </c>
      <c r="D23" s="437">
        <f t="shared" si="4"/>
        <v>240</v>
      </c>
      <c r="E23" s="437"/>
      <c r="F23" s="437"/>
      <c r="G23" s="437">
        <f t="shared" si="5"/>
        <v>0</v>
      </c>
      <c r="H23" s="221">
        <f>'[10]Biểu số 04.UB'!C56</f>
        <v>240</v>
      </c>
      <c r="I23" s="441"/>
    </row>
    <row r="24" spans="1:9" ht="31.5">
      <c r="A24" s="435" t="s">
        <v>88</v>
      </c>
      <c r="B24" s="440" t="s">
        <v>774</v>
      </c>
      <c r="C24" s="434"/>
      <c r="D24" s="437">
        <f>SUM(D25:D26)</f>
        <v>2441</v>
      </c>
      <c r="E24" s="437">
        <f t="shared" ref="E24:H24" si="6">SUM(E25:E26)</f>
        <v>1462</v>
      </c>
      <c r="F24" s="437">
        <f t="shared" si="6"/>
        <v>0</v>
      </c>
      <c r="G24" s="437">
        <f t="shared" si="6"/>
        <v>1462</v>
      </c>
      <c r="H24" s="437">
        <f t="shared" si="6"/>
        <v>979</v>
      </c>
      <c r="I24" s="434"/>
    </row>
    <row r="25" spans="1:9">
      <c r="A25" s="445" t="s">
        <v>12</v>
      </c>
      <c r="B25" s="443" t="s">
        <v>775</v>
      </c>
      <c r="C25" s="434" t="s">
        <v>242</v>
      </c>
      <c r="D25" s="221">
        <f t="shared" si="4"/>
        <v>1462</v>
      </c>
      <c r="E25" s="221">
        <f>2441-H26</f>
        <v>1462</v>
      </c>
      <c r="F25" s="221"/>
      <c r="G25" s="221">
        <f>E25-F25</f>
        <v>1462</v>
      </c>
      <c r="H25" s="221"/>
      <c r="I25" s="441"/>
    </row>
    <row r="26" spans="1:9">
      <c r="A26" s="445" t="s">
        <v>12</v>
      </c>
      <c r="B26" s="443" t="s">
        <v>776</v>
      </c>
      <c r="C26" s="434" t="s">
        <v>966</v>
      </c>
      <c r="D26" s="221">
        <f t="shared" si="4"/>
        <v>979</v>
      </c>
      <c r="E26" s="221"/>
      <c r="F26" s="221"/>
      <c r="G26" s="221"/>
      <c r="H26" s="221">
        <f>'[10]Biểu số 04.UB'!C59</f>
        <v>979</v>
      </c>
      <c r="I26" s="441"/>
    </row>
    <row r="27" spans="1:9" ht="47.25">
      <c r="A27" s="435" t="s">
        <v>89</v>
      </c>
      <c r="B27" s="440" t="s">
        <v>777</v>
      </c>
      <c r="C27" s="434"/>
      <c r="D27" s="437">
        <f>SUM(D28:D29)</f>
        <v>1338</v>
      </c>
      <c r="E27" s="437">
        <f t="shared" ref="E27:H27" si="7">SUM(E28:E29)</f>
        <v>958</v>
      </c>
      <c r="F27" s="437">
        <f t="shared" si="7"/>
        <v>0</v>
      </c>
      <c r="G27" s="437">
        <f t="shared" si="7"/>
        <v>958</v>
      </c>
      <c r="H27" s="437">
        <f t="shared" si="7"/>
        <v>380</v>
      </c>
      <c r="I27" s="434"/>
    </row>
    <row r="28" spans="1:9" s="444" customFormat="1">
      <c r="A28" s="445" t="s">
        <v>12</v>
      </c>
      <c r="B28" s="443" t="s">
        <v>775</v>
      </c>
      <c r="C28" s="434" t="s">
        <v>242</v>
      </c>
      <c r="D28" s="221">
        <f t="shared" si="4"/>
        <v>958</v>
      </c>
      <c r="E28" s="221">
        <f>1338-H29</f>
        <v>958</v>
      </c>
      <c r="F28" s="221">
        <v>0</v>
      </c>
      <c r="G28" s="221">
        <f>E28-F28</f>
        <v>958</v>
      </c>
      <c r="H28" s="221"/>
      <c r="I28" s="441"/>
    </row>
    <row r="29" spans="1:9" s="444" customFormat="1">
      <c r="A29" s="445" t="s">
        <v>12</v>
      </c>
      <c r="B29" s="443" t="s">
        <v>776</v>
      </c>
      <c r="C29" s="434" t="s">
        <v>966</v>
      </c>
      <c r="D29" s="221">
        <f t="shared" si="4"/>
        <v>380</v>
      </c>
      <c r="E29" s="221"/>
      <c r="F29" s="221"/>
      <c r="G29" s="221"/>
      <c r="H29" s="221">
        <f>'[10]Biểu số 04.UB'!C58</f>
        <v>380</v>
      </c>
      <c r="I29" s="441"/>
    </row>
    <row r="30" spans="1:9" ht="31.5">
      <c r="A30" s="435" t="s">
        <v>91</v>
      </c>
      <c r="B30" s="440" t="s">
        <v>778</v>
      </c>
      <c r="C30" s="434" t="s">
        <v>124</v>
      </c>
      <c r="D30" s="437">
        <f t="shared" si="4"/>
        <v>600</v>
      </c>
      <c r="E30" s="437">
        <v>600</v>
      </c>
      <c r="F30" s="437">
        <v>60</v>
      </c>
      <c r="G30" s="437">
        <f>E30-F30</f>
        <v>540</v>
      </c>
      <c r="H30" s="437"/>
      <c r="I30" s="434"/>
    </row>
    <row r="31" spans="1:9" ht="31.5">
      <c r="A31" s="435" t="s">
        <v>92</v>
      </c>
      <c r="B31" s="440" t="s">
        <v>779</v>
      </c>
      <c r="C31" s="434" t="s">
        <v>124</v>
      </c>
      <c r="D31" s="437">
        <f t="shared" si="4"/>
        <v>222</v>
      </c>
      <c r="E31" s="437">
        <v>222</v>
      </c>
      <c r="F31" s="437">
        <v>22</v>
      </c>
      <c r="G31" s="437">
        <f>E31-F31</f>
        <v>200</v>
      </c>
      <c r="H31" s="437"/>
      <c r="I31" s="434"/>
    </row>
    <row r="32" spans="1:9" ht="47.25">
      <c r="A32" s="435" t="s">
        <v>93</v>
      </c>
      <c r="B32" s="440" t="s">
        <v>780</v>
      </c>
      <c r="C32" s="434" t="s">
        <v>115</v>
      </c>
      <c r="D32" s="437">
        <f t="shared" si="4"/>
        <v>222</v>
      </c>
      <c r="E32" s="437">
        <v>222</v>
      </c>
      <c r="F32" s="437">
        <v>22</v>
      </c>
      <c r="G32" s="437">
        <f>E32-F32</f>
        <v>200</v>
      </c>
      <c r="H32" s="437"/>
      <c r="I32" s="434"/>
    </row>
    <row r="33" spans="1:9">
      <c r="A33" s="435" t="s">
        <v>94</v>
      </c>
      <c r="B33" s="440" t="s">
        <v>967</v>
      </c>
      <c r="C33" s="434" t="s">
        <v>781</v>
      </c>
      <c r="D33" s="437">
        <f t="shared" si="4"/>
        <v>1000</v>
      </c>
      <c r="E33" s="437">
        <v>1000</v>
      </c>
      <c r="F33" s="437">
        <v>100</v>
      </c>
      <c r="G33" s="437">
        <f>E33-F33</f>
        <v>900</v>
      </c>
      <c r="H33" s="437"/>
      <c r="I33" s="434"/>
    </row>
    <row r="34" spans="1:9" ht="47.25">
      <c r="A34" s="435" t="s">
        <v>126</v>
      </c>
      <c r="B34" s="440" t="s">
        <v>782</v>
      </c>
      <c r="C34" s="434" t="s">
        <v>115</v>
      </c>
      <c r="D34" s="437">
        <f t="shared" si="4"/>
        <v>210</v>
      </c>
      <c r="E34" s="437">
        <v>210</v>
      </c>
      <c r="F34" s="437">
        <v>21</v>
      </c>
      <c r="G34" s="437">
        <f>E34-F34</f>
        <v>189</v>
      </c>
      <c r="H34" s="437"/>
      <c r="I34" s="434"/>
    </row>
    <row r="35" spans="1:9" ht="31.5">
      <c r="A35" s="435" t="s">
        <v>128</v>
      </c>
      <c r="B35" s="440" t="s">
        <v>783</v>
      </c>
      <c r="C35" s="440"/>
      <c r="D35" s="437">
        <f>SUM(D36:D37)</f>
        <v>296</v>
      </c>
      <c r="E35" s="437">
        <f>SUM(E36:E37)</f>
        <v>56</v>
      </c>
      <c r="F35" s="437">
        <f>SUM(F36:F37)</f>
        <v>6</v>
      </c>
      <c r="G35" s="437">
        <f>SUM(G36:G37)</f>
        <v>50</v>
      </c>
      <c r="H35" s="437">
        <f>SUM(H36:H37)</f>
        <v>240</v>
      </c>
      <c r="I35" s="440"/>
    </row>
    <row r="36" spans="1:9" s="444" customFormat="1">
      <c r="A36" s="445" t="s">
        <v>12</v>
      </c>
      <c r="B36" s="443" t="s">
        <v>784</v>
      </c>
      <c r="C36" s="434" t="s">
        <v>124</v>
      </c>
      <c r="D36" s="221">
        <f>H36+E36</f>
        <v>56</v>
      </c>
      <c r="E36" s="221">
        <v>56</v>
      </c>
      <c r="F36" s="221">
        <v>6</v>
      </c>
      <c r="G36" s="221">
        <f>E36-F36</f>
        <v>50</v>
      </c>
      <c r="H36" s="221"/>
      <c r="I36" s="441"/>
    </row>
    <row r="37" spans="1:9" s="444" customFormat="1">
      <c r="A37" s="445" t="s">
        <v>12</v>
      </c>
      <c r="B37" s="443" t="s">
        <v>785</v>
      </c>
      <c r="C37" s="434" t="s">
        <v>966</v>
      </c>
      <c r="D37" s="221">
        <f t="shared" ref="D37:D44" si="8">H37+E37</f>
        <v>240</v>
      </c>
      <c r="E37" s="221"/>
      <c r="F37" s="221"/>
      <c r="G37" s="221"/>
      <c r="H37" s="221">
        <v>240</v>
      </c>
      <c r="I37" s="441"/>
    </row>
    <row r="38" spans="1:9">
      <c r="A38" s="435" t="s">
        <v>130</v>
      </c>
      <c r="B38" s="440" t="s">
        <v>311</v>
      </c>
      <c r="C38" s="434" t="s">
        <v>786</v>
      </c>
      <c r="D38" s="437">
        <f t="shared" si="8"/>
        <v>500</v>
      </c>
      <c r="E38" s="437">
        <v>500</v>
      </c>
      <c r="F38" s="437">
        <v>50</v>
      </c>
      <c r="G38" s="437">
        <f>E38-F38</f>
        <v>450</v>
      </c>
      <c r="H38" s="437"/>
      <c r="I38" s="434"/>
    </row>
    <row r="39" spans="1:9" ht="31.5">
      <c r="A39" s="435" t="s">
        <v>132</v>
      </c>
      <c r="B39" s="446" t="s">
        <v>787</v>
      </c>
      <c r="C39" s="434" t="s">
        <v>966</v>
      </c>
      <c r="D39" s="437">
        <f t="shared" si="8"/>
        <v>1490</v>
      </c>
      <c r="E39" s="437"/>
      <c r="F39" s="437"/>
      <c r="G39" s="437"/>
      <c r="H39" s="437">
        <f>'[10]Biểu số 04.UB'!C57</f>
        <v>1490</v>
      </c>
      <c r="I39" s="434"/>
    </row>
    <row r="40" spans="1:9" ht="31.5">
      <c r="A40" s="435" t="s">
        <v>134</v>
      </c>
      <c r="B40" s="440" t="s">
        <v>788</v>
      </c>
      <c r="C40" s="434" t="s">
        <v>153</v>
      </c>
      <c r="D40" s="437">
        <f t="shared" si="8"/>
        <v>120</v>
      </c>
      <c r="E40" s="437">
        <v>120</v>
      </c>
      <c r="F40" s="437">
        <v>12</v>
      </c>
      <c r="G40" s="437">
        <f>E40-F40</f>
        <v>108</v>
      </c>
      <c r="H40" s="437"/>
      <c r="I40" s="434"/>
    </row>
    <row r="41" spans="1:9" ht="47.25">
      <c r="A41" s="435" t="s">
        <v>136</v>
      </c>
      <c r="B41" s="440" t="s">
        <v>789</v>
      </c>
      <c r="C41" s="434" t="s">
        <v>790</v>
      </c>
      <c r="D41" s="437">
        <f t="shared" si="8"/>
        <v>2000</v>
      </c>
      <c r="E41" s="437">
        <v>2000</v>
      </c>
      <c r="F41" s="437"/>
      <c r="G41" s="437">
        <f>E41-F41</f>
        <v>2000</v>
      </c>
      <c r="H41" s="437"/>
      <c r="I41" s="434"/>
    </row>
    <row r="42" spans="1:9" ht="31.5">
      <c r="A42" s="435" t="s">
        <v>138</v>
      </c>
      <c r="B42" s="440" t="s">
        <v>791</v>
      </c>
      <c r="C42" s="434" t="s">
        <v>792</v>
      </c>
      <c r="D42" s="437">
        <f t="shared" si="8"/>
        <v>1000</v>
      </c>
      <c r="E42" s="437">
        <v>1000</v>
      </c>
      <c r="F42" s="437"/>
      <c r="G42" s="437">
        <f>E42-F42</f>
        <v>1000</v>
      </c>
      <c r="H42" s="437"/>
      <c r="I42" s="434"/>
    </row>
    <row r="43" spans="1:9" ht="31.5">
      <c r="A43" s="435" t="s">
        <v>140</v>
      </c>
      <c r="B43" s="440" t="s">
        <v>793</v>
      </c>
      <c r="C43" s="434" t="s">
        <v>966</v>
      </c>
      <c r="D43" s="437">
        <f t="shared" si="8"/>
        <v>200</v>
      </c>
      <c r="E43" s="437"/>
      <c r="F43" s="437"/>
      <c r="G43" s="437"/>
      <c r="H43" s="437">
        <v>200</v>
      </c>
      <c r="I43" s="434"/>
    </row>
    <row r="44" spans="1:9">
      <c r="A44" s="435" t="s">
        <v>142</v>
      </c>
      <c r="B44" s="440" t="s">
        <v>794</v>
      </c>
      <c r="C44" s="434" t="s">
        <v>966</v>
      </c>
      <c r="D44" s="437">
        <f t="shared" si="8"/>
        <v>60</v>
      </c>
      <c r="E44" s="437"/>
      <c r="F44" s="437"/>
      <c r="G44" s="437"/>
      <c r="H44" s="437">
        <f>4*15</f>
        <v>60</v>
      </c>
      <c r="I44" s="434"/>
    </row>
    <row r="45" spans="1:9">
      <c r="A45" s="432" t="s">
        <v>23</v>
      </c>
      <c r="B45" s="433" t="s">
        <v>795</v>
      </c>
      <c r="C45" s="434"/>
      <c r="D45" s="220">
        <f>SUM(D46:D47)</f>
        <v>691</v>
      </c>
      <c r="E45" s="220">
        <f t="shared" ref="E45:G45" si="9">SUM(E46:E47)</f>
        <v>691</v>
      </c>
      <c r="F45" s="220">
        <f t="shared" si="9"/>
        <v>0</v>
      </c>
      <c r="G45" s="220">
        <f t="shared" si="9"/>
        <v>691</v>
      </c>
      <c r="H45" s="220">
        <f>SUM(H46:H46)</f>
        <v>0</v>
      </c>
      <c r="I45" s="434"/>
    </row>
    <row r="46" spans="1:9" ht="63">
      <c r="A46" s="435" t="s">
        <v>81</v>
      </c>
      <c r="B46" s="440" t="s">
        <v>796</v>
      </c>
      <c r="C46" s="434" t="s">
        <v>113</v>
      </c>
      <c r="D46" s="437">
        <f t="shared" ref="D46:D47" si="10">H46+E46</f>
        <v>240</v>
      </c>
      <c r="E46" s="447">
        <v>240</v>
      </c>
      <c r="F46" s="447"/>
      <c r="G46" s="447">
        <f>E46-F46</f>
        <v>240</v>
      </c>
      <c r="H46" s="447"/>
      <c r="I46" s="434"/>
    </row>
    <row r="47" spans="1:9" ht="63">
      <c r="A47" s="435" t="s">
        <v>82</v>
      </c>
      <c r="B47" s="440" t="s">
        <v>968</v>
      </c>
      <c r="C47" s="434" t="s">
        <v>113</v>
      </c>
      <c r="D47" s="437">
        <f t="shared" si="10"/>
        <v>451</v>
      </c>
      <c r="E47" s="447">
        <v>451</v>
      </c>
      <c r="F47" s="447"/>
      <c r="G47" s="447">
        <f>E47-F47</f>
        <v>451</v>
      </c>
      <c r="H47" s="447"/>
      <c r="I47" s="434" t="s">
        <v>969</v>
      </c>
    </row>
    <row r="48" spans="1:9" s="449" customFormat="1">
      <c r="A48" s="448" t="s">
        <v>44</v>
      </c>
      <c r="B48" s="433" t="s">
        <v>797</v>
      </c>
      <c r="C48" s="434"/>
      <c r="D48" s="222">
        <f>SUM(D49:D57)</f>
        <v>4410</v>
      </c>
      <c r="E48" s="222">
        <f t="shared" ref="E48:H48" si="11">SUM(E49:E57)</f>
        <v>3950</v>
      </c>
      <c r="F48" s="222">
        <f t="shared" si="11"/>
        <v>0</v>
      </c>
      <c r="G48" s="222">
        <f t="shared" si="11"/>
        <v>3950</v>
      </c>
      <c r="H48" s="222">
        <f t="shared" si="11"/>
        <v>460</v>
      </c>
      <c r="I48" s="434"/>
    </row>
    <row r="49" spans="1:9" ht="31.5">
      <c r="A49" s="435" t="s">
        <v>81</v>
      </c>
      <c r="B49" s="440" t="s">
        <v>798</v>
      </c>
      <c r="C49" s="434" t="s">
        <v>799</v>
      </c>
      <c r="D49" s="437">
        <f t="shared" ref="D49:D57" si="12">H49+E49</f>
        <v>1000</v>
      </c>
      <c r="E49" s="447">
        <v>1000</v>
      </c>
      <c r="F49" s="447"/>
      <c r="G49" s="447">
        <f>E49-F49</f>
        <v>1000</v>
      </c>
      <c r="H49" s="447"/>
      <c r="I49" s="434"/>
    </row>
    <row r="50" spans="1:9" ht="31.5">
      <c r="A50" s="435" t="s">
        <v>82</v>
      </c>
      <c r="B50" s="440" t="s">
        <v>800</v>
      </c>
      <c r="C50" s="434" t="s">
        <v>799</v>
      </c>
      <c r="D50" s="437">
        <f t="shared" si="12"/>
        <v>500</v>
      </c>
      <c r="E50" s="447">
        <v>500</v>
      </c>
      <c r="F50" s="447"/>
      <c r="G50" s="447">
        <f t="shared" ref="G50:G57" si="13">E50-F50</f>
        <v>500</v>
      </c>
      <c r="H50" s="447"/>
      <c r="I50" s="434"/>
    </row>
    <row r="51" spans="1:9" ht="31.5">
      <c r="A51" s="435" t="s">
        <v>83</v>
      </c>
      <c r="B51" s="440" t="s">
        <v>801</v>
      </c>
      <c r="C51" s="434" t="s">
        <v>799</v>
      </c>
      <c r="D51" s="437">
        <f t="shared" si="12"/>
        <v>300</v>
      </c>
      <c r="E51" s="447">
        <v>300</v>
      </c>
      <c r="F51" s="447"/>
      <c r="G51" s="447">
        <f t="shared" si="13"/>
        <v>300</v>
      </c>
      <c r="H51" s="447"/>
      <c r="I51" s="434"/>
    </row>
    <row r="52" spans="1:9">
      <c r="A52" s="435" t="s">
        <v>84</v>
      </c>
      <c r="B52" s="440" t="s">
        <v>802</v>
      </c>
      <c r="C52" s="434" t="s">
        <v>799</v>
      </c>
      <c r="D52" s="437">
        <f t="shared" si="12"/>
        <v>1000</v>
      </c>
      <c r="E52" s="447">
        <v>1000</v>
      </c>
      <c r="F52" s="447"/>
      <c r="G52" s="447">
        <f t="shared" si="13"/>
        <v>1000</v>
      </c>
      <c r="H52" s="447"/>
      <c r="I52" s="434"/>
    </row>
    <row r="53" spans="1:9" ht="63">
      <c r="A53" s="435" t="s">
        <v>85</v>
      </c>
      <c r="B53" s="440" t="s">
        <v>970</v>
      </c>
      <c r="C53" s="434" t="s">
        <v>971</v>
      </c>
      <c r="D53" s="437">
        <f>H53+E53</f>
        <v>160</v>
      </c>
      <c r="E53" s="447"/>
      <c r="F53" s="447"/>
      <c r="G53" s="447">
        <f>E53-F53</f>
        <v>0</v>
      </c>
      <c r="H53" s="447">
        <v>160</v>
      </c>
      <c r="I53" s="434" t="s">
        <v>972</v>
      </c>
    </row>
    <row r="54" spans="1:9" ht="47.25">
      <c r="A54" s="435" t="s">
        <v>86</v>
      </c>
      <c r="B54" s="440" t="s">
        <v>973</v>
      </c>
      <c r="C54" s="434" t="s">
        <v>242</v>
      </c>
      <c r="D54" s="437">
        <f t="shared" ref="D54:D56" si="14">H54+E54</f>
        <v>650</v>
      </c>
      <c r="E54" s="447">
        <v>650</v>
      </c>
      <c r="F54" s="447"/>
      <c r="G54" s="447">
        <f t="shared" si="13"/>
        <v>650</v>
      </c>
      <c r="H54" s="447"/>
      <c r="I54" s="434" t="s">
        <v>972</v>
      </c>
    </row>
    <row r="55" spans="1:9" ht="31.5">
      <c r="A55" s="435" t="s">
        <v>87</v>
      </c>
      <c r="B55" s="440" t="s">
        <v>974</v>
      </c>
      <c r="C55" s="434" t="s">
        <v>115</v>
      </c>
      <c r="D55" s="437">
        <f>H55+E55</f>
        <v>300</v>
      </c>
      <c r="E55" s="447">
        <v>300</v>
      </c>
      <c r="F55" s="447"/>
      <c r="G55" s="447">
        <f>E55-F55</f>
        <v>300</v>
      </c>
      <c r="H55" s="447"/>
      <c r="I55" s="434" t="s">
        <v>972</v>
      </c>
    </row>
    <row r="56" spans="1:9" ht="31.5">
      <c r="A56" s="435" t="s">
        <v>88</v>
      </c>
      <c r="B56" s="440" t="s">
        <v>975</v>
      </c>
      <c r="C56" s="434" t="s">
        <v>966</v>
      </c>
      <c r="D56" s="437">
        <f t="shared" si="14"/>
        <v>300</v>
      </c>
      <c r="E56" s="447"/>
      <c r="F56" s="447"/>
      <c r="G56" s="447">
        <f t="shared" si="13"/>
        <v>0</v>
      </c>
      <c r="H56" s="447">
        <v>300</v>
      </c>
      <c r="I56" s="434" t="s">
        <v>972</v>
      </c>
    </row>
    <row r="57" spans="1:9" ht="110.25">
      <c r="A57" s="435" t="s">
        <v>89</v>
      </c>
      <c r="B57" s="440" t="s">
        <v>976</v>
      </c>
      <c r="C57" s="434" t="s">
        <v>799</v>
      </c>
      <c r="D57" s="437">
        <f t="shared" si="12"/>
        <v>200</v>
      </c>
      <c r="E57" s="447">
        <v>200</v>
      </c>
      <c r="F57" s="447"/>
      <c r="G57" s="447">
        <f t="shared" si="13"/>
        <v>200</v>
      </c>
      <c r="H57" s="447"/>
      <c r="I57" s="434" t="s">
        <v>972</v>
      </c>
    </row>
    <row r="58" spans="1:9" s="449" customFormat="1" ht="31.5" hidden="1">
      <c r="A58" s="448">
        <v>3</v>
      </c>
      <c r="B58" s="433" t="s">
        <v>803</v>
      </c>
      <c r="C58" s="450" t="s">
        <v>804</v>
      </c>
      <c r="D58" s="222">
        <f t="shared" ref="D58" si="15">SUM(E58:H58)</f>
        <v>0</v>
      </c>
      <c r="E58" s="222"/>
      <c r="F58" s="222"/>
      <c r="G58" s="222"/>
      <c r="H58" s="222"/>
      <c r="I58" s="450"/>
    </row>
    <row r="59" spans="1:9" s="449" customFormat="1" ht="31.5">
      <c r="A59" s="451" t="s">
        <v>255</v>
      </c>
      <c r="B59" s="452" t="s">
        <v>805</v>
      </c>
      <c r="C59" s="453" t="s">
        <v>806</v>
      </c>
      <c r="D59" s="223">
        <f>E59+H59</f>
        <v>200</v>
      </c>
      <c r="E59" s="223">
        <v>200</v>
      </c>
      <c r="F59" s="223"/>
      <c r="G59" s="223">
        <f>E59-F59</f>
        <v>200</v>
      </c>
      <c r="H59" s="223"/>
      <c r="I59" s="453"/>
    </row>
    <row r="60" spans="1:9">
      <c r="D60" s="431"/>
      <c r="E60" s="431"/>
      <c r="F60" s="431"/>
      <c r="G60" s="431"/>
      <c r="H60" s="431"/>
    </row>
    <row r="61" spans="1:9">
      <c r="D61" s="431"/>
      <c r="E61" s="431"/>
      <c r="F61" s="431"/>
      <c r="G61" s="431"/>
      <c r="H61" s="431"/>
    </row>
    <row r="62" spans="1:9">
      <c r="D62" s="431"/>
      <c r="E62" s="431"/>
      <c r="F62" s="431"/>
      <c r="G62" s="431"/>
      <c r="H62" s="431"/>
    </row>
    <row r="63" spans="1:9">
      <c r="D63" s="431"/>
      <c r="E63" s="431"/>
      <c r="F63" s="431"/>
      <c r="G63" s="431"/>
      <c r="H63" s="431"/>
    </row>
    <row r="64" spans="1:9">
      <c r="D64" s="431"/>
      <c r="E64" s="431"/>
      <c r="F64" s="431"/>
      <c r="G64" s="431"/>
      <c r="H64" s="431"/>
    </row>
    <row r="65" spans="4:10">
      <c r="D65" s="431"/>
      <c r="E65" s="431"/>
      <c r="F65" s="431"/>
      <c r="G65" s="431"/>
      <c r="H65" s="431"/>
    </row>
    <row r="66" spans="4:10">
      <c r="D66" s="431"/>
      <c r="E66" s="431"/>
      <c r="F66" s="431"/>
      <c r="G66" s="431"/>
      <c r="H66" s="431"/>
    </row>
    <row r="67" spans="4:10">
      <c r="D67" s="431"/>
      <c r="E67" s="431"/>
      <c r="F67" s="431"/>
      <c r="G67" s="431"/>
      <c r="H67" s="431"/>
    </row>
    <row r="68" spans="4:10">
      <c r="D68" s="431"/>
      <c r="E68" s="431"/>
      <c r="F68" s="431"/>
      <c r="G68" s="431"/>
      <c r="H68" s="431"/>
    </row>
    <row r="69" spans="4:10">
      <c r="D69" s="431"/>
      <c r="E69" s="431"/>
      <c r="F69" s="431"/>
      <c r="G69" s="431"/>
      <c r="H69" s="431"/>
    </row>
    <row r="70" spans="4:10">
      <c r="D70" s="431"/>
      <c r="E70" s="431"/>
      <c r="F70" s="431"/>
      <c r="G70" s="431"/>
      <c r="H70" s="431"/>
    </row>
    <row r="71" spans="4:10">
      <c r="D71" s="431"/>
      <c r="E71" s="431"/>
      <c r="F71" s="431"/>
      <c r="G71" s="431"/>
      <c r="H71" s="431"/>
      <c r="J71" s="454"/>
    </row>
    <row r="72" spans="4:10">
      <c r="D72" s="431"/>
      <c r="E72" s="431"/>
      <c r="F72" s="431"/>
      <c r="G72" s="431"/>
      <c r="H72" s="431"/>
    </row>
  </sheetData>
  <mergeCells count="12">
    <mergeCell ref="H7:H8"/>
    <mergeCell ref="C12:C14"/>
    <mergeCell ref="A3:I3"/>
    <mergeCell ref="A4:I4"/>
    <mergeCell ref="H5:I5"/>
    <mergeCell ref="A6:A8"/>
    <mergeCell ref="B6:B8"/>
    <mergeCell ref="C6:C8"/>
    <mergeCell ref="D6:D8"/>
    <mergeCell ref="E6:H6"/>
    <mergeCell ref="I6:I8"/>
    <mergeCell ref="E7:G7"/>
  </mergeCells>
  <phoneticPr fontId="38" type="noConversion"/>
  <pageMargins left="0.92" right="0.31" top="0.67" bottom="0.46" header="0.196850393700787" footer="0.2"/>
  <pageSetup paperSize="9" scale="80" fitToHeight="0" orientation="landscape" verticalDpi="0" r:id="rId1"/>
  <headerFooter alignWithMargins="0">
    <oddFooter>&amp;C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5"/>
  <sheetViews>
    <sheetView topLeftCell="A73" zoomScaleNormal="100" zoomScaleSheetLayoutView="98" workbookViewId="0">
      <selection activeCell="J104" sqref="J104"/>
    </sheetView>
  </sheetViews>
  <sheetFormatPr defaultRowHeight="15" outlineLevelRow="2"/>
  <cols>
    <col min="1" max="1" width="4.375" style="227" customWidth="1"/>
    <col min="2" max="2" width="34.125" style="227" customWidth="1"/>
    <col min="3" max="3" width="8.875" style="227" customWidth="1"/>
    <col min="4" max="4" width="7.875" style="227" customWidth="1"/>
    <col min="5" max="5" width="7.375" style="227" customWidth="1"/>
    <col min="6" max="6" width="7.625" style="227" customWidth="1"/>
    <col min="7" max="7" width="6.75" style="227" customWidth="1"/>
    <col min="8" max="8" width="7.5" style="227" customWidth="1"/>
    <col min="9" max="10" width="7.375" style="227" customWidth="1"/>
    <col min="11" max="12" width="6.75" style="227" customWidth="1"/>
    <col min="13" max="13" width="7.25" style="227" customWidth="1"/>
    <col min="14" max="14" width="7.5" style="227" customWidth="1"/>
    <col min="15" max="15" width="7.25" style="227" customWidth="1"/>
    <col min="16" max="16" width="11" style="226" hidden="1" customWidth="1"/>
    <col min="17" max="18" width="0" style="227" hidden="1" customWidth="1"/>
    <col min="19" max="19" width="13.75" style="227" hidden="1" customWidth="1"/>
    <col min="20" max="29" width="0" style="227" hidden="1" customWidth="1"/>
    <col min="30" max="16384" width="9" style="227"/>
  </cols>
  <sheetData>
    <row r="1" spans="1:28" ht="17.25" customHeight="1">
      <c r="A1" s="224" t="s">
        <v>937</v>
      </c>
      <c r="B1" s="225"/>
      <c r="C1" s="225"/>
      <c r="D1" s="225"/>
      <c r="E1" s="225"/>
      <c r="F1" s="225"/>
      <c r="G1" s="225"/>
      <c r="H1" s="225"/>
      <c r="I1" s="225"/>
      <c r="J1" s="225"/>
      <c r="K1" s="225"/>
      <c r="L1" s="225"/>
      <c r="M1" s="225"/>
      <c r="N1" s="225"/>
      <c r="O1" s="225"/>
    </row>
    <row r="2" spans="1:28" s="229" customFormat="1" ht="20.25">
      <c r="A2" s="611" t="s">
        <v>977</v>
      </c>
      <c r="B2" s="611"/>
      <c r="C2" s="611"/>
      <c r="D2" s="611"/>
      <c r="E2" s="611"/>
      <c r="F2" s="611"/>
      <c r="G2" s="611"/>
      <c r="H2" s="611"/>
      <c r="I2" s="611"/>
      <c r="J2" s="611"/>
      <c r="K2" s="611"/>
      <c r="L2" s="611"/>
      <c r="M2" s="611"/>
      <c r="N2" s="611"/>
      <c r="O2" s="611"/>
      <c r="P2" s="228"/>
    </row>
    <row r="3" spans="1:28" ht="19.5">
      <c r="A3" s="612" t="s">
        <v>939</v>
      </c>
      <c r="B3" s="612"/>
      <c r="C3" s="612"/>
      <c r="D3" s="612"/>
      <c r="E3" s="612"/>
      <c r="F3" s="612"/>
      <c r="G3" s="612"/>
      <c r="H3" s="612"/>
      <c r="I3" s="612"/>
      <c r="J3" s="612"/>
      <c r="K3" s="612"/>
      <c r="L3" s="612"/>
      <c r="M3" s="612"/>
      <c r="N3" s="612"/>
      <c r="O3" s="612"/>
    </row>
    <row r="4" spans="1:28" ht="21" customHeight="1">
      <c r="M4" s="613" t="s">
        <v>753</v>
      </c>
      <c r="N4" s="613"/>
      <c r="O4" s="613"/>
    </row>
    <row r="5" spans="1:28" ht="19.5" customHeight="1">
      <c r="A5" s="614" t="s">
        <v>238</v>
      </c>
      <c r="B5" s="230" t="s">
        <v>807</v>
      </c>
      <c r="C5" s="614" t="s">
        <v>68</v>
      </c>
      <c r="D5" s="617" t="s">
        <v>808</v>
      </c>
      <c r="E5" s="618"/>
      <c r="F5" s="618"/>
      <c r="G5" s="618"/>
      <c r="H5" s="618"/>
      <c r="I5" s="618"/>
      <c r="J5" s="618"/>
      <c r="K5" s="618"/>
      <c r="L5" s="618"/>
      <c r="M5" s="618"/>
      <c r="N5" s="618"/>
      <c r="O5" s="619"/>
    </row>
    <row r="6" spans="1:28">
      <c r="A6" s="615"/>
      <c r="B6" s="231"/>
      <c r="C6" s="615"/>
      <c r="D6" s="301" t="s">
        <v>809</v>
      </c>
      <c r="E6" s="232" t="s">
        <v>810</v>
      </c>
      <c r="F6" s="232" t="s">
        <v>810</v>
      </c>
      <c r="G6" s="232" t="s">
        <v>810</v>
      </c>
      <c r="H6" s="232" t="s">
        <v>810</v>
      </c>
      <c r="I6" s="232" t="s">
        <v>810</v>
      </c>
      <c r="J6" s="232" t="s">
        <v>810</v>
      </c>
      <c r="K6" s="232" t="s">
        <v>811</v>
      </c>
      <c r="L6" s="232" t="s">
        <v>810</v>
      </c>
      <c r="M6" s="232" t="s">
        <v>810</v>
      </c>
      <c r="N6" s="232" t="s">
        <v>812</v>
      </c>
      <c r="O6" s="232" t="s">
        <v>813</v>
      </c>
    </row>
    <row r="7" spans="1:28" ht="21" customHeight="1">
      <c r="A7" s="616"/>
      <c r="B7" s="233" t="s">
        <v>814</v>
      </c>
      <c r="C7" s="616"/>
      <c r="D7" s="302" t="s">
        <v>815</v>
      </c>
      <c r="E7" s="233" t="s">
        <v>816</v>
      </c>
      <c r="F7" s="233" t="s">
        <v>817</v>
      </c>
      <c r="G7" s="233" t="s">
        <v>818</v>
      </c>
      <c r="H7" s="233" t="s">
        <v>819</v>
      </c>
      <c r="I7" s="233" t="s">
        <v>820</v>
      </c>
      <c r="J7" s="233" t="s">
        <v>821</v>
      </c>
      <c r="K7" s="233" t="s">
        <v>822</v>
      </c>
      <c r="L7" s="233" t="s">
        <v>823</v>
      </c>
      <c r="M7" s="233" t="s">
        <v>824</v>
      </c>
      <c r="N7" s="233" t="s">
        <v>825</v>
      </c>
      <c r="O7" s="233" t="s">
        <v>826</v>
      </c>
    </row>
    <row r="8" spans="1:28">
      <c r="A8" s="234" t="s">
        <v>4</v>
      </c>
      <c r="B8" s="235" t="s">
        <v>5</v>
      </c>
      <c r="C8" s="236">
        <v>1</v>
      </c>
      <c r="D8" s="237">
        <v>2</v>
      </c>
      <c r="E8" s="236">
        <v>3</v>
      </c>
      <c r="F8" s="236">
        <v>4</v>
      </c>
      <c r="G8" s="236">
        <v>5</v>
      </c>
      <c r="H8" s="236">
        <v>6</v>
      </c>
      <c r="I8" s="236">
        <v>7</v>
      </c>
      <c r="J8" s="236">
        <v>8</v>
      </c>
      <c r="K8" s="236">
        <v>9</v>
      </c>
      <c r="L8" s="236">
        <v>10</v>
      </c>
      <c r="M8" s="236">
        <v>11</v>
      </c>
      <c r="N8" s="236">
        <v>12</v>
      </c>
      <c r="O8" s="236">
        <v>13</v>
      </c>
    </row>
    <row r="9" spans="1:28" s="241" customFormat="1" ht="18.75" customHeight="1">
      <c r="A9" s="238"/>
      <c r="B9" s="238" t="s">
        <v>27</v>
      </c>
      <c r="C9" s="239">
        <f t="shared" ref="C9:O9" si="0">C10+C70</f>
        <v>69053</v>
      </c>
      <c r="D9" s="239">
        <f t="shared" si="0"/>
        <v>6290.5</v>
      </c>
      <c r="E9" s="239">
        <f t="shared" si="0"/>
        <v>5985.5</v>
      </c>
      <c r="F9" s="239">
        <f t="shared" si="0"/>
        <v>5262.5</v>
      </c>
      <c r="G9" s="239">
        <f t="shared" si="0"/>
        <v>5947.5</v>
      </c>
      <c r="H9" s="239">
        <f t="shared" si="0"/>
        <v>7593.5</v>
      </c>
      <c r="I9" s="239">
        <f t="shared" si="0"/>
        <v>4079.5</v>
      </c>
      <c r="J9" s="239">
        <f t="shared" si="0"/>
        <v>6036.5</v>
      </c>
      <c r="K9" s="239">
        <f t="shared" si="0"/>
        <v>4082.5</v>
      </c>
      <c r="L9" s="239">
        <f t="shared" si="0"/>
        <v>6826.5</v>
      </c>
      <c r="M9" s="239">
        <f t="shared" si="0"/>
        <v>5241.5</v>
      </c>
      <c r="N9" s="239">
        <f t="shared" si="0"/>
        <v>5754.5</v>
      </c>
      <c r="O9" s="239">
        <f t="shared" si="0"/>
        <v>5952.5</v>
      </c>
      <c r="P9" s="240"/>
    </row>
    <row r="10" spans="1:28">
      <c r="A10" s="242" t="s">
        <v>4</v>
      </c>
      <c r="B10" s="243" t="s">
        <v>827</v>
      </c>
      <c r="C10" s="244">
        <f t="shared" ref="C10:O10" si="1">C12+C18+C21+C69</f>
        <v>68543</v>
      </c>
      <c r="D10" s="244">
        <f t="shared" si="1"/>
        <v>6188.5</v>
      </c>
      <c r="E10" s="244">
        <f t="shared" si="1"/>
        <v>5883.5</v>
      </c>
      <c r="F10" s="244">
        <f t="shared" si="1"/>
        <v>5211.5</v>
      </c>
      <c r="G10" s="244">
        <f t="shared" si="1"/>
        <v>5845.5</v>
      </c>
      <c r="H10" s="244">
        <f t="shared" si="1"/>
        <v>7593.5</v>
      </c>
      <c r="I10" s="244">
        <f t="shared" si="1"/>
        <v>4079.5</v>
      </c>
      <c r="J10" s="244">
        <f t="shared" si="1"/>
        <v>6036.5</v>
      </c>
      <c r="K10" s="244">
        <f t="shared" si="1"/>
        <v>4082.5</v>
      </c>
      <c r="L10" s="244">
        <f t="shared" si="1"/>
        <v>6775.5</v>
      </c>
      <c r="M10" s="244">
        <f t="shared" si="1"/>
        <v>5139.5</v>
      </c>
      <c r="N10" s="244">
        <f t="shared" si="1"/>
        <v>5754.5</v>
      </c>
      <c r="O10" s="244">
        <f t="shared" si="1"/>
        <v>5952.5</v>
      </c>
    </row>
    <row r="11" spans="1:28">
      <c r="A11" s="242"/>
      <c r="B11" s="245" t="s">
        <v>828</v>
      </c>
      <c r="C11" s="246">
        <f>SUM(D11:O11)</f>
        <v>1560</v>
      </c>
      <c r="D11" s="247">
        <v>140</v>
      </c>
      <c r="E11" s="247">
        <v>130</v>
      </c>
      <c r="F11" s="247">
        <v>115</v>
      </c>
      <c r="G11" s="247">
        <v>120</v>
      </c>
      <c r="H11" s="247">
        <v>150</v>
      </c>
      <c r="I11" s="247">
        <v>95</v>
      </c>
      <c r="J11" s="247">
        <v>130</v>
      </c>
      <c r="K11" s="247">
        <v>110</v>
      </c>
      <c r="L11" s="247">
        <v>200</v>
      </c>
      <c r="M11" s="247">
        <v>115</v>
      </c>
      <c r="N11" s="247">
        <v>125</v>
      </c>
      <c r="O11" s="247">
        <v>130</v>
      </c>
    </row>
    <row r="12" spans="1:28" ht="28.5">
      <c r="A12" s="242" t="s">
        <v>8</v>
      </c>
      <c r="B12" s="251" t="s">
        <v>829</v>
      </c>
      <c r="C12" s="244">
        <f>SUM(C13:C17)</f>
        <v>39505</v>
      </c>
      <c r="D12" s="244">
        <f>SUM(D13:D17)</f>
        <v>3360</v>
      </c>
      <c r="E12" s="244">
        <f t="shared" ref="E12:N12" si="2">SUM(E13:E17)</f>
        <v>3208</v>
      </c>
      <c r="F12" s="244">
        <f t="shared" si="2"/>
        <v>2877</v>
      </c>
      <c r="G12" s="244">
        <f t="shared" si="2"/>
        <v>3544</v>
      </c>
      <c r="H12" s="244">
        <f t="shared" si="2"/>
        <v>4171</v>
      </c>
      <c r="I12" s="244">
        <f t="shared" si="2"/>
        <v>2619</v>
      </c>
      <c r="J12" s="244">
        <f t="shared" si="2"/>
        <v>3537</v>
      </c>
      <c r="K12" s="244">
        <f t="shared" si="2"/>
        <v>2511</v>
      </c>
      <c r="L12" s="244">
        <f t="shared" si="2"/>
        <v>3563</v>
      </c>
      <c r="M12" s="244">
        <f t="shared" si="2"/>
        <v>3147</v>
      </c>
      <c r="N12" s="244">
        <f t="shared" si="2"/>
        <v>3477</v>
      </c>
      <c r="O12" s="244">
        <f>SUM(O13:O17)</f>
        <v>3491</v>
      </c>
      <c r="Q12" s="252"/>
    </row>
    <row r="13" spans="1:28" ht="30">
      <c r="A13" s="253" t="s">
        <v>81</v>
      </c>
      <c r="B13" s="254" t="s">
        <v>830</v>
      </c>
      <c r="C13" s="255">
        <f>SUM(D13:O13)</f>
        <v>26754</v>
      </c>
      <c r="D13" s="255">
        <v>2451</v>
      </c>
      <c r="E13" s="255">
        <v>2027</v>
      </c>
      <c r="F13" s="255">
        <v>2060</v>
      </c>
      <c r="G13" s="255">
        <v>1903</v>
      </c>
      <c r="H13" s="255">
        <v>2751</v>
      </c>
      <c r="I13" s="255">
        <v>2082</v>
      </c>
      <c r="J13" s="255">
        <v>2556</v>
      </c>
      <c r="K13" s="255">
        <v>1964</v>
      </c>
      <c r="L13" s="255">
        <v>2799</v>
      </c>
      <c r="M13" s="255">
        <v>2063</v>
      </c>
      <c r="N13" s="255">
        <v>2147</v>
      </c>
      <c r="O13" s="255">
        <v>1951</v>
      </c>
      <c r="R13" s="256"/>
      <c r="T13" s="227" t="s">
        <v>831</v>
      </c>
      <c r="W13" s="227" t="s">
        <v>832</v>
      </c>
      <c r="X13" s="227" t="s">
        <v>832</v>
      </c>
      <c r="AA13" s="227" t="s">
        <v>832</v>
      </c>
    </row>
    <row r="14" spans="1:28" ht="45">
      <c r="A14" s="253" t="s">
        <v>82</v>
      </c>
      <c r="B14" s="254" t="s">
        <v>833</v>
      </c>
      <c r="C14" s="255">
        <f>SUM(D14:O14)</f>
        <v>3268</v>
      </c>
      <c r="D14" s="255">
        <v>245</v>
      </c>
      <c r="E14" s="255">
        <v>286</v>
      </c>
      <c r="F14" s="255">
        <v>286</v>
      </c>
      <c r="G14" s="255">
        <v>286</v>
      </c>
      <c r="H14" s="255">
        <v>286</v>
      </c>
      <c r="I14" s="255">
        <v>245</v>
      </c>
      <c r="J14" s="255">
        <v>286</v>
      </c>
      <c r="K14" s="255">
        <v>245</v>
      </c>
      <c r="L14" s="255">
        <v>286</v>
      </c>
      <c r="M14" s="255">
        <v>286</v>
      </c>
      <c r="N14" s="255">
        <v>286</v>
      </c>
      <c r="O14" s="255">
        <v>245</v>
      </c>
      <c r="Q14" s="227" t="s">
        <v>238</v>
      </c>
      <c r="R14" s="256" t="s">
        <v>834</v>
      </c>
      <c r="S14" s="227" t="s">
        <v>835</v>
      </c>
      <c r="T14" s="227" t="s">
        <v>836</v>
      </c>
      <c r="U14" s="227" t="s">
        <v>837</v>
      </c>
      <c r="V14" s="227" t="s">
        <v>838</v>
      </c>
      <c r="W14" s="227" t="s">
        <v>839</v>
      </c>
      <c r="X14" s="227" t="s">
        <v>840</v>
      </c>
      <c r="Y14" s="227" t="s">
        <v>841</v>
      </c>
      <c r="Z14" s="227" t="s">
        <v>842</v>
      </c>
      <c r="AA14" s="227" t="s">
        <v>843</v>
      </c>
      <c r="AB14" s="227" t="s">
        <v>346</v>
      </c>
    </row>
    <row r="15" spans="1:28" ht="45">
      <c r="A15" s="253" t="s">
        <v>83</v>
      </c>
      <c r="B15" s="254" t="s">
        <v>844</v>
      </c>
      <c r="C15" s="255">
        <f>SUM(D15:O15)</f>
        <v>7132</v>
      </c>
      <c r="D15" s="255">
        <v>483</v>
      </c>
      <c r="E15" s="255">
        <v>590</v>
      </c>
      <c r="F15" s="255">
        <v>322</v>
      </c>
      <c r="G15" s="255">
        <v>1073</v>
      </c>
      <c r="H15" s="255">
        <v>804</v>
      </c>
      <c r="I15" s="255">
        <v>161</v>
      </c>
      <c r="J15" s="255">
        <v>536</v>
      </c>
      <c r="K15" s="255">
        <v>214</v>
      </c>
      <c r="L15" s="255">
        <v>357</v>
      </c>
      <c r="M15" s="255">
        <v>626</v>
      </c>
      <c r="N15" s="255">
        <v>894</v>
      </c>
      <c r="O15" s="255">
        <v>1072</v>
      </c>
      <c r="Q15" s="227">
        <v>9</v>
      </c>
      <c r="R15" s="256">
        <v>11</v>
      </c>
      <c r="S15" s="227">
        <v>7</v>
      </c>
      <c r="T15" s="227">
        <v>4</v>
      </c>
      <c r="U15" s="227">
        <v>10</v>
      </c>
      <c r="V15" s="227">
        <v>12</v>
      </c>
      <c r="W15" s="227">
        <v>6</v>
      </c>
      <c r="X15" s="227">
        <v>4</v>
      </c>
      <c r="Y15" s="227">
        <v>3</v>
      </c>
      <c r="Z15" s="227">
        <v>12</v>
      </c>
      <c r="AA15" s="227">
        <v>9</v>
      </c>
      <c r="AB15" s="227">
        <v>6</v>
      </c>
    </row>
    <row r="16" spans="1:28">
      <c r="A16" s="253" t="s">
        <v>84</v>
      </c>
      <c r="B16" s="254" t="s">
        <v>845</v>
      </c>
      <c r="C16" s="255">
        <f t="shared" ref="C16:C17" si="3">SUM(D16:O16)</f>
        <v>678</v>
      </c>
      <c r="D16" s="255">
        <v>23</v>
      </c>
      <c r="E16" s="255">
        <v>123</v>
      </c>
      <c r="F16" s="255">
        <v>96</v>
      </c>
      <c r="G16" s="255">
        <v>99</v>
      </c>
      <c r="H16" s="255">
        <v>140</v>
      </c>
      <c r="I16" s="255">
        <v>50</v>
      </c>
      <c r="J16" s="255">
        <v>50</v>
      </c>
      <c r="K16" s="255"/>
      <c r="L16" s="255">
        <v>25</v>
      </c>
      <c r="M16" s="255">
        <v>26</v>
      </c>
      <c r="N16" s="255"/>
      <c r="O16" s="255">
        <v>46</v>
      </c>
      <c r="R16" s="256"/>
    </row>
    <row r="17" spans="1:27" ht="45">
      <c r="A17" s="253" t="s">
        <v>85</v>
      </c>
      <c r="B17" s="254" t="s">
        <v>846</v>
      </c>
      <c r="C17" s="255">
        <f t="shared" si="3"/>
        <v>1673</v>
      </c>
      <c r="D17" s="255">
        <v>158</v>
      </c>
      <c r="E17" s="255">
        <v>182</v>
      </c>
      <c r="F17" s="255">
        <v>113</v>
      </c>
      <c r="G17" s="255">
        <v>183</v>
      </c>
      <c r="H17" s="255">
        <v>190</v>
      </c>
      <c r="I17" s="255">
        <v>81</v>
      </c>
      <c r="J17" s="255">
        <v>109</v>
      </c>
      <c r="K17" s="255">
        <v>88</v>
      </c>
      <c r="L17" s="255">
        <v>96</v>
      </c>
      <c r="M17" s="255">
        <v>146</v>
      </c>
      <c r="N17" s="255">
        <v>150</v>
      </c>
      <c r="O17" s="255">
        <v>177</v>
      </c>
      <c r="R17" s="256"/>
    </row>
    <row r="18" spans="1:27" s="260" customFormat="1" ht="14.25">
      <c r="A18" s="257" t="s">
        <v>17</v>
      </c>
      <c r="B18" s="405" t="s">
        <v>847</v>
      </c>
      <c r="C18" s="244">
        <f>SUM(D18:O18)</f>
        <v>7002</v>
      </c>
      <c r="D18" s="244">
        <v>672</v>
      </c>
      <c r="E18" s="244">
        <v>739</v>
      </c>
      <c r="F18" s="244">
        <v>601</v>
      </c>
      <c r="G18" s="244">
        <v>739</v>
      </c>
      <c r="H18" s="244">
        <v>739</v>
      </c>
      <c r="I18" s="244">
        <v>420</v>
      </c>
      <c r="J18" s="244">
        <v>462</v>
      </c>
      <c r="K18" s="244">
        <v>420</v>
      </c>
      <c r="L18" s="244">
        <v>462</v>
      </c>
      <c r="M18" s="244">
        <v>601</v>
      </c>
      <c r="N18" s="244">
        <v>601</v>
      </c>
      <c r="O18" s="244">
        <v>546</v>
      </c>
      <c r="P18" s="259">
        <v>7725</v>
      </c>
      <c r="R18" s="261"/>
    </row>
    <row r="19" spans="1:27">
      <c r="A19" s="253" t="s">
        <v>81</v>
      </c>
      <c r="B19" s="254" t="s">
        <v>978</v>
      </c>
      <c r="C19" s="255">
        <f t="shared" ref="C19:C20" si="4">SUM(D19:O19)</f>
        <v>6691</v>
      </c>
      <c r="D19" s="455">
        <v>613</v>
      </c>
      <c r="E19" s="455">
        <v>507</v>
      </c>
      <c r="F19" s="455">
        <v>515</v>
      </c>
      <c r="G19" s="455">
        <v>476</v>
      </c>
      <c r="H19" s="455">
        <v>688</v>
      </c>
      <c r="I19" s="455">
        <v>521</v>
      </c>
      <c r="J19" s="455">
        <v>639</v>
      </c>
      <c r="K19" s="455">
        <v>491</v>
      </c>
      <c r="L19" s="455">
        <v>700</v>
      </c>
      <c r="M19" s="455">
        <v>516</v>
      </c>
      <c r="N19" s="455">
        <v>537</v>
      </c>
      <c r="O19" s="455">
        <v>488</v>
      </c>
      <c r="R19" s="256"/>
    </row>
    <row r="20" spans="1:27">
      <c r="A20" s="253" t="s">
        <v>82</v>
      </c>
      <c r="B20" s="254" t="s">
        <v>979</v>
      </c>
      <c r="C20" s="255">
        <f t="shared" si="4"/>
        <v>311</v>
      </c>
      <c r="D20" s="455">
        <f>D18-D19</f>
        <v>59</v>
      </c>
      <c r="E20" s="455">
        <f t="shared" ref="E20:O20" si="5">E18-E19</f>
        <v>232</v>
      </c>
      <c r="F20" s="455">
        <f t="shared" si="5"/>
        <v>86</v>
      </c>
      <c r="G20" s="455">
        <f t="shared" si="5"/>
        <v>263</v>
      </c>
      <c r="H20" s="455">
        <f t="shared" si="5"/>
        <v>51</v>
      </c>
      <c r="I20" s="455">
        <f t="shared" si="5"/>
        <v>-101</v>
      </c>
      <c r="J20" s="455">
        <f t="shared" si="5"/>
        <v>-177</v>
      </c>
      <c r="K20" s="455">
        <f t="shared" si="5"/>
        <v>-71</v>
      </c>
      <c r="L20" s="455">
        <f t="shared" si="5"/>
        <v>-238</v>
      </c>
      <c r="M20" s="455">
        <f t="shared" si="5"/>
        <v>85</v>
      </c>
      <c r="N20" s="455">
        <f t="shared" si="5"/>
        <v>64</v>
      </c>
      <c r="O20" s="455">
        <f t="shared" si="5"/>
        <v>58</v>
      </c>
      <c r="R20" s="256"/>
    </row>
    <row r="21" spans="1:27" s="260" customFormat="1" ht="14.25">
      <c r="A21" s="242" t="s">
        <v>23</v>
      </c>
      <c r="B21" s="262" t="s">
        <v>848</v>
      </c>
      <c r="C21" s="244">
        <f t="shared" ref="C21:O21" si="6">C22+C23+C24+C27+C28+C29+C30+C34+C35+C36+C37+C38+C39+C40+C41+C42+C43+C44+C45+C46+C47+C48+C49+C50+C51+C52+C53+C66+C67+C68</f>
        <v>20655</v>
      </c>
      <c r="D21" s="244">
        <f t="shared" si="6"/>
        <v>2024.5</v>
      </c>
      <c r="E21" s="244">
        <f t="shared" si="6"/>
        <v>1818.5</v>
      </c>
      <c r="F21" s="244">
        <f t="shared" si="6"/>
        <v>1629.5</v>
      </c>
      <c r="G21" s="244">
        <f t="shared" si="6"/>
        <v>1445.5</v>
      </c>
      <c r="H21" s="244">
        <f t="shared" si="6"/>
        <v>2531.5</v>
      </c>
      <c r="I21" s="244">
        <f t="shared" si="6"/>
        <v>958.5</v>
      </c>
      <c r="J21" s="244">
        <f t="shared" si="6"/>
        <v>1916.5</v>
      </c>
      <c r="K21" s="244">
        <f t="shared" si="6"/>
        <v>1069.5</v>
      </c>
      <c r="L21" s="244">
        <f t="shared" si="6"/>
        <v>2614.5</v>
      </c>
      <c r="M21" s="244">
        <f t="shared" si="6"/>
        <v>1288.5</v>
      </c>
      <c r="N21" s="244">
        <f t="shared" si="6"/>
        <v>1561.5</v>
      </c>
      <c r="O21" s="244">
        <f t="shared" si="6"/>
        <v>1796.5</v>
      </c>
      <c r="P21" s="259"/>
    </row>
    <row r="22" spans="1:27" ht="30">
      <c r="A22" s="253" t="s">
        <v>81</v>
      </c>
      <c r="B22" s="254" t="s">
        <v>849</v>
      </c>
      <c r="C22" s="255">
        <f>SUM(D22:O22)</f>
        <v>1860</v>
      </c>
      <c r="D22" s="255">
        <f>9*20</f>
        <v>180</v>
      </c>
      <c r="E22" s="255">
        <f>11*20</f>
        <v>220</v>
      </c>
      <c r="F22" s="255">
        <f>6*20</f>
        <v>120</v>
      </c>
      <c r="G22" s="255">
        <f>12*20</f>
        <v>240</v>
      </c>
      <c r="H22" s="255">
        <f>9*20</f>
        <v>180</v>
      </c>
      <c r="I22" s="255">
        <f>3*20</f>
        <v>60</v>
      </c>
      <c r="J22" s="255">
        <f>6*20</f>
        <v>120</v>
      </c>
      <c r="K22" s="255">
        <f>4*20</f>
        <v>80</v>
      </c>
      <c r="L22" s="255">
        <f>4*20</f>
        <v>80</v>
      </c>
      <c r="M22" s="255">
        <f>7*20</f>
        <v>140</v>
      </c>
      <c r="N22" s="255">
        <f>10*20</f>
        <v>200</v>
      </c>
      <c r="O22" s="255">
        <f>12*20</f>
        <v>240</v>
      </c>
      <c r="R22" s="256"/>
    </row>
    <row r="23" spans="1:27" ht="30">
      <c r="A23" s="253" t="s">
        <v>82</v>
      </c>
      <c r="B23" s="254" t="s">
        <v>850</v>
      </c>
      <c r="C23" s="255">
        <f>SUM(D23:O23)</f>
        <v>18</v>
      </c>
      <c r="D23" s="255">
        <v>1.5</v>
      </c>
      <c r="E23" s="255">
        <v>1.5</v>
      </c>
      <c r="F23" s="255">
        <v>1.5</v>
      </c>
      <c r="G23" s="255">
        <v>1.5</v>
      </c>
      <c r="H23" s="255">
        <v>1.5</v>
      </c>
      <c r="I23" s="255">
        <v>1.5</v>
      </c>
      <c r="J23" s="255">
        <v>1.5</v>
      </c>
      <c r="K23" s="255">
        <v>1.5</v>
      </c>
      <c r="L23" s="255">
        <v>1.5</v>
      </c>
      <c r="M23" s="255">
        <v>1.5</v>
      </c>
      <c r="N23" s="255">
        <v>1.5</v>
      </c>
      <c r="O23" s="255">
        <v>1.5</v>
      </c>
      <c r="R23" s="256"/>
    </row>
    <row r="24" spans="1:27" ht="60">
      <c r="A24" s="253" t="s">
        <v>83</v>
      </c>
      <c r="B24" s="254" t="s">
        <v>851</v>
      </c>
      <c r="C24" s="255">
        <f>SUM(D24:O24)</f>
        <v>825</v>
      </c>
      <c r="D24" s="255">
        <f>D25+D26</f>
        <v>79</v>
      </c>
      <c r="E24" s="255">
        <f t="shared" ref="E24:O24" si="7">E25+E26</f>
        <v>75</v>
      </c>
      <c r="F24" s="255">
        <f t="shared" si="7"/>
        <v>61</v>
      </c>
      <c r="G24" s="255">
        <f t="shared" si="7"/>
        <v>80</v>
      </c>
      <c r="H24" s="255">
        <f t="shared" si="7"/>
        <v>79</v>
      </c>
      <c r="I24" s="255">
        <f t="shared" si="7"/>
        <v>43</v>
      </c>
      <c r="J24" s="255">
        <f t="shared" si="7"/>
        <v>61</v>
      </c>
      <c r="K24" s="255">
        <f t="shared" si="7"/>
        <v>49</v>
      </c>
      <c r="L24" s="255">
        <f t="shared" si="7"/>
        <v>49</v>
      </c>
      <c r="M24" s="255">
        <f t="shared" si="7"/>
        <v>67</v>
      </c>
      <c r="N24" s="255">
        <f t="shared" si="7"/>
        <v>85</v>
      </c>
      <c r="O24" s="255">
        <f t="shared" si="7"/>
        <v>97</v>
      </c>
      <c r="P24" s="265"/>
    </row>
    <row r="25" spans="1:27" s="250" customFormat="1">
      <c r="A25" s="253" t="s">
        <v>12</v>
      </c>
      <c r="B25" s="383" t="s">
        <v>852</v>
      </c>
      <c r="C25" s="246">
        <f>SUM(D25:O25)</f>
        <v>535</v>
      </c>
      <c r="D25" s="246">
        <f>9*6</f>
        <v>54</v>
      </c>
      <c r="E25" s="246">
        <f>11*5</f>
        <v>55</v>
      </c>
      <c r="F25" s="246">
        <f>6*6</f>
        <v>36</v>
      </c>
      <c r="G25" s="246">
        <f>12*5</f>
        <v>60</v>
      </c>
      <c r="H25" s="246">
        <f>9*6</f>
        <v>54</v>
      </c>
      <c r="I25" s="246">
        <f>3*6</f>
        <v>18</v>
      </c>
      <c r="J25" s="246">
        <f>6*6</f>
        <v>36</v>
      </c>
      <c r="K25" s="246">
        <f>4*6</f>
        <v>24</v>
      </c>
      <c r="L25" s="246">
        <f>4*6</f>
        <v>24</v>
      </c>
      <c r="M25" s="246">
        <f>7*6</f>
        <v>42</v>
      </c>
      <c r="N25" s="246">
        <f>10*6</f>
        <v>60</v>
      </c>
      <c r="O25" s="246">
        <f>12*6</f>
        <v>72</v>
      </c>
      <c r="P25" s="249"/>
    </row>
    <row r="26" spans="1:27" s="250" customFormat="1">
      <c r="A26" s="253" t="s">
        <v>12</v>
      </c>
      <c r="B26" s="383" t="s">
        <v>853</v>
      </c>
      <c r="C26" s="246">
        <f t="shared" ref="C26" si="8">SUM(D26:O26)</f>
        <v>290</v>
      </c>
      <c r="D26" s="246">
        <v>25</v>
      </c>
      <c r="E26" s="246">
        <v>20</v>
      </c>
      <c r="F26" s="246">
        <v>25</v>
      </c>
      <c r="G26" s="246">
        <v>20</v>
      </c>
      <c r="H26" s="246">
        <v>25</v>
      </c>
      <c r="I26" s="246">
        <v>25</v>
      </c>
      <c r="J26" s="246">
        <v>25</v>
      </c>
      <c r="K26" s="246">
        <v>25</v>
      </c>
      <c r="L26" s="246">
        <v>25</v>
      </c>
      <c r="M26" s="246">
        <v>25</v>
      </c>
      <c r="N26" s="246">
        <v>25</v>
      </c>
      <c r="O26" s="246">
        <v>25</v>
      </c>
      <c r="P26" s="249"/>
    </row>
    <row r="27" spans="1:27" ht="45">
      <c r="A27" s="253" t="s">
        <v>84</v>
      </c>
      <c r="B27" s="254" t="s">
        <v>854</v>
      </c>
      <c r="C27" s="255">
        <f>SUM(D27:O27)</f>
        <v>60</v>
      </c>
      <c r="D27" s="255">
        <v>5</v>
      </c>
      <c r="E27" s="255">
        <v>5</v>
      </c>
      <c r="F27" s="255">
        <v>5</v>
      </c>
      <c r="G27" s="255">
        <v>5</v>
      </c>
      <c r="H27" s="255">
        <v>5</v>
      </c>
      <c r="I27" s="255">
        <v>5</v>
      </c>
      <c r="J27" s="255">
        <v>5</v>
      </c>
      <c r="K27" s="255">
        <v>5</v>
      </c>
      <c r="L27" s="255">
        <v>5</v>
      </c>
      <c r="M27" s="255">
        <v>5</v>
      </c>
      <c r="N27" s="255">
        <v>5</v>
      </c>
      <c r="O27" s="255">
        <v>5</v>
      </c>
    </row>
    <row r="28" spans="1:27" ht="60">
      <c r="A28" s="253" t="s">
        <v>85</v>
      </c>
      <c r="B28" s="254" t="s">
        <v>855</v>
      </c>
      <c r="C28" s="255">
        <f>SUM(D28:O28)</f>
        <v>527</v>
      </c>
      <c r="D28" s="255">
        <v>68</v>
      </c>
      <c r="E28" s="255"/>
      <c r="F28" s="255">
        <f>6*5*1.5</f>
        <v>45</v>
      </c>
      <c r="G28" s="255"/>
      <c r="H28" s="255">
        <v>68</v>
      </c>
      <c r="I28" s="255">
        <v>23</v>
      </c>
      <c r="J28" s="255">
        <f>6*5*1.5</f>
        <v>45</v>
      </c>
      <c r="K28" s="255">
        <f>4*5*1.5</f>
        <v>30</v>
      </c>
      <c r="L28" s="255">
        <f>4*5*1.5</f>
        <v>30</v>
      </c>
      <c r="M28" s="255">
        <v>53</v>
      </c>
      <c r="N28" s="255">
        <f>10*5*1.5</f>
        <v>75</v>
      </c>
      <c r="O28" s="255">
        <f>12*5*1.5</f>
        <v>90</v>
      </c>
      <c r="P28" s="266"/>
      <c r="Q28" s="266"/>
      <c r="R28" s="267"/>
      <c r="S28" s="609" t="s">
        <v>831</v>
      </c>
      <c r="T28" s="609"/>
      <c r="U28" s="609"/>
      <c r="V28" s="267" t="s">
        <v>832</v>
      </c>
      <c r="W28" s="267" t="s">
        <v>832</v>
      </c>
      <c r="X28" s="267"/>
      <c r="Y28" s="267"/>
      <c r="Z28" s="267" t="s">
        <v>832</v>
      </c>
      <c r="AA28" s="267"/>
    </row>
    <row r="29" spans="1:27" s="272" customFormat="1" ht="17.25">
      <c r="A29" s="253" t="s">
        <v>86</v>
      </c>
      <c r="B29" s="268" t="s">
        <v>856</v>
      </c>
      <c r="C29" s="255">
        <f>SUM(D29:O29)</f>
        <v>279</v>
      </c>
      <c r="D29" s="269">
        <f>9*3</f>
        <v>27</v>
      </c>
      <c r="E29" s="269">
        <f>11*3</f>
        <v>33</v>
      </c>
      <c r="F29" s="269">
        <f>6*3</f>
        <v>18</v>
      </c>
      <c r="G29" s="269">
        <f>12*3</f>
        <v>36</v>
      </c>
      <c r="H29" s="269">
        <f>9*3</f>
        <v>27</v>
      </c>
      <c r="I29" s="269">
        <f>3*3</f>
        <v>9</v>
      </c>
      <c r="J29" s="269">
        <f>6*3</f>
        <v>18</v>
      </c>
      <c r="K29" s="269">
        <f>4*3</f>
        <v>12</v>
      </c>
      <c r="L29" s="269">
        <f>4*3</f>
        <v>12</v>
      </c>
      <c r="M29" s="269">
        <f>7*3</f>
        <v>21</v>
      </c>
      <c r="N29" s="269">
        <f>10*3</f>
        <v>30</v>
      </c>
      <c r="O29" s="269">
        <f>12*3</f>
        <v>36</v>
      </c>
      <c r="P29" s="270" t="s">
        <v>238</v>
      </c>
      <c r="Q29" s="270" t="s">
        <v>834</v>
      </c>
      <c r="R29" s="271" t="s">
        <v>835</v>
      </c>
      <c r="S29" s="271" t="s">
        <v>836</v>
      </c>
      <c r="T29" s="271" t="s">
        <v>837</v>
      </c>
      <c r="U29" s="271" t="s">
        <v>838</v>
      </c>
      <c r="V29" s="271" t="s">
        <v>839</v>
      </c>
      <c r="W29" s="271" t="s">
        <v>840</v>
      </c>
      <c r="X29" s="271" t="s">
        <v>841</v>
      </c>
      <c r="Y29" s="271" t="s">
        <v>842</v>
      </c>
      <c r="Z29" s="271" t="s">
        <v>843</v>
      </c>
      <c r="AA29" s="271" t="s">
        <v>346</v>
      </c>
    </row>
    <row r="30" spans="1:27" ht="60">
      <c r="A30" s="253" t="s">
        <v>87</v>
      </c>
      <c r="B30" s="254" t="s">
        <v>857</v>
      </c>
      <c r="C30" s="255">
        <f>SUM(D30:O30)</f>
        <v>2259</v>
      </c>
      <c r="D30" s="255">
        <v>210</v>
      </c>
      <c r="E30" s="255">
        <v>220</v>
      </c>
      <c r="F30" s="255">
        <v>192</v>
      </c>
      <c r="G30" s="255">
        <v>217</v>
      </c>
      <c r="H30" s="255">
        <v>204</v>
      </c>
      <c r="I30" s="255">
        <v>149</v>
      </c>
      <c r="J30" s="255">
        <v>180</v>
      </c>
      <c r="K30" s="255">
        <v>149</v>
      </c>
      <c r="L30" s="255">
        <v>151</v>
      </c>
      <c r="M30" s="255">
        <v>194</v>
      </c>
      <c r="N30" s="255">
        <v>205</v>
      </c>
      <c r="O30" s="255">
        <v>188</v>
      </c>
      <c r="P30" s="266">
        <v>9</v>
      </c>
      <c r="Q30" s="266">
        <v>11</v>
      </c>
      <c r="R30" s="267">
        <v>7</v>
      </c>
      <c r="S30" s="267">
        <v>4</v>
      </c>
      <c r="T30" s="267">
        <v>10</v>
      </c>
      <c r="U30" s="267">
        <v>12</v>
      </c>
      <c r="V30" s="267">
        <v>6</v>
      </c>
      <c r="W30" s="267">
        <v>4</v>
      </c>
      <c r="X30" s="267">
        <v>3</v>
      </c>
      <c r="Y30" s="267">
        <v>12</v>
      </c>
      <c r="Z30" s="267">
        <v>9</v>
      </c>
      <c r="AA30" s="267">
        <v>6</v>
      </c>
    </row>
    <row r="31" spans="1:27" s="275" customFormat="1" outlineLevel="2">
      <c r="A31" s="253" t="s">
        <v>88</v>
      </c>
      <c r="B31" s="273" t="s">
        <v>858</v>
      </c>
      <c r="C31" s="255">
        <f t="shared" ref="C31:C52" si="9">SUM(D31:O31)</f>
        <v>1310</v>
      </c>
      <c r="D31" s="247">
        <v>126</v>
      </c>
      <c r="E31" s="247">
        <v>134</v>
      </c>
      <c r="F31" s="247">
        <v>112</v>
      </c>
      <c r="G31" s="247">
        <v>131</v>
      </c>
      <c r="H31" s="247">
        <v>122</v>
      </c>
      <c r="I31" s="247">
        <v>78</v>
      </c>
      <c r="J31" s="247">
        <v>103</v>
      </c>
      <c r="K31" s="247">
        <v>78</v>
      </c>
      <c r="L31" s="247">
        <v>80</v>
      </c>
      <c r="M31" s="247">
        <v>114</v>
      </c>
      <c r="N31" s="247">
        <v>123</v>
      </c>
      <c r="O31" s="247">
        <v>109</v>
      </c>
      <c r="P31" s="274"/>
    </row>
    <row r="32" spans="1:27" s="275" customFormat="1" outlineLevel="2">
      <c r="A32" s="253" t="s">
        <v>89</v>
      </c>
      <c r="B32" s="273" t="s">
        <v>859</v>
      </c>
      <c r="C32" s="255">
        <f t="shared" si="9"/>
        <v>231</v>
      </c>
      <c r="D32" s="276">
        <v>22</v>
      </c>
      <c r="E32" s="276">
        <v>24</v>
      </c>
      <c r="F32" s="276">
        <v>20</v>
      </c>
      <c r="G32" s="276">
        <v>24</v>
      </c>
      <c r="H32" s="276">
        <v>21</v>
      </c>
      <c r="I32" s="276">
        <v>14</v>
      </c>
      <c r="J32" s="276">
        <v>18</v>
      </c>
      <c r="K32" s="276">
        <v>14</v>
      </c>
      <c r="L32" s="276">
        <v>14</v>
      </c>
      <c r="M32" s="276">
        <v>20</v>
      </c>
      <c r="N32" s="276">
        <v>21</v>
      </c>
      <c r="O32" s="276">
        <v>19</v>
      </c>
      <c r="P32" s="274"/>
      <c r="Q32" s="277"/>
    </row>
    <row r="33" spans="1:27" s="275" customFormat="1" outlineLevel="2">
      <c r="A33" s="253" t="s">
        <v>90</v>
      </c>
      <c r="B33" s="273" t="s">
        <v>860</v>
      </c>
      <c r="C33" s="255">
        <f t="shared" si="9"/>
        <v>346.5</v>
      </c>
      <c r="D33" s="247">
        <f>D32*1.5</f>
        <v>33</v>
      </c>
      <c r="E33" s="247">
        <f t="shared" ref="E33:O33" si="10">E32*1.5</f>
        <v>36</v>
      </c>
      <c r="F33" s="247">
        <f t="shared" si="10"/>
        <v>30</v>
      </c>
      <c r="G33" s="247">
        <f t="shared" si="10"/>
        <v>36</v>
      </c>
      <c r="H33" s="247">
        <f t="shared" si="10"/>
        <v>31.5</v>
      </c>
      <c r="I33" s="247">
        <f t="shared" si="10"/>
        <v>21</v>
      </c>
      <c r="J33" s="247">
        <f t="shared" si="10"/>
        <v>27</v>
      </c>
      <c r="K33" s="247">
        <f t="shared" si="10"/>
        <v>21</v>
      </c>
      <c r="L33" s="247">
        <f t="shared" si="10"/>
        <v>21</v>
      </c>
      <c r="M33" s="247">
        <f t="shared" si="10"/>
        <v>30</v>
      </c>
      <c r="N33" s="247">
        <f t="shared" si="10"/>
        <v>31.5</v>
      </c>
      <c r="O33" s="247">
        <f t="shared" si="10"/>
        <v>28.5</v>
      </c>
      <c r="P33" s="274"/>
      <c r="Q33" s="277"/>
    </row>
    <row r="34" spans="1:27" ht="30">
      <c r="A34" s="253" t="s">
        <v>91</v>
      </c>
      <c r="B34" s="254" t="s">
        <v>861</v>
      </c>
      <c r="C34" s="255">
        <f t="shared" si="9"/>
        <v>165</v>
      </c>
      <c r="D34" s="255">
        <v>15</v>
      </c>
      <c r="E34" s="255">
        <v>20</v>
      </c>
      <c r="F34" s="255">
        <v>15</v>
      </c>
      <c r="G34" s="255">
        <v>15</v>
      </c>
      <c r="H34" s="255">
        <v>15</v>
      </c>
      <c r="I34" s="255">
        <v>10</v>
      </c>
      <c r="J34" s="255">
        <v>10</v>
      </c>
      <c r="K34" s="255">
        <v>10</v>
      </c>
      <c r="L34" s="255">
        <v>10</v>
      </c>
      <c r="M34" s="255">
        <v>15</v>
      </c>
      <c r="N34" s="255">
        <v>15</v>
      </c>
      <c r="O34" s="255">
        <v>15</v>
      </c>
      <c r="Q34" s="278"/>
    </row>
    <row r="35" spans="1:27">
      <c r="A35" s="253" t="s">
        <v>92</v>
      </c>
      <c r="B35" s="254" t="s">
        <v>862</v>
      </c>
      <c r="C35" s="255">
        <f t="shared" si="9"/>
        <v>230</v>
      </c>
      <c r="D35" s="255">
        <v>30</v>
      </c>
      <c r="E35" s="255">
        <v>20</v>
      </c>
      <c r="F35" s="255">
        <v>20</v>
      </c>
      <c r="G35" s="255">
        <v>20</v>
      </c>
      <c r="H35" s="255">
        <v>20</v>
      </c>
      <c r="I35" s="255">
        <v>15</v>
      </c>
      <c r="J35" s="255">
        <v>15</v>
      </c>
      <c r="K35" s="255">
        <v>15</v>
      </c>
      <c r="L35" s="255">
        <v>15</v>
      </c>
      <c r="M35" s="255">
        <v>20</v>
      </c>
      <c r="N35" s="255">
        <v>20</v>
      </c>
      <c r="O35" s="255">
        <v>20</v>
      </c>
      <c r="Q35" s="278"/>
    </row>
    <row r="36" spans="1:27" ht="30">
      <c r="A36" s="253" t="s">
        <v>93</v>
      </c>
      <c r="B36" s="254" t="s">
        <v>863</v>
      </c>
      <c r="C36" s="255">
        <f t="shared" si="9"/>
        <v>820</v>
      </c>
      <c r="D36" s="255">
        <f>50+30</f>
        <v>80</v>
      </c>
      <c r="E36" s="255">
        <f>50+30</f>
        <v>80</v>
      </c>
      <c r="F36" s="255">
        <v>70</v>
      </c>
      <c r="G36" s="255">
        <v>70</v>
      </c>
      <c r="H36" s="255">
        <v>70</v>
      </c>
      <c r="I36" s="255">
        <v>50</v>
      </c>
      <c r="J36" s="255">
        <v>70</v>
      </c>
      <c r="K36" s="255">
        <v>50</v>
      </c>
      <c r="L36" s="255">
        <v>70</v>
      </c>
      <c r="M36" s="255">
        <v>70</v>
      </c>
      <c r="N36" s="255">
        <v>70</v>
      </c>
      <c r="O36" s="255">
        <v>70</v>
      </c>
      <c r="Q36" s="278"/>
    </row>
    <row r="37" spans="1:27" ht="30">
      <c r="A37" s="253" t="s">
        <v>94</v>
      </c>
      <c r="B37" s="254" t="s">
        <v>708</v>
      </c>
      <c r="C37" s="255">
        <f t="shared" si="9"/>
        <v>180</v>
      </c>
      <c r="D37" s="279">
        <v>15</v>
      </c>
      <c r="E37" s="279">
        <v>15</v>
      </c>
      <c r="F37" s="279">
        <v>15</v>
      </c>
      <c r="G37" s="279">
        <v>15</v>
      </c>
      <c r="H37" s="279">
        <v>15</v>
      </c>
      <c r="I37" s="279">
        <v>15</v>
      </c>
      <c r="J37" s="279">
        <v>15</v>
      </c>
      <c r="K37" s="279">
        <v>15</v>
      </c>
      <c r="L37" s="279">
        <v>15</v>
      </c>
      <c r="M37" s="279">
        <v>15</v>
      </c>
      <c r="N37" s="279">
        <v>15</v>
      </c>
      <c r="O37" s="279">
        <v>15</v>
      </c>
      <c r="P37" s="249"/>
      <c r="Q37" s="250"/>
      <c r="R37" s="250"/>
      <c r="S37" s="250"/>
      <c r="T37" s="250"/>
      <c r="U37" s="250"/>
      <c r="V37" s="250"/>
      <c r="W37" s="250"/>
      <c r="X37" s="250"/>
      <c r="Y37" s="250"/>
      <c r="Z37" s="250"/>
      <c r="AA37" s="250"/>
    </row>
    <row r="38" spans="1:27" ht="30">
      <c r="A38" s="253" t="s">
        <v>126</v>
      </c>
      <c r="B38" s="254" t="s">
        <v>864</v>
      </c>
      <c r="C38" s="255">
        <f t="shared" si="9"/>
        <v>180</v>
      </c>
      <c r="D38" s="279">
        <v>60</v>
      </c>
      <c r="E38" s="279"/>
      <c r="F38" s="279"/>
      <c r="G38" s="279"/>
      <c r="H38" s="279"/>
      <c r="I38" s="279">
        <v>60</v>
      </c>
      <c r="J38" s="279"/>
      <c r="K38" s="279"/>
      <c r="L38" s="279">
        <v>60</v>
      </c>
      <c r="M38" s="279"/>
      <c r="N38" s="279"/>
      <c r="O38" s="279"/>
      <c r="P38" s="249"/>
      <c r="Q38" s="250"/>
      <c r="R38" s="250"/>
      <c r="S38" s="250"/>
      <c r="T38" s="250"/>
      <c r="U38" s="250"/>
      <c r="V38" s="250"/>
      <c r="W38" s="250"/>
      <c r="X38" s="250"/>
      <c r="Y38" s="250"/>
      <c r="Z38" s="250"/>
      <c r="AA38" s="250"/>
    </row>
    <row r="39" spans="1:27">
      <c r="A39" s="253" t="s">
        <v>128</v>
      </c>
      <c r="B39" s="254" t="s">
        <v>865</v>
      </c>
      <c r="C39" s="255">
        <f t="shared" si="9"/>
        <v>153</v>
      </c>
      <c r="D39" s="255">
        <v>15</v>
      </c>
      <c r="E39" s="255">
        <v>15</v>
      </c>
      <c r="F39" s="255">
        <v>10</v>
      </c>
      <c r="G39" s="255">
        <v>15</v>
      </c>
      <c r="H39" s="255">
        <v>15</v>
      </c>
      <c r="I39" s="255">
        <v>8</v>
      </c>
      <c r="J39" s="255">
        <v>10</v>
      </c>
      <c r="K39" s="255">
        <v>10</v>
      </c>
      <c r="L39" s="255">
        <v>10</v>
      </c>
      <c r="M39" s="255">
        <v>15</v>
      </c>
      <c r="N39" s="255">
        <v>15</v>
      </c>
      <c r="O39" s="255">
        <v>15</v>
      </c>
      <c r="P39" s="249"/>
      <c r="Q39" s="250"/>
      <c r="R39" s="250"/>
      <c r="S39" s="250"/>
      <c r="T39" s="250"/>
      <c r="U39" s="250"/>
      <c r="V39" s="250"/>
      <c r="W39" s="250"/>
      <c r="X39" s="250"/>
      <c r="Y39" s="250"/>
      <c r="Z39" s="250"/>
      <c r="AA39" s="250"/>
    </row>
    <row r="40" spans="1:27">
      <c r="A40" s="253" t="s">
        <v>130</v>
      </c>
      <c r="B40" s="254" t="s">
        <v>866</v>
      </c>
      <c r="C40" s="255">
        <f t="shared" si="9"/>
        <v>1950</v>
      </c>
      <c r="D40" s="255"/>
      <c r="E40" s="255"/>
      <c r="F40" s="255"/>
      <c r="G40" s="255"/>
      <c r="H40" s="255">
        <v>650</v>
      </c>
      <c r="I40" s="255"/>
      <c r="J40" s="255">
        <v>650</v>
      </c>
      <c r="K40" s="255"/>
      <c r="L40" s="255">
        <v>650</v>
      </c>
      <c r="M40" s="255"/>
      <c r="N40" s="255"/>
      <c r="O40" s="255"/>
    </row>
    <row r="41" spans="1:27">
      <c r="A41" s="253" t="s">
        <v>132</v>
      </c>
      <c r="B41" s="254" t="s">
        <v>867</v>
      </c>
      <c r="C41" s="255">
        <f t="shared" si="9"/>
        <v>150</v>
      </c>
      <c r="D41" s="255"/>
      <c r="E41" s="255"/>
      <c r="F41" s="255"/>
      <c r="G41" s="255"/>
      <c r="H41" s="255">
        <v>50</v>
      </c>
      <c r="I41" s="255"/>
      <c r="J41" s="255">
        <v>50</v>
      </c>
      <c r="K41" s="255"/>
      <c r="L41" s="255">
        <v>50</v>
      </c>
      <c r="M41" s="255"/>
      <c r="N41" s="255"/>
      <c r="O41" s="255"/>
    </row>
    <row r="42" spans="1:27">
      <c r="A42" s="253" t="s">
        <v>134</v>
      </c>
      <c r="B42" s="254" t="s">
        <v>868</v>
      </c>
      <c r="C42" s="255">
        <f t="shared" si="9"/>
        <v>90</v>
      </c>
      <c r="D42" s="255"/>
      <c r="E42" s="255"/>
      <c r="F42" s="255"/>
      <c r="G42" s="255"/>
      <c r="H42" s="255">
        <v>30</v>
      </c>
      <c r="I42" s="255"/>
      <c r="J42" s="255">
        <v>30</v>
      </c>
      <c r="K42" s="255"/>
      <c r="L42" s="255">
        <v>30</v>
      </c>
      <c r="M42" s="255"/>
      <c r="N42" s="255"/>
      <c r="O42" s="255"/>
    </row>
    <row r="43" spans="1:27" ht="30">
      <c r="A43" s="253" t="s">
        <v>136</v>
      </c>
      <c r="B43" s="254" t="s">
        <v>869</v>
      </c>
      <c r="C43" s="255">
        <f t="shared" si="9"/>
        <v>88</v>
      </c>
      <c r="D43" s="255"/>
      <c r="E43" s="255">
        <v>8</v>
      </c>
      <c r="F43" s="255">
        <v>8</v>
      </c>
      <c r="G43" s="255">
        <v>8</v>
      </c>
      <c r="H43" s="255">
        <v>8</v>
      </c>
      <c r="I43" s="255">
        <v>8</v>
      </c>
      <c r="J43" s="255">
        <v>8</v>
      </c>
      <c r="K43" s="255">
        <v>8</v>
      </c>
      <c r="L43" s="255">
        <v>8</v>
      </c>
      <c r="M43" s="255">
        <v>8</v>
      </c>
      <c r="N43" s="255">
        <v>8</v>
      </c>
      <c r="O43" s="255">
        <v>8</v>
      </c>
    </row>
    <row r="44" spans="1:27" ht="30">
      <c r="A44" s="253" t="s">
        <v>138</v>
      </c>
      <c r="B44" s="254" t="s">
        <v>870</v>
      </c>
      <c r="C44" s="255">
        <f t="shared" si="9"/>
        <v>360</v>
      </c>
      <c r="D44" s="255">
        <v>30</v>
      </c>
      <c r="E44" s="255">
        <v>30</v>
      </c>
      <c r="F44" s="255">
        <v>30</v>
      </c>
      <c r="G44" s="255">
        <v>30</v>
      </c>
      <c r="H44" s="255">
        <v>30</v>
      </c>
      <c r="I44" s="255">
        <v>30</v>
      </c>
      <c r="J44" s="255">
        <v>30</v>
      </c>
      <c r="K44" s="255">
        <v>30</v>
      </c>
      <c r="L44" s="255">
        <v>30</v>
      </c>
      <c r="M44" s="255">
        <v>30</v>
      </c>
      <c r="N44" s="255">
        <v>30</v>
      </c>
      <c r="O44" s="255">
        <v>30</v>
      </c>
    </row>
    <row r="45" spans="1:27" ht="30">
      <c r="A45" s="253" t="s">
        <v>140</v>
      </c>
      <c r="B45" s="254" t="s">
        <v>871</v>
      </c>
      <c r="C45" s="255">
        <f t="shared" si="9"/>
        <v>60</v>
      </c>
      <c r="D45" s="255">
        <v>35</v>
      </c>
      <c r="E45" s="255"/>
      <c r="F45" s="255">
        <v>5</v>
      </c>
      <c r="G45" s="255"/>
      <c r="H45" s="255">
        <v>5</v>
      </c>
      <c r="I45" s="255">
        <v>5</v>
      </c>
      <c r="J45" s="255">
        <v>5</v>
      </c>
      <c r="K45" s="255">
        <v>5</v>
      </c>
      <c r="L45" s="255"/>
      <c r="M45" s="255"/>
      <c r="N45" s="255"/>
      <c r="O45" s="255"/>
    </row>
    <row r="46" spans="1:27">
      <c r="A46" s="253" t="s">
        <v>142</v>
      </c>
      <c r="B46" s="254" t="s">
        <v>872</v>
      </c>
      <c r="C46" s="255">
        <f t="shared" si="9"/>
        <v>300</v>
      </c>
      <c r="D46" s="279"/>
      <c r="E46" s="279">
        <v>150</v>
      </c>
      <c r="F46" s="279"/>
      <c r="G46" s="279"/>
      <c r="H46" s="279"/>
      <c r="I46" s="279"/>
      <c r="J46" s="279"/>
      <c r="K46" s="279"/>
      <c r="L46" s="279">
        <v>150</v>
      </c>
      <c r="M46" s="279"/>
      <c r="N46" s="279"/>
      <c r="O46" s="279"/>
      <c r="P46" s="249"/>
      <c r="Q46" s="250"/>
      <c r="R46" s="250"/>
      <c r="S46" s="250"/>
      <c r="T46" s="250"/>
      <c r="U46" s="250"/>
      <c r="V46" s="250"/>
      <c r="W46" s="250"/>
      <c r="X46" s="250"/>
      <c r="Y46" s="250"/>
      <c r="Z46" s="250"/>
      <c r="AA46" s="250"/>
    </row>
    <row r="47" spans="1:27" ht="45">
      <c r="A47" s="253" t="s">
        <v>144</v>
      </c>
      <c r="B47" s="254" t="s">
        <v>873</v>
      </c>
      <c r="C47" s="255">
        <f t="shared" si="9"/>
        <v>132</v>
      </c>
      <c r="D47" s="279">
        <v>11</v>
      </c>
      <c r="E47" s="279">
        <v>11</v>
      </c>
      <c r="F47" s="279">
        <v>11</v>
      </c>
      <c r="G47" s="279">
        <v>11</v>
      </c>
      <c r="H47" s="279">
        <v>11</v>
      </c>
      <c r="I47" s="279">
        <v>11</v>
      </c>
      <c r="J47" s="279">
        <v>11</v>
      </c>
      <c r="K47" s="279">
        <v>11</v>
      </c>
      <c r="L47" s="279">
        <v>11</v>
      </c>
      <c r="M47" s="279">
        <v>11</v>
      </c>
      <c r="N47" s="279">
        <v>11</v>
      </c>
      <c r="O47" s="279">
        <v>11</v>
      </c>
      <c r="P47" s="249"/>
      <c r="Q47" s="250"/>
      <c r="R47" s="250"/>
      <c r="S47" s="250"/>
      <c r="T47" s="250"/>
      <c r="U47" s="250"/>
      <c r="V47" s="250"/>
      <c r="W47" s="250"/>
      <c r="X47" s="250"/>
      <c r="Y47" s="250"/>
      <c r="Z47" s="250"/>
      <c r="AA47" s="250"/>
    </row>
    <row r="48" spans="1:27" ht="30">
      <c r="A48" s="253" t="s">
        <v>146</v>
      </c>
      <c r="B48" s="254" t="s">
        <v>874</v>
      </c>
      <c r="C48" s="255">
        <f t="shared" si="9"/>
        <v>100</v>
      </c>
      <c r="D48" s="279">
        <v>20</v>
      </c>
      <c r="E48" s="279">
        <v>20</v>
      </c>
      <c r="F48" s="279">
        <v>15</v>
      </c>
      <c r="G48" s="279">
        <v>15</v>
      </c>
      <c r="H48" s="279">
        <v>20</v>
      </c>
      <c r="I48" s="279"/>
      <c r="J48" s="279"/>
      <c r="K48" s="279"/>
      <c r="L48" s="279"/>
      <c r="M48" s="279">
        <v>10</v>
      </c>
      <c r="N48" s="279"/>
      <c r="O48" s="279"/>
      <c r="P48" s="249"/>
      <c r="Q48" s="250"/>
      <c r="R48" s="250"/>
      <c r="S48" s="250"/>
      <c r="T48" s="250"/>
      <c r="U48" s="250"/>
      <c r="V48" s="250"/>
      <c r="W48" s="250"/>
      <c r="X48" s="250"/>
      <c r="Y48" s="250"/>
      <c r="Z48" s="250"/>
      <c r="AA48" s="250"/>
    </row>
    <row r="49" spans="1:27" s="514" customFormat="1">
      <c r="A49" s="253" t="s">
        <v>148</v>
      </c>
      <c r="B49" s="280" t="s">
        <v>875</v>
      </c>
      <c r="C49" s="255">
        <f t="shared" si="9"/>
        <v>60</v>
      </c>
      <c r="D49" s="279"/>
      <c r="E49" s="279"/>
      <c r="F49" s="279"/>
      <c r="G49" s="279"/>
      <c r="H49" s="279"/>
      <c r="I49" s="279"/>
      <c r="J49" s="279"/>
      <c r="K49" s="279"/>
      <c r="L49" s="279"/>
      <c r="M49" s="279"/>
      <c r="N49" s="279">
        <v>30</v>
      </c>
      <c r="O49" s="279">
        <v>30</v>
      </c>
      <c r="P49" s="515"/>
      <c r="Q49" s="516"/>
      <c r="R49" s="516"/>
      <c r="S49" s="516"/>
      <c r="T49" s="516"/>
      <c r="U49" s="516"/>
      <c r="V49" s="516"/>
      <c r="W49" s="516"/>
      <c r="X49" s="516"/>
      <c r="Y49" s="516"/>
      <c r="Z49" s="516"/>
      <c r="AA49" s="516"/>
    </row>
    <row r="50" spans="1:27">
      <c r="A50" s="253" t="s">
        <v>150</v>
      </c>
      <c r="B50" s="254" t="s">
        <v>876</v>
      </c>
      <c r="C50" s="255">
        <f t="shared" si="9"/>
        <v>130</v>
      </c>
      <c r="D50" s="255">
        <v>14</v>
      </c>
      <c r="E50" s="255">
        <v>14</v>
      </c>
      <c r="F50" s="255">
        <v>11</v>
      </c>
      <c r="G50" s="255">
        <v>11</v>
      </c>
      <c r="H50" s="255">
        <v>11</v>
      </c>
      <c r="I50" s="255">
        <v>8</v>
      </c>
      <c r="J50" s="255">
        <v>9</v>
      </c>
      <c r="K50" s="255">
        <v>9</v>
      </c>
      <c r="L50" s="255">
        <v>9</v>
      </c>
      <c r="M50" s="255">
        <v>10</v>
      </c>
      <c r="N50" s="255">
        <v>12</v>
      </c>
      <c r="O50" s="255">
        <v>12</v>
      </c>
    </row>
    <row r="51" spans="1:27" ht="45">
      <c r="A51" s="253" t="s">
        <v>152</v>
      </c>
      <c r="B51" s="254" t="s">
        <v>877</v>
      </c>
      <c r="C51" s="255">
        <f t="shared" si="9"/>
        <v>100</v>
      </c>
      <c r="D51" s="279">
        <v>10</v>
      </c>
      <c r="E51" s="279">
        <v>10</v>
      </c>
      <c r="F51" s="279">
        <v>8</v>
      </c>
      <c r="G51" s="279">
        <v>8</v>
      </c>
      <c r="H51" s="279">
        <v>8</v>
      </c>
      <c r="I51" s="279">
        <v>8</v>
      </c>
      <c r="J51" s="279">
        <v>8</v>
      </c>
      <c r="K51" s="279">
        <v>8</v>
      </c>
      <c r="L51" s="279">
        <v>8</v>
      </c>
      <c r="M51" s="279">
        <v>8</v>
      </c>
      <c r="N51" s="279">
        <v>8</v>
      </c>
      <c r="O51" s="279">
        <v>8</v>
      </c>
      <c r="P51" s="249"/>
      <c r="Q51" s="250"/>
      <c r="R51" s="250"/>
      <c r="S51" s="250"/>
      <c r="T51" s="250"/>
      <c r="U51" s="250"/>
      <c r="V51" s="250"/>
      <c r="W51" s="250"/>
      <c r="X51" s="250"/>
      <c r="Y51" s="250"/>
      <c r="Z51" s="250"/>
      <c r="AA51" s="250"/>
    </row>
    <row r="52" spans="1:27">
      <c r="A52" s="253" t="s">
        <v>154</v>
      </c>
      <c r="B52" s="254" t="s">
        <v>878</v>
      </c>
      <c r="C52" s="255">
        <f t="shared" si="9"/>
        <v>38</v>
      </c>
      <c r="D52" s="255"/>
      <c r="E52" s="255">
        <v>38</v>
      </c>
      <c r="F52" s="255"/>
      <c r="G52" s="255"/>
      <c r="H52" s="255"/>
      <c r="I52" s="255"/>
      <c r="J52" s="255"/>
      <c r="K52" s="255"/>
      <c r="L52" s="255"/>
      <c r="M52" s="255"/>
      <c r="N52" s="255"/>
      <c r="O52" s="255"/>
    </row>
    <row r="53" spans="1:27">
      <c r="A53" s="253" t="s">
        <v>156</v>
      </c>
      <c r="B53" s="254" t="s">
        <v>61</v>
      </c>
      <c r="C53" s="255">
        <f>SUM(C54:C65)</f>
        <v>4421</v>
      </c>
      <c r="D53" s="255">
        <f t="shared" ref="D53:O53" si="11">SUM(D54:D65)</f>
        <v>679</v>
      </c>
      <c r="E53" s="255">
        <f t="shared" si="11"/>
        <v>383</v>
      </c>
      <c r="F53" s="255">
        <f t="shared" si="11"/>
        <v>169</v>
      </c>
      <c r="G53" s="255">
        <f t="shared" si="11"/>
        <v>198</v>
      </c>
      <c r="H53" s="255">
        <f t="shared" si="11"/>
        <v>569</v>
      </c>
      <c r="I53" s="255">
        <f t="shared" si="11"/>
        <v>110</v>
      </c>
      <c r="J53" s="255">
        <f t="shared" si="11"/>
        <v>185</v>
      </c>
      <c r="K53" s="255">
        <f t="shared" si="11"/>
        <v>232</v>
      </c>
      <c r="L53" s="255">
        <f t="shared" si="11"/>
        <v>810</v>
      </c>
      <c r="M53" s="255">
        <f t="shared" si="11"/>
        <v>225</v>
      </c>
      <c r="N53" s="255">
        <f t="shared" si="11"/>
        <v>336</v>
      </c>
      <c r="O53" s="255">
        <f t="shared" si="11"/>
        <v>525</v>
      </c>
      <c r="P53" s="249"/>
      <c r="Q53" s="250"/>
      <c r="R53" s="250"/>
      <c r="S53" s="250"/>
      <c r="T53" s="250"/>
      <c r="U53" s="250"/>
      <c r="V53" s="250"/>
      <c r="W53" s="250"/>
      <c r="X53" s="250"/>
      <c r="Y53" s="250"/>
      <c r="Z53" s="250"/>
      <c r="AA53" s="250"/>
    </row>
    <row r="54" spans="1:27">
      <c r="A54" s="253" t="s">
        <v>12</v>
      </c>
      <c r="B54" s="254" t="s">
        <v>879</v>
      </c>
      <c r="C54" s="255">
        <f t="shared" ref="C54:C65" si="12">SUM(D54:O54)</f>
        <v>112</v>
      </c>
      <c r="D54" s="255">
        <v>14</v>
      </c>
      <c r="E54" s="255">
        <v>13</v>
      </c>
      <c r="F54" s="255">
        <v>12</v>
      </c>
      <c r="G54" s="255">
        <v>10</v>
      </c>
      <c r="H54" s="255">
        <v>12</v>
      </c>
      <c r="I54" s="255">
        <v>8</v>
      </c>
      <c r="J54" s="255">
        <v>10</v>
      </c>
      <c r="K54" s="255">
        <v>8</v>
      </c>
      <c r="L54" s="255">
        <v>5</v>
      </c>
      <c r="M54" s="255">
        <v>10</v>
      </c>
      <c r="N54" s="255">
        <v>5</v>
      </c>
      <c r="O54" s="255">
        <v>5</v>
      </c>
    </row>
    <row r="55" spans="1:27" ht="30">
      <c r="A55" s="253" t="s">
        <v>12</v>
      </c>
      <c r="B55" s="254" t="s">
        <v>880</v>
      </c>
      <c r="C55" s="255">
        <f t="shared" si="12"/>
        <v>260</v>
      </c>
      <c r="D55" s="255">
        <v>30</v>
      </c>
      <c r="E55" s="255">
        <v>30</v>
      </c>
      <c r="F55" s="255">
        <v>20</v>
      </c>
      <c r="G55" s="255">
        <v>20</v>
      </c>
      <c r="H55" s="255">
        <v>20</v>
      </c>
      <c r="I55" s="255">
        <v>20</v>
      </c>
      <c r="J55" s="255">
        <v>20</v>
      </c>
      <c r="K55" s="255">
        <v>20</v>
      </c>
      <c r="L55" s="255">
        <v>20</v>
      </c>
      <c r="M55" s="255">
        <v>20</v>
      </c>
      <c r="N55" s="255">
        <v>20</v>
      </c>
      <c r="O55" s="255">
        <v>20</v>
      </c>
    </row>
    <row r="56" spans="1:27" ht="30">
      <c r="A56" s="253" t="s">
        <v>12</v>
      </c>
      <c r="B56" s="254" t="s">
        <v>881</v>
      </c>
      <c r="C56" s="255">
        <f t="shared" si="12"/>
        <v>240</v>
      </c>
      <c r="D56" s="255">
        <v>20</v>
      </c>
      <c r="E56" s="255">
        <v>20</v>
      </c>
      <c r="F56" s="255">
        <v>20</v>
      </c>
      <c r="G56" s="255">
        <v>20</v>
      </c>
      <c r="H56" s="255">
        <v>20</v>
      </c>
      <c r="I56" s="255">
        <v>20</v>
      </c>
      <c r="J56" s="255">
        <v>20</v>
      </c>
      <c r="K56" s="255">
        <v>20</v>
      </c>
      <c r="L56" s="255">
        <v>20</v>
      </c>
      <c r="M56" s="255">
        <v>20</v>
      </c>
      <c r="N56" s="255">
        <v>20</v>
      </c>
      <c r="O56" s="255">
        <v>20</v>
      </c>
    </row>
    <row r="57" spans="1:27">
      <c r="A57" s="253" t="s">
        <v>12</v>
      </c>
      <c r="B57" s="254" t="s">
        <v>882</v>
      </c>
      <c r="C57" s="255">
        <f t="shared" si="12"/>
        <v>1490</v>
      </c>
      <c r="D57" s="255">
        <v>200</v>
      </c>
      <c r="E57" s="255"/>
      <c r="F57" s="255"/>
      <c r="G57" s="255"/>
      <c r="H57" s="255">
        <v>350</v>
      </c>
      <c r="I57" s="255"/>
      <c r="J57" s="255"/>
      <c r="K57" s="255">
        <v>70</v>
      </c>
      <c r="L57" s="255">
        <v>600</v>
      </c>
      <c r="M57" s="255">
        <v>70</v>
      </c>
      <c r="N57" s="255"/>
      <c r="O57" s="255">
        <v>200</v>
      </c>
    </row>
    <row r="58" spans="1:27" ht="30">
      <c r="A58" s="253" t="s">
        <v>12</v>
      </c>
      <c r="B58" s="254" t="s">
        <v>883</v>
      </c>
      <c r="C58" s="255">
        <f t="shared" si="12"/>
        <v>380</v>
      </c>
      <c r="D58" s="279">
        <v>40</v>
      </c>
      <c r="E58" s="279">
        <v>40</v>
      </c>
      <c r="F58" s="279">
        <v>30</v>
      </c>
      <c r="G58" s="279">
        <v>30</v>
      </c>
      <c r="H58" s="279">
        <v>30</v>
      </c>
      <c r="I58" s="279">
        <v>30</v>
      </c>
      <c r="J58" s="279">
        <v>30</v>
      </c>
      <c r="K58" s="279">
        <v>30</v>
      </c>
      <c r="L58" s="279">
        <v>30</v>
      </c>
      <c r="M58" s="279">
        <v>30</v>
      </c>
      <c r="N58" s="279">
        <v>30</v>
      </c>
      <c r="O58" s="279">
        <v>30</v>
      </c>
      <c r="P58" s="249"/>
      <c r="Q58" s="250"/>
      <c r="R58" s="250"/>
      <c r="S58" s="250"/>
      <c r="T58" s="250"/>
      <c r="U58" s="250"/>
      <c r="V58" s="250"/>
      <c r="W58" s="250"/>
      <c r="X58" s="250"/>
      <c r="Y58" s="250"/>
      <c r="Z58" s="250"/>
      <c r="AA58" s="250"/>
    </row>
    <row r="59" spans="1:27" ht="30">
      <c r="A59" s="253" t="s">
        <v>12</v>
      </c>
      <c r="B59" s="254" t="s">
        <v>774</v>
      </c>
      <c r="C59" s="255">
        <f t="shared" si="12"/>
        <v>979</v>
      </c>
      <c r="D59" s="279">
        <v>55</v>
      </c>
      <c r="E59" s="279">
        <v>100</v>
      </c>
      <c r="F59" s="279">
        <v>57</v>
      </c>
      <c r="G59" s="279">
        <v>88</v>
      </c>
      <c r="H59" s="279">
        <v>92</v>
      </c>
      <c r="I59" s="279">
        <v>22</v>
      </c>
      <c r="J59" s="279">
        <v>60</v>
      </c>
      <c r="K59" s="279">
        <v>74</v>
      </c>
      <c r="L59" s="279">
        <v>90</v>
      </c>
      <c r="M59" s="279">
        <v>50</v>
      </c>
      <c r="N59" s="279">
        <v>151</v>
      </c>
      <c r="O59" s="279">
        <v>140</v>
      </c>
      <c r="P59" s="249"/>
      <c r="Q59" s="250"/>
      <c r="R59" s="250"/>
      <c r="S59" s="250"/>
      <c r="T59" s="250"/>
      <c r="U59" s="250"/>
      <c r="V59" s="250"/>
      <c r="W59" s="250"/>
      <c r="X59" s="250"/>
      <c r="Y59" s="250"/>
      <c r="Z59" s="250"/>
      <c r="AA59" s="250"/>
    </row>
    <row r="60" spans="1:27" ht="45">
      <c r="A60" s="253" t="s">
        <v>12</v>
      </c>
      <c r="B60" s="254" t="str">
        <f>'[10]Biểu số 03.UB'!B43</f>
        <v>Hỗ trợ cây giống dược liệu cho nhân dân phát triển sản xuất (Cây giống được gieo ươm tại vườn ươm)</v>
      </c>
      <c r="C60" s="255">
        <f t="shared" si="12"/>
        <v>200</v>
      </c>
      <c r="D60" s="279"/>
      <c r="E60" s="279"/>
      <c r="F60" s="279"/>
      <c r="G60" s="279"/>
      <c r="H60" s="279"/>
      <c r="I60" s="279"/>
      <c r="J60" s="279"/>
      <c r="K60" s="279"/>
      <c r="L60" s="279"/>
      <c r="M60" s="279"/>
      <c r="N60" s="279">
        <v>100</v>
      </c>
      <c r="O60" s="279">
        <v>100</v>
      </c>
      <c r="P60" s="249"/>
      <c r="Q60" s="250"/>
      <c r="R60" s="250"/>
      <c r="S60" s="250"/>
      <c r="T60" s="250"/>
      <c r="U60" s="250"/>
      <c r="V60" s="250"/>
      <c r="W60" s="250"/>
      <c r="X60" s="250"/>
      <c r="Y60" s="250"/>
      <c r="Z60" s="250"/>
      <c r="AA60" s="250"/>
    </row>
    <row r="61" spans="1:27" ht="30">
      <c r="A61" s="253" t="s">
        <v>12</v>
      </c>
      <c r="B61" s="254" t="str">
        <f>'[10]Biểu số 03.UB'!B44</f>
        <v xml:space="preserve">Hỗ trợ KP cho các Chốt liên ngành quản lý bảo vệ rừng </v>
      </c>
      <c r="C61" s="255">
        <f t="shared" si="12"/>
        <v>60</v>
      </c>
      <c r="D61" s="279"/>
      <c r="E61" s="279"/>
      <c r="F61" s="279"/>
      <c r="G61" s="279"/>
      <c r="H61" s="279">
        <v>15</v>
      </c>
      <c r="I61" s="279"/>
      <c r="J61" s="279">
        <v>15</v>
      </c>
      <c r="K61" s="279"/>
      <c r="L61" s="279">
        <v>15</v>
      </c>
      <c r="M61" s="279">
        <v>15</v>
      </c>
      <c r="N61" s="279"/>
      <c r="O61" s="279"/>
      <c r="P61" s="249"/>
      <c r="Q61" s="250"/>
      <c r="R61" s="250"/>
      <c r="S61" s="250"/>
      <c r="T61" s="250"/>
      <c r="U61" s="250"/>
      <c r="V61" s="250"/>
      <c r="W61" s="250"/>
      <c r="X61" s="250"/>
      <c r="Y61" s="250"/>
      <c r="Z61" s="250"/>
      <c r="AA61" s="250"/>
    </row>
    <row r="62" spans="1:27" ht="30">
      <c r="A62" s="253" t="s">
        <v>12</v>
      </c>
      <c r="B62" s="254" t="s">
        <v>884</v>
      </c>
      <c r="C62" s="255">
        <f>SUM(D62:O62)</f>
        <v>240</v>
      </c>
      <c r="D62" s="279">
        <v>20</v>
      </c>
      <c r="E62" s="279">
        <v>20</v>
      </c>
      <c r="F62" s="279">
        <v>30</v>
      </c>
      <c r="G62" s="279">
        <v>30</v>
      </c>
      <c r="H62" s="279">
        <v>30</v>
      </c>
      <c r="I62" s="279">
        <v>10</v>
      </c>
      <c r="J62" s="279">
        <v>30</v>
      </c>
      <c r="K62" s="279">
        <v>10</v>
      </c>
      <c r="L62" s="279">
        <v>30</v>
      </c>
      <c r="M62" s="279">
        <v>10</v>
      </c>
      <c r="N62" s="279">
        <v>10</v>
      </c>
      <c r="O62" s="279">
        <v>10</v>
      </c>
      <c r="P62" s="249"/>
      <c r="Q62" s="250"/>
      <c r="R62" s="250"/>
      <c r="S62" s="250"/>
      <c r="T62" s="250"/>
      <c r="U62" s="250"/>
      <c r="V62" s="250"/>
      <c r="W62" s="250"/>
      <c r="X62" s="250"/>
      <c r="Y62" s="250"/>
      <c r="Z62" s="250"/>
      <c r="AA62" s="250"/>
    </row>
    <row r="63" spans="1:27" s="460" customFormat="1">
      <c r="A63" s="456" t="s">
        <v>425</v>
      </c>
      <c r="B63" s="383" t="s">
        <v>1019</v>
      </c>
      <c r="C63" s="457"/>
      <c r="D63" s="458"/>
      <c r="E63" s="458"/>
      <c r="F63" s="458"/>
      <c r="G63" s="458"/>
      <c r="H63" s="458"/>
      <c r="I63" s="458"/>
      <c r="J63" s="458"/>
      <c r="K63" s="458"/>
      <c r="L63" s="458"/>
      <c r="M63" s="458"/>
      <c r="N63" s="458"/>
      <c r="O63" s="458"/>
      <c r="P63" s="459"/>
    </row>
    <row r="64" spans="1:27" ht="75">
      <c r="A64" s="253" t="s">
        <v>12</v>
      </c>
      <c r="B64" s="254" t="s">
        <v>970</v>
      </c>
      <c r="C64" s="255">
        <f t="shared" si="12"/>
        <v>160</v>
      </c>
      <c r="D64" s="279"/>
      <c r="E64" s="279">
        <f>'[10]Biểu số 03.UB'!H53</f>
        <v>160</v>
      </c>
      <c r="F64" s="279"/>
      <c r="G64" s="279"/>
      <c r="H64" s="279"/>
      <c r="I64" s="279"/>
      <c r="J64" s="279"/>
      <c r="K64" s="279"/>
      <c r="L64" s="279"/>
      <c r="M64" s="279"/>
      <c r="N64" s="279"/>
      <c r="O64" s="279"/>
      <c r="P64" s="249"/>
      <c r="Q64" s="250"/>
      <c r="R64" s="250"/>
      <c r="S64" s="250"/>
      <c r="T64" s="250"/>
      <c r="U64" s="250"/>
      <c r="V64" s="250"/>
      <c r="W64" s="250"/>
      <c r="X64" s="250"/>
      <c r="Y64" s="250"/>
      <c r="Z64" s="250"/>
      <c r="AA64" s="250"/>
    </row>
    <row r="65" spans="1:27" ht="45">
      <c r="A65" s="253" t="s">
        <v>12</v>
      </c>
      <c r="B65" s="254" t="s">
        <v>980</v>
      </c>
      <c r="C65" s="255">
        <f t="shared" si="12"/>
        <v>300</v>
      </c>
      <c r="D65" s="279">
        <f>'[10]Biểu số 03.UB'!H56</f>
        <v>300</v>
      </c>
      <c r="E65" s="279"/>
      <c r="F65" s="279"/>
      <c r="G65" s="279"/>
      <c r="H65" s="279"/>
      <c r="I65" s="279"/>
      <c r="J65" s="279"/>
      <c r="K65" s="279"/>
      <c r="L65" s="279"/>
      <c r="M65" s="279"/>
      <c r="N65" s="279"/>
      <c r="O65" s="279"/>
      <c r="P65" s="249"/>
      <c r="Q65" s="250"/>
      <c r="R65" s="250"/>
      <c r="S65" s="250"/>
      <c r="T65" s="250"/>
      <c r="U65" s="250"/>
      <c r="V65" s="250"/>
      <c r="W65" s="250"/>
      <c r="X65" s="250"/>
      <c r="Y65" s="250"/>
      <c r="Z65" s="250"/>
      <c r="AA65" s="250"/>
    </row>
    <row r="66" spans="1:27" ht="45">
      <c r="A66" s="253" t="s">
        <v>158</v>
      </c>
      <c r="B66" s="254" t="s">
        <v>885</v>
      </c>
      <c r="C66" s="255">
        <f>SUM(D66:O66)</f>
        <v>2050</v>
      </c>
      <c r="D66" s="279">
        <v>200</v>
      </c>
      <c r="E66" s="279">
        <v>200</v>
      </c>
      <c r="F66" s="279">
        <v>200</v>
      </c>
      <c r="G66" s="279">
        <v>200</v>
      </c>
      <c r="H66" s="279">
        <v>200</v>
      </c>
      <c r="I66" s="279">
        <v>150</v>
      </c>
      <c r="J66" s="279">
        <v>150</v>
      </c>
      <c r="K66" s="279">
        <v>150</v>
      </c>
      <c r="L66" s="279">
        <v>150</v>
      </c>
      <c r="M66" s="279">
        <v>150</v>
      </c>
      <c r="N66" s="279">
        <v>150</v>
      </c>
      <c r="O66" s="279">
        <v>150</v>
      </c>
      <c r="P66" s="249"/>
      <c r="Q66" s="250"/>
      <c r="R66" s="250"/>
      <c r="S66" s="250"/>
      <c r="T66" s="250"/>
      <c r="U66" s="250"/>
      <c r="V66" s="250"/>
      <c r="W66" s="250"/>
      <c r="X66" s="250"/>
      <c r="Y66" s="250"/>
      <c r="Z66" s="250"/>
      <c r="AA66" s="250"/>
    </row>
    <row r="67" spans="1:27" ht="45">
      <c r="A67" s="253" t="s">
        <v>160</v>
      </c>
      <c r="B67" s="254" t="s">
        <v>886</v>
      </c>
      <c r="C67" s="255">
        <f>SUM(D67:O67)</f>
        <v>2670</v>
      </c>
      <c r="D67" s="279">
        <v>240</v>
      </c>
      <c r="E67" s="279">
        <v>250</v>
      </c>
      <c r="F67" s="279">
        <v>200</v>
      </c>
      <c r="G67" s="279">
        <v>250</v>
      </c>
      <c r="H67" s="279">
        <v>240</v>
      </c>
      <c r="I67" s="279">
        <v>180</v>
      </c>
      <c r="J67" s="279">
        <v>230</v>
      </c>
      <c r="K67" s="279">
        <v>190</v>
      </c>
      <c r="L67" s="279">
        <v>200</v>
      </c>
      <c r="M67" s="279">
        <v>220</v>
      </c>
      <c r="N67" s="279">
        <v>240</v>
      </c>
      <c r="O67" s="279">
        <v>230</v>
      </c>
      <c r="P67" s="249"/>
      <c r="Q67" s="250"/>
      <c r="R67" s="250"/>
      <c r="S67" s="250"/>
      <c r="T67" s="250"/>
      <c r="U67" s="250"/>
      <c r="V67" s="250"/>
      <c r="W67" s="250"/>
      <c r="X67" s="250"/>
      <c r="Y67" s="250"/>
      <c r="Z67" s="250"/>
      <c r="AA67" s="250"/>
    </row>
    <row r="68" spans="1:27" ht="45">
      <c r="A68" s="253" t="s">
        <v>162</v>
      </c>
      <c r="B68" s="254" t="s">
        <v>887</v>
      </c>
      <c r="C68" s="255">
        <f>SUM(D68:O68)</f>
        <v>400</v>
      </c>
      <c r="D68" s="279"/>
      <c r="E68" s="279"/>
      <c r="F68" s="279">
        <v>400</v>
      </c>
      <c r="G68" s="279"/>
      <c r="H68" s="279"/>
      <c r="I68" s="279"/>
      <c r="J68" s="279"/>
      <c r="K68" s="279"/>
      <c r="L68" s="279"/>
      <c r="M68" s="279"/>
      <c r="N68" s="279"/>
      <c r="O68" s="279"/>
      <c r="P68" s="249"/>
      <c r="Q68" s="250"/>
      <c r="R68" s="250"/>
      <c r="S68" s="250"/>
      <c r="T68" s="250"/>
      <c r="U68" s="250"/>
      <c r="V68" s="250"/>
      <c r="W68" s="250"/>
      <c r="X68" s="250"/>
      <c r="Y68" s="250"/>
      <c r="Z68" s="250"/>
      <c r="AA68" s="250"/>
    </row>
    <row r="69" spans="1:27" s="260" customFormat="1" ht="14.25">
      <c r="A69" s="242" t="s">
        <v>44</v>
      </c>
      <c r="B69" s="262" t="s">
        <v>888</v>
      </c>
      <c r="C69" s="244">
        <f>SUM(D69:O69)</f>
        <v>1381</v>
      </c>
      <c r="D69" s="244">
        <v>132</v>
      </c>
      <c r="E69" s="244">
        <v>118</v>
      </c>
      <c r="F69" s="244">
        <v>104</v>
      </c>
      <c r="G69" s="244">
        <v>117</v>
      </c>
      <c r="H69" s="244">
        <v>152</v>
      </c>
      <c r="I69" s="244">
        <v>82</v>
      </c>
      <c r="J69" s="244">
        <v>121</v>
      </c>
      <c r="K69" s="244">
        <v>82</v>
      </c>
      <c r="L69" s="244">
        <v>136</v>
      </c>
      <c r="M69" s="244">
        <v>103</v>
      </c>
      <c r="N69" s="244">
        <v>115</v>
      </c>
      <c r="O69" s="244">
        <v>119</v>
      </c>
      <c r="P69" s="259"/>
    </row>
    <row r="70" spans="1:27" s="260" customFormat="1" ht="28.5">
      <c r="A70" s="242" t="s">
        <v>5</v>
      </c>
      <c r="B70" s="251" t="s">
        <v>889</v>
      </c>
      <c r="C70" s="244">
        <f>C71</f>
        <v>510</v>
      </c>
      <c r="D70" s="244">
        <f>D71</f>
        <v>102</v>
      </c>
      <c r="E70" s="244">
        <f t="shared" ref="E70:O70" si="13">E71</f>
        <v>102</v>
      </c>
      <c r="F70" s="244">
        <f t="shared" si="13"/>
        <v>51</v>
      </c>
      <c r="G70" s="244">
        <f t="shared" si="13"/>
        <v>102</v>
      </c>
      <c r="H70" s="244">
        <f t="shared" si="13"/>
        <v>0</v>
      </c>
      <c r="I70" s="244">
        <f t="shared" si="13"/>
        <v>0</v>
      </c>
      <c r="J70" s="244">
        <f t="shared" si="13"/>
        <v>0</v>
      </c>
      <c r="K70" s="244">
        <f t="shared" si="13"/>
        <v>0</v>
      </c>
      <c r="L70" s="244">
        <f t="shared" si="13"/>
        <v>51</v>
      </c>
      <c r="M70" s="244">
        <f t="shared" si="13"/>
        <v>102</v>
      </c>
      <c r="N70" s="244">
        <f t="shared" si="13"/>
        <v>0</v>
      </c>
      <c r="O70" s="244">
        <f t="shared" si="13"/>
        <v>0</v>
      </c>
      <c r="P70" s="259"/>
    </row>
    <row r="71" spans="1:27" s="272" customFormat="1" ht="30" hidden="1">
      <c r="A71" s="281" t="s">
        <v>81</v>
      </c>
      <c r="B71" s="268" t="s">
        <v>890</v>
      </c>
      <c r="C71" s="269">
        <f>SUM(D71:O71)</f>
        <v>510</v>
      </c>
      <c r="D71" s="269">
        <f>D72*51</f>
        <v>102</v>
      </c>
      <c r="E71" s="269">
        <f t="shared" ref="E71:O71" si="14">E72*51</f>
        <v>102</v>
      </c>
      <c r="F71" s="269">
        <f t="shared" si="14"/>
        <v>51</v>
      </c>
      <c r="G71" s="269">
        <f t="shared" si="14"/>
        <v>102</v>
      </c>
      <c r="H71" s="269">
        <f t="shared" si="14"/>
        <v>0</v>
      </c>
      <c r="I71" s="269">
        <f t="shared" si="14"/>
        <v>0</v>
      </c>
      <c r="J71" s="269">
        <f t="shared" si="14"/>
        <v>0</v>
      </c>
      <c r="K71" s="269">
        <f t="shared" si="14"/>
        <v>0</v>
      </c>
      <c r="L71" s="269">
        <f t="shared" si="14"/>
        <v>51</v>
      </c>
      <c r="M71" s="269">
        <f t="shared" si="14"/>
        <v>102</v>
      </c>
      <c r="N71" s="269">
        <f t="shared" si="14"/>
        <v>0</v>
      </c>
      <c r="O71" s="269">
        <f t="shared" si="14"/>
        <v>0</v>
      </c>
      <c r="P71" s="282"/>
    </row>
    <row r="72" spans="1:27" s="275" customFormat="1" hidden="1">
      <c r="A72" s="283"/>
      <c r="B72" s="273" t="s">
        <v>891</v>
      </c>
      <c r="C72" s="247">
        <f>SUM(D72:O72)</f>
        <v>10</v>
      </c>
      <c r="D72" s="247">
        <v>2</v>
      </c>
      <c r="E72" s="247">
        <v>2</v>
      </c>
      <c r="F72" s="247">
        <v>1</v>
      </c>
      <c r="G72" s="247">
        <v>2</v>
      </c>
      <c r="H72" s="247"/>
      <c r="I72" s="247"/>
      <c r="J72" s="247"/>
      <c r="K72" s="247"/>
      <c r="L72" s="247">
        <v>1</v>
      </c>
      <c r="M72" s="247">
        <v>2</v>
      </c>
      <c r="N72" s="247"/>
      <c r="O72" s="247"/>
      <c r="P72" s="274"/>
    </row>
    <row r="73" spans="1:27" s="272" customFormat="1" ht="4.5" customHeight="1">
      <c r="A73" s="284"/>
      <c r="B73" s="285"/>
      <c r="C73" s="286"/>
      <c r="D73" s="286"/>
      <c r="E73" s="286"/>
      <c r="F73" s="286"/>
      <c r="G73" s="286"/>
      <c r="H73" s="286"/>
      <c r="I73" s="286"/>
      <c r="J73" s="286"/>
      <c r="K73" s="286"/>
      <c r="L73" s="286"/>
      <c r="M73" s="286"/>
      <c r="N73" s="286"/>
      <c r="O73" s="286"/>
      <c r="P73" s="282"/>
    </row>
    <row r="74" spans="1:27" s="260" customFormat="1" ht="19.5" customHeight="1">
      <c r="A74" s="287" t="s">
        <v>426</v>
      </c>
      <c r="C74" s="259"/>
      <c r="D74" s="259"/>
      <c r="E74" s="259"/>
      <c r="F74" s="259"/>
      <c r="G74" s="259"/>
      <c r="H74" s="259"/>
      <c r="I74" s="259"/>
      <c r="J74" s="259"/>
      <c r="K74" s="259"/>
      <c r="L74" s="259"/>
      <c r="M74" s="259"/>
      <c r="N74" s="259"/>
      <c r="O74" s="259"/>
      <c r="P74" s="259"/>
    </row>
    <row r="75" spans="1:27" ht="30.75" customHeight="1">
      <c r="A75" s="288" t="s">
        <v>892</v>
      </c>
      <c r="B75" s="610" t="s">
        <v>981</v>
      </c>
      <c r="C75" s="610"/>
      <c r="D75" s="610"/>
      <c r="E75" s="610"/>
      <c r="F75" s="610"/>
      <c r="G75" s="610"/>
      <c r="H75" s="610"/>
      <c r="I75" s="610"/>
      <c r="J75" s="610"/>
      <c r="K75" s="610"/>
      <c r="L75" s="610"/>
      <c r="M75" s="610"/>
      <c r="N75" s="610"/>
      <c r="O75" s="610"/>
      <c r="S75" s="252"/>
    </row>
    <row r="76" spans="1:27" ht="18" customHeight="1">
      <c r="A76" s="288" t="s">
        <v>893</v>
      </c>
      <c r="B76" s="610" t="s">
        <v>982</v>
      </c>
      <c r="C76" s="610"/>
      <c r="D76" s="610"/>
      <c r="E76" s="610"/>
      <c r="F76" s="610"/>
      <c r="G76" s="610"/>
      <c r="H76" s="610"/>
      <c r="I76" s="610"/>
      <c r="J76" s="610"/>
      <c r="K76" s="610"/>
      <c r="L76" s="610"/>
      <c r="M76" s="289"/>
      <c r="N76" s="289"/>
      <c r="O76" s="289"/>
    </row>
    <row r="77" spans="1:27" s="293" customFormat="1">
      <c r="A77" s="292"/>
      <c r="C77" s="294"/>
      <c r="D77" s="294"/>
      <c r="E77" s="294"/>
      <c r="F77" s="294"/>
      <c r="G77" s="294"/>
      <c r="H77" s="294"/>
      <c r="I77" s="294"/>
      <c r="J77" s="294"/>
      <c r="K77" s="294"/>
      <c r="L77" s="294"/>
      <c r="M77" s="294"/>
      <c r="N77" s="294"/>
      <c r="O77" s="294"/>
      <c r="P77" s="294"/>
    </row>
    <row r="78" spans="1:27" s="466" customFormat="1">
      <c r="A78" s="461"/>
      <c r="B78" s="462"/>
      <c r="C78" s="463"/>
      <c r="D78" s="464"/>
      <c r="E78" s="464"/>
      <c r="F78" s="464"/>
      <c r="G78" s="464"/>
      <c r="H78" s="464"/>
      <c r="I78" s="464"/>
      <c r="J78" s="464"/>
      <c r="K78" s="464"/>
      <c r="L78" s="464"/>
      <c r="M78" s="464"/>
      <c r="N78" s="464"/>
      <c r="O78" s="464"/>
      <c r="P78" s="465"/>
    </row>
    <row r="79" spans="1:27" s="466" customFormat="1">
      <c r="A79" s="467"/>
      <c r="B79" s="468" t="s">
        <v>983</v>
      </c>
      <c r="C79" s="465">
        <f>SUM(D79:O79)</f>
        <v>900</v>
      </c>
      <c r="D79" s="465">
        <v>720</v>
      </c>
      <c r="E79" s="465">
        <v>150</v>
      </c>
      <c r="F79" s="465">
        <v>5</v>
      </c>
      <c r="G79" s="465">
        <v>20</v>
      </c>
      <c r="H79" s="465"/>
      <c r="I79" s="465"/>
      <c r="J79" s="465"/>
      <c r="K79" s="465"/>
      <c r="L79" s="465"/>
      <c r="M79" s="465">
        <v>5</v>
      </c>
      <c r="N79" s="465"/>
      <c r="O79" s="465"/>
      <c r="P79" s="465"/>
    </row>
    <row r="80" spans="1:27" s="466" customFormat="1">
      <c r="A80" s="467"/>
      <c r="B80" s="469" t="s">
        <v>984</v>
      </c>
      <c r="C80" s="465">
        <f>SUM(D80:O80)</f>
        <v>1361.24</v>
      </c>
      <c r="D80" s="465">
        <f t="shared" ref="D80:O80" si="15">(D12+D18+D21+D79)*2%</f>
        <v>135.53</v>
      </c>
      <c r="E80" s="465">
        <f t="shared" si="15"/>
        <v>118.31</v>
      </c>
      <c r="F80" s="465">
        <f t="shared" si="15"/>
        <v>102.25</v>
      </c>
      <c r="G80" s="465">
        <f t="shared" si="15"/>
        <v>114.97</v>
      </c>
      <c r="H80" s="465">
        <f t="shared" si="15"/>
        <v>148.83000000000001</v>
      </c>
      <c r="I80" s="465">
        <f t="shared" si="15"/>
        <v>79.95</v>
      </c>
      <c r="J80" s="465">
        <f t="shared" si="15"/>
        <v>118.31</v>
      </c>
      <c r="K80" s="465">
        <f t="shared" si="15"/>
        <v>80.010000000000005</v>
      </c>
      <c r="L80" s="465">
        <f t="shared" si="15"/>
        <v>132.79</v>
      </c>
      <c r="M80" s="465">
        <f t="shared" si="15"/>
        <v>100.83</v>
      </c>
      <c r="N80" s="465">
        <f t="shared" si="15"/>
        <v>112.79</v>
      </c>
      <c r="O80" s="465">
        <f t="shared" si="15"/>
        <v>116.67</v>
      </c>
      <c r="P80" s="465"/>
    </row>
    <row r="81" spans="1:16" s="466" customFormat="1">
      <c r="A81" s="467"/>
      <c r="B81" s="469" t="s">
        <v>985</v>
      </c>
      <c r="C81" s="465">
        <f>SUM(D81:O81)</f>
        <v>1381</v>
      </c>
      <c r="D81" s="465">
        <v>132</v>
      </c>
      <c r="E81" s="465">
        <v>118</v>
      </c>
      <c r="F81" s="465">
        <v>104</v>
      </c>
      <c r="G81" s="465">
        <v>117</v>
      </c>
      <c r="H81" s="465">
        <v>152</v>
      </c>
      <c r="I81" s="465">
        <v>82</v>
      </c>
      <c r="J81" s="465">
        <v>121</v>
      </c>
      <c r="K81" s="465">
        <v>82</v>
      </c>
      <c r="L81" s="465">
        <v>136</v>
      </c>
      <c r="M81" s="465">
        <v>103</v>
      </c>
      <c r="N81" s="465">
        <v>115</v>
      </c>
      <c r="O81" s="465">
        <v>119</v>
      </c>
      <c r="P81" s="465"/>
    </row>
    <row r="82" spans="1:16" s="466" customFormat="1">
      <c r="A82" s="467"/>
      <c r="B82" s="469" t="s">
        <v>986</v>
      </c>
      <c r="C82" s="465">
        <f>SUM(D82:O82)</f>
        <v>1379</v>
      </c>
      <c r="D82" s="465">
        <v>119</v>
      </c>
      <c r="E82" s="465">
        <v>112</v>
      </c>
      <c r="F82" s="465">
        <v>105</v>
      </c>
      <c r="G82" s="465">
        <v>114</v>
      </c>
      <c r="H82" s="465">
        <v>154</v>
      </c>
      <c r="I82" s="465">
        <v>85</v>
      </c>
      <c r="J82" s="465">
        <v>126</v>
      </c>
      <c r="K82" s="465">
        <v>85</v>
      </c>
      <c r="L82" s="465">
        <v>143</v>
      </c>
      <c r="M82" s="465">
        <v>103</v>
      </c>
      <c r="N82" s="465">
        <v>116</v>
      </c>
      <c r="O82" s="465">
        <v>117</v>
      </c>
      <c r="P82" s="465"/>
    </row>
    <row r="83" spans="1:16" s="466" customFormat="1">
      <c r="A83" s="467"/>
      <c r="B83" s="469" t="s">
        <v>987</v>
      </c>
      <c r="C83" s="465">
        <f>C81-C82</f>
        <v>2</v>
      </c>
      <c r="D83" s="465">
        <f t="shared" ref="D83:O83" si="16">D81-D82</f>
        <v>13</v>
      </c>
      <c r="E83" s="465">
        <f t="shared" si="16"/>
        <v>6</v>
      </c>
      <c r="F83" s="465">
        <f t="shared" si="16"/>
        <v>-1</v>
      </c>
      <c r="G83" s="465">
        <f t="shared" si="16"/>
        <v>3</v>
      </c>
      <c r="H83" s="465">
        <f t="shared" si="16"/>
        <v>-2</v>
      </c>
      <c r="I83" s="465">
        <f t="shared" si="16"/>
        <v>-3</v>
      </c>
      <c r="J83" s="465">
        <f t="shared" si="16"/>
        <v>-5</v>
      </c>
      <c r="K83" s="465">
        <f t="shared" si="16"/>
        <v>-3</v>
      </c>
      <c r="L83" s="465">
        <f t="shared" si="16"/>
        <v>-7</v>
      </c>
      <c r="M83" s="465">
        <f t="shared" si="16"/>
        <v>0</v>
      </c>
      <c r="N83" s="465">
        <f t="shared" si="16"/>
        <v>-1</v>
      </c>
      <c r="O83" s="465">
        <f t="shared" si="16"/>
        <v>2</v>
      </c>
      <c r="P83" s="465"/>
    </row>
    <row r="84" spans="1:16" s="466" customFormat="1">
      <c r="A84" s="467"/>
      <c r="C84" s="465"/>
      <c r="D84" s="465"/>
      <c r="E84" s="465"/>
      <c r="F84" s="465"/>
      <c r="G84" s="465"/>
      <c r="H84" s="465"/>
      <c r="I84" s="465"/>
      <c r="J84" s="465"/>
      <c r="K84" s="465"/>
      <c r="L84" s="465"/>
      <c r="M84" s="465"/>
      <c r="N84" s="465"/>
      <c r="O84" s="465"/>
      <c r="P84" s="465"/>
    </row>
    <row r="85" spans="1:16" s="466" customFormat="1">
      <c r="A85" s="467"/>
      <c r="C85" s="465"/>
      <c r="D85" s="465"/>
      <c r="E85" s="465"/>
      <c r="F85" s="465"/>
      <c r="G85" s="465"/>
      <c r="H85" s="465"/>
      <c r="I85" s="465"/>
      <c r="J85" s="465"/>
      <c r="K85" s="465"/>
      <c r="L85" s="465"/>
      <c r="M85" s="465"/>
      <c r="N85" s="465"/>
      <c r="O85" s="465"/>
      <c r="P85" s="465"/>
    </row>
    <row r="86" spans="1:16" s="293" customFormat="1">
      <c r="A86" s="292"/>
      <c r="C86" s="294"/>
      <c r="D86" s="294"/>
      <c r="E86" s="294"/>
      <c r="F86" s="294"/>
      <c r="G86" s="294"/>
      <c r="H86" s="294"/>
      <c r="I86" s="294"/>
      <c r="J86" s="294"/>
      <c r="K86" s="294"/>
      <c r="L86" s="294"/>
      <c r="M86" s="294"/>
      <c r="N86" s="294"/>
      <c r="O86" s="294"/>
      <c r="P86" s="294"/>
    </row>
    <row r="87" spans="1:16" s="293" customFormat="1">
      <c r="A87" s="292"/>
      <c r="C87" s="294"/>
      <c r="D87" s="294"/>
      <c r="E87" s="294"/>
      <c r="F87" s="294"/>
      <c r="G87" s="294"/>
      <c r="H87" s="294"/>
      <c r="I87" s="294"/>
      <c r="J87" s="294"/>
      <c r="K87" s="294"/>
      <c r="L87" s="294"/>
      <c r="M87" s="294"/>
      <c r="N87" s="294"/>
      <c r="O87" s="294"/>
      <c r="P87" s="294"/>
    </row>
    <row r="88" spans="1:16" s="293" customFormat="1">
      <c r="A88" s="292"/>
      <c r="C88" s="294"/>
      <c r="D88" s="294"/>
      <c r="E88" s="294"/>
      <c r="F88" s="294"/>
      <c r="G88" s="294"/>
      <c r="H88" s="294"/>
      <c r="I88" s="294"/>
      <c r="J88" s="294"/>
      <c r="K88" s="294"/>
      <c r="L88" s="294"/>
      <c r="M88" s="294"/>
      <c r="N88" s="294"/>
      <c r="O88" s="294"/>
      <c r="P88" s="294"/>
    </row>
    <row r="89" spans="1:16" s="293" customFormat="1">
      <c r="A89" s="292"/>
      <c r="C89" s="294"/>
      <c r="D89" s="294"/>
      <c r="E89" s="294"/>
      <c r="F89" s="294"/>
      <c r="G89" s="294"/>
      <c r="H89" s="294"/>
      <c r="I89" s="294"/>
      <c r="J89" s="294"/>
      <c r="K89" s="294"/>
      <c r="L89" s="294"/>
      <c r="M89" s="294"/>
      <c r="N89" s="294"/>
      <c r="O89" s="294"/>
      <c r="P89" s="294"/>
    </row>
    <row r="90" spans="1:16">
      <c r="A90" s="290"/>
      <c r="C90" s="226"/>
      <c r="D90" s="226"/>
      <c r="E90" s="226"/>
      <c r="F90" s="226"/>
      <c r="G90" s="226"/>
      <c r="H90" s="226"/>
      <c r="I90" s="226"/>
      <c r="J90" s="226"/>
      <c r="K90" s="226"/>
      <c r="L90" s="226"/>
      <c r="M90" s="226"/>
      <c r="N90" s="226"/>
      <c r="O90" s="226"/>
    </row>
    <row r="91" spans="1:16">
      <c r="A91" s="290"/>
      <c r="C91" s="226"/>
      <c r="D91" s="226"/>
      <c r="E91" s="226"/>
      <c r="F91" s="226"/>
      <c r="G91" s="226"/>
      <c r="H91" s="226"/>
      <c r="I91" s="226"/>
      <c r="J91" s="226"/>
      <c r="K91" s="226"/>
      <c r="L91" s="226"/>
      <c r="M91" s="226"/>
      <c r="N91" s="226"/>
      <c r="O91" s="226"/>
    </row>
    <row r="92" spans="1:16">
      <c r="A92" s="290"/>
      <c r="C92" s="226"/>
      <c r="D92" s="226"/>
      <c r="E92" s="226"/>
      <c r="F92" s="226"/>
      <c r="G92" s="226"/>
      <c r="H92" s="226"/>
      <c r="I92" s="226"/>
      <c r="J92" s="226"/>
      <c r="K92" s="226"/>
      <c r="L92" s="226"/>
      <c r="M92" s="226"/>
      <c r="N92" s="226"/>
      <c r="O92" s="226"/>
    </row>
    <row r="93" spans="1:16">
      <c r="A93" s="290"/>
      <c r="C93" s="226"/>
      <c r="D93" s="226"/>
      <c r="E93" s="226"/>
      <c r="F93" s="226"/>
      <c r="G93" s="226"/>
      <c r="H93" s="226"/>
      <c r="I93" s="226"/>
      <c r="J93" s="226"/>
      <c r="K93" s="226"/>
      <c r="L93" s="226"/>
      <c r="M93" s="226"/>
      <c r="N93" s="226"/>
      <c r="O93" s="226"/>
    </row>
    <row r="94" spans="1:16">
      <c r="A94" s="290"/>
      <c r="C94" s="226"/>
      <c r="D94" s="226"/>
      <c r="E94" s="226"/>
      <c r="F94" s="226"/>
      <c r="G94" s="226"/>
      <c r="H94" s="226"/>
      <c r="I94" s="226"/>
      <c r="J94" s="226"/>
      <c r="K94" s="226"/>
      <c r="L94" s="226"/>
      <c r="M94" s="226"/>
      <c r="N94" s="226"/>
      <c r="O94" s="226"/>
    </row>
    <row r="95" spans="1:16">
      <c r="A95" s="290"/>
      <c r="C95" s="226"/>
      <c r="D95" s="226"/>
      <c r="E95" s="226"/>
      <c r="F95" s="226"/>
      <c r="G95" s="226"/>
      <c r="H95" s="226"/>
      <c r="I95" s="226"/>
      <c r="J95" s="226"/>
      <c r="K95" s="226"/>
      <c r="L95" s="226"/>
      <c r="M95" s="226"/>
      <c r="N95" s="226"/>
      <c r="O95" s="226"/>
    </row>
  </sheetData>
  <mergeCells count="9">
    <mergeCell ref="S28:U28"/>
    <mergeCell ref="B75:O75"/>
    <mergeCell ref="B76:L76"/>
    <mergeCell ref="A2:O2"/>
    <mergeCell ref="A3:O3"/>
    <mergeCell ref="M4:O4"/>
    <mergeCell ref="A5:A7"/>
    <mergeCell ref="C5:C7"/>
    <mergeCell ref="D5:O5"/>
  </mergeCells>
  <pageMargins left="0.74" right="0.21" top="0.56999999999999995" bottom="0.49" header="0.2" footer="0.2"/>
  <pageSetup paperSize="9" scale="95" fitToHeight="0" orientation="landscape"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05"/>
  <sheetViews>
    <sheetView showZeros="0" tabSelected="1" zoomScaleNormal="100" workbookViewId="0">
      <selection activeCell="G16" sqref="G16"/>
    </sheetView>
  </sheetViews>
  <sheetFormatPr defaultRowHeight="15.75"/>
  <cols>
    <col min="1" max="1" width="5.25" style="471" customWidth="1"/>
    <col min="2" max="2" width="35.875" style="471" customWidth="1"/>
    <col min="3" max="3" width="6.625" style="471" customWidth="1"/>
    <col min="4" max="4" width="6.25" style="471" customWidth="1"/>
    <col min="5" max="6" width="10" style="471" customWidth="1"/>
    <col min="7" max="7" width="9.25" style="471" customWidth="1"/>
    <col min="8" max="8" width="8.125" style="471" customWidth="1"/>
    <col min="9" max="9" width="9.875" style="471" customWidth="1"/>
    <col min="10" max="10" width="8.875" style="471" customWidth="1"/>
    <col min="11" max="11" width="8.375" style="471" customWidth="1"/>
    <col min="12" max="12" width="9.625" style="471" customWidth="1"/>
    <col min="13" max="13" width="8.375" style="471" customWidth="1"/>
    <col min="14" max="14" width="8.5" style="471" customWidth="1"/>
    <col min="15" max="15" width="9.25" style="471" customWidth="1"/>
    <col min="16" max="16" width="9.5" style="471" customWidth="1"/>
    <col min="17" max="17" width="6.5" style="471" customWidth="1"/>
    <col min="18" max="18" width="9.75" style="471" hidden="1" customWidth="1"/>
    <col min="19" max="58" width="0" style="471" hidden="1" customWidth="1"/>
    <col min="59" max="59" width="0" style="472" hidden="1" customWidth="1"/>
    <col min="60" max="60" width="0" style="471" hidden="1" customWidth="1"/>
    <col min="61" max="16384" width="9" style="471"/>
  </cols>
  <sheetData>
    <row r="1" spans="1:60" ht="16.5">
      <c r="A1" s="470" t="s">
        <v>938</v>
      </c>
    </row>
    <row r="2" spans="1:60" ht="12.75" customHeight="1">
      <c r="O2" s="473"/>
    </row>
    <row r="3" spans="1:60" ht="19.5">
      <c r="A3" s="629" t="s">
        <v>988</v>
      </c>
      <c r="B3" s="629"/>
      <c r="C3" s="629"/>
      <c r="D3" s="629"/>
      <c r="E3" s="629"/>
      <c r="F3" s="629"/>
      <c r="G3" s="629"/>
      <c r="H3" s="629"/>
      <c r="I3" s="629"/>
      <c r="J3" s="629"/>
      <c r="K3" s="629"/>
      <c r="L3" s="629"/>
      <c r="M3" s="629"/>
      <c r="N3" s="629"/>
      <c r="O3" s="629"/>
      <c r="P3" s="629"/>
      <c r="Q3" s="629"/>
    </row>
    <row r="4" spans="1:60" ht="19.5">
      <c r="A4" s="630" t="s">
        <v>939</v>
      </c>
      <c r="B4" s="630"/>
      <c r="C4" s="630"/>
      <c r="D4" s="630"/>
      <c r="E4" s="630"/>
      <c r="F4" s="630"/>
      <c r="G4" s="630"/>
      <c r="H4" s="630"/>
      <c r="I4" s="630"/>
      <c r="J4" s="630"/>
      <c r="K4" s="630"/>
      <c r="L4" s="630"/>
      <c r="M4" s="630"/>
      <c r="N4" s="630"/>
      <c r="O4" s="630"/>
      <c r="P4" s="630"/>
      <c r="Q4" s="630"/>
    </row>
    <row r="5" spans="1:60" ht="11.25" customHeight="1"/>
    <row r="6" spans="1:60" ht="18" customHeight="1">
      <c r="P6" s="474" t="s">
        <v>753</v>
      </c>
      <c r="Q6" s="474"/>
    </row>
    <row r="7" spans="1:60" s="475" customFormat="1" ht="24.75" customHeight="1">
      <c r="A7" s="621" t="s">
        <v>238</v>
      </c>
      <c r="B7" s="621" t="s">
        <v>894</v>
      </c>
      <c r="C7" s="621" t="s">
        <v>895</v>
      </c>
      <c r="D7" s="621" t="s">
        <v>896</v>
      </c>
      <c r="E7" s="621" t="s">
        <v>897</v>
      </c>
      <c r="F7" s="621" t="s">
        <v>71</v>
      </c>
      <c r="G7" s="621"/>
      <c r="H7" s="621"/>
      <c r="I7" s="621"/>
      <c r="J7" s="621"/>
      <c r="K7" s="621"/>
      <c r="L7" s="621"/>
      <c r="M7" s="621"/>
      <c r="N7" s="621"/>
      <c r="O7" s="621" t="s">
        <v>452</v>
      </c>
      <c r="P7" s="621" t="s">
        <v>989</v>
      </c>
      <c r="Q7" s="621" t="s">
        <v>424</v>
      </c>
      <c r="BG7" s="476"/>
    </row>
    <row r="8" spans="1:60" s="475" customFormat="1" ht="33" customHeight="1">
      <c r="A8" s="621"/>
      <c r="B8" s="621"/>
      <c r="C8" s="621"/>
      <c r="D8" s="621"/>
      <c r="E8" s="621"/>
      <c r="F8" s="622" t="s">
        <v>898</v>
      </c>
      <c r="G8" s="624" t="s">
        <v>71</v>
      </c>
      <c r="H8" s="625"/>
      <c r="I8" s="624" t="s">
        <v>990</v>
      </c>
      <c r="J8" s="626"/>
      <c r="K8" s="625"/>
      <c r="L8" s="622" t="s">
        <v>991</v>
      </c>
      <c r="M8" s="622" t="s">
        <v>899</v>
      </c>
      <c r="N8" s="627" t="s">
        <v>900</v>
      </c>
      <c r="O8" s="621"/>
      <c r="P8" s="621"/>
      <c r="Q8" s="621"/>
      <c r="BG8" s="476"/>
    </row>
    <row r="9" spans="1:60" s="475" customFormat="1" ht="75" customHeight="1">
      <c r="A9" s="621"/>
      <c r="B9" s="621"/>
      <c r="C9" s="621"/>
      <c r="D9" s="621"/>
      <c r="E9" s="621"/>
      <c r="F9" s="623"/>
      <c r="G9" s="477" t="s">
        <v>901</v>
      </c>
      <c r="H9" s="477" t="s">
        <v>992</v>
      </c>
      <c r="I9" s="477" t="s">
        <v>993</v>
      </c>
      <c r="J9" s="477" t="s">
        <v>902</v>
      </c>
      <c r="K9" s="477" t="s">
        <v>994</v>
      </c>
      <c r="L9" s="623"/>
      <c r="M9" s="623"/>
      <c r="N9" s="628"/>
      <c r="O9" s="621"/>
      <c r="P9" s="621"/>
      <c r="Q9" s="621"/>
      <c r="BG9" s="476"/>
    </row>
    <row r="10" spans="1:60" s="480" customFormat="1" ht="31.5">
      <c r="A10" s="478" t="s">
        <v>4</v>
      </c>
      <c r="B10" s="478" t="s">
        <v>5</v>
      </c>
      <c r="C10" s="478">
        <v>1</v>
      </c>
      <c r="D10" s="479" t="s">
        <v>82</v>
      </c>
      <c r="E10" s="479" t="s">
        <v>995</v>
      </c>
      <c r="F10" s="479" t="s">
        <v>84</v>
      </c>
      <c r="G10" s="479" t="s">
        <v>85</v>
      </c>
      <c r="H10" s="479" t="s">
        <v>86</v>
      </c>
      <c r="I10" s="479" t="s">
        <v>87</v>
      </c>
      <c r="J10" s="479" t="s">
        <v>88</v>
      </c>
      <c r="K10" s="479" t="s">
        <v>89</v>
      </c>
      <c r="L10" s="479" t="s">
        <v>90</v>
      </c>
      <c r="M10" s="479" t="s">
        <v>91</v>
      </c>
      <c r="N10" s="479" t="s">
        <v>92</v>
      </c>
      <c r="O10" s="479" t="s">
        <v>996</v>
      </c>
      <c r="P10" s="479" t="s">
        <v>997</v>
      </c>
      <c r="Q10" s="478" t="s">
        <v>50</v>
      </c>
      <c r="BG10" s="481"/>
    </row>
    <row r="11" spans="1:60" s="473" customFormat="1" ht="25.5" customHeight="1">
      <c r="A11" s="482"/>
      <c r="B11" s="482" t="s">
        <v>27</v>
      </c>
      <c r="C11" s="483">
        <f>C12+C87+C84</f>
        <v>996</v>
      </c>
      <c r="D11" s="483">
        <f>D12+D87+D84</f>
        <v>954</v>
      </c>
      <c r="E11" s="300">
        <f t="shared" ref="E11:BG11" si="0">E12+E87</f>
        <v>210220</v>
      </c>
      <c r="F11" s="300">
        <f t="shared" si="0"/>
        <v>146722</v>
      </c>
      <c r="G11" s="300">
        <f t="shared" si="0"/>
        <v>146076</v>
      </c>
      <c r="H11" s="300">
        <f t="shared" si="0"/>
        <v>646</v>
      </c>
      <c r="I11" s="300">
        <f t="shared" si="0"/>
        <v>25487</v>
      </c>
      <c r="J11" s="300">
        <f t="shared" si="0"/>
        <v>24520</v>
      </c>
      <c r="K11" s="300">
        <f t="shared" si="0"/>
        <v>967</v>
      </c>
      <c r="L11" s="300">
        <f t="shared" si="0"/>
        <v>28543</v>
      </c>
      <c r="M11" s="300">
        <f t="shared" si="0"/>
        <v>510</v>
      </c>
      <c r="N11" s="300">
        <f t="shared" si="0"/>
        <v>10571</v>
      </c>
      <c r="O11" s="300">
        <f t="shared" si="0"/>
        <v>2680.5</v>
      </c>
      <c r="P11" s="300">
        <f t="shared" si="0"/>
        <v>207539.5</v>
      </c>
      <c r="Q11" s="300">
        <f t="shared" si="0"/>
        <v>0</v>
      </c>
      <c r="R11" s="300">
        <f t="shared" si="0"/>
        <v>0</v>
      </c>
      <c r="S11" s="300">
        <f t="shared" si="0"/>
        <v>0</v>
      </c>
      <c r="T11" s="300">
        <f t="shared" si="0"/>
        <v>0</v>
      </c>
      <c r="U11" s="300">
        <f t="shared" si="0"/>
        <v>0</v>
      </c>
      <c r="V11" s="300">
        <f t="shared" si="0"/>
        <v>0</v>
      </c>
      <c r="W11" s="300">
        <f t="shared" si="0"/>
        <v>0</v>
      </c>
      <c r="X11" s="300">
        <f t="shared" si="0"/>
        <v>0</v>
      </c>
      <c r="Y11" s="300">
        <f t="shared" si="0"/>
        <v>0</v>
      </c>
      <c r="Z11" s="300">
        <f t="shared" si="0"/>
        <v>0</v>
      </c>
      <c r="AA11" s="300">
        <f t="shared" si="0"/>
        <v>0</v>
      </c>
      <c r="AB11" s="300">
        <f t="shared" si="0"/>
        <v>0</v>
      </c>
      <c r="AC11" s="300">
        <f t="shared" si="0"/>
        <v>0</v>
      </c>
      <c r="AD11" s="300">
        <f t="shared" si="0"/>
        <v>0</v>
      </c>
      <c r="AE11" s="300">
        <f t="shared" si="0"/>
        <v>0</v>
      </c>
      <c r="AF11" s="300">
        <f t="shared" si="0"/>
        <v>0</v>
      </c>
      <c r="AG11" s="300">
        <f t="shared" si="0"/>
        <v>0</v>
      </c>
      <c r="AH11" s="300">
        <f t="shared" si="0"/>
        <v>0</v>
      </c>
      <c r="AI11" s="300">
        <f t="shared" si="0"/>
        <v>0</v>
      </c>
      <c r="AJ11" s="300">
        <f t="shared" si="0"/>
        <v>0</v>
      </c>
      <c r="AK11" s="300">
        <f t="shared" si="0"/>
        <v>0</v>
      </c>
      <c r="AL11" s="300">
        <f t="shared" si="0"/>
        <v>0</v>
      </c>
      <c r="AM11" s="300">
        <f t="shared" si="0"/>
        <v>0</v>
      </c>
      <c r="AN11" s="300">
        <f t="shared" si="0"/>
        <v>0</v>
      </c>
      <c r="AO11" s="300">
        <f t="shared" si="0"/>
        <v>0</v>
      </c>
      <c r="AP11" s="300">
        <f t="shared" si="0"/>
        <v>0</v>
      </c>
      <c r="AQ11" s="300">
        <f t="shared" si="0"/>
        <v>0</v>
      </c>
      <c r="AR11" s="300">
        <f t="shared" si="0"/>
        <v>0</v>
      </c>
      <c r="AS11" s="300">
        <f t="shared" si="0"/>
        <v>0</v>
      </c>
      <c r="AT11" s="300">
        <f t="shared" si="0"/>
        <v>0</v>
      </c>
      <c r="AU11" s="300">
        <f t="shared" si="0"/>
        <v>0</v>
      </c>
      <c r="AV11" s="300">
        <f t="shared" si="0"/>
        <v>0</v>
      </c>
      <c r="AW11" s="300">
        <f t="shared" si="0"/>
        <v>0</v>
      </c>
      <c r="AX11" s="300">
        <f t="shared" si="0"/>
        <v>0</v>
      </c>
      <c r="AY11" s="300">
        <f t="shared" si="0"/>
        <v>0</v>
      </c>
      <c r="AZ11" s="300">
        <f t="shared" si="0"/>
        <v>0</v>
      </c>
      <c r="BA11" s="300">
        <f t="shared" si="0"/>
        <v>0</v>
      </c>
      <c r="BB11" s="300">
        <f t="shared" si="0"/>
        <v>0</v>
      </c>
      <c r="BC11" s="300">
        <f t="shared" si="0"/>
        <v>0</v>
      </c>
      <c r="BD11" s="300">
        <f t="shared" si="0"/>
        <v>0</v>
      </c>
      <c r="BE11" s="300">
        <f t="shared" si="0"/>
        <v>0</v>
      </c>
      <c r="BF11" s="300">
        <f t="shared" si="0"/>
        <v>24193</v>
      </c>
      <c r="BG11" s="300">
        <f t="shared" si="0"/>
        <v>16935.099999999999</v>
      </c>
      <c r="BH11" s="484">
        <f>BF11-BG11</f>
        <v>7257.9000000000015</v>
      </c>
    </row>
    <row r="12" spans="1:60" s="473" customFormat="1" ht="25.5" customHeight="1">
      <c r="A12" s="485" t="s">
        <v>4</v>
      </c>
      <c r="B12" s="485" t="s">
        <v>998</v>
      </c>
      <c r="C12" s="297">
        <f>C13+C57</f>
        <v>992</v>
      </c>
      <c r="D12" s="297">
        <f>D13+D57</f>
        <v>950</v>
      </c>
      <c r="E12" s="299">
        <f t="shared" ref="E12:BG12" si="1">E13+E56+E57+E76+E78+E80+E82+E84</f>
        <v>209473</v>
      </c>
      <c r="F12" s="299">
        <f t="shared" si="1"/>
        <v>146286</v>
      </c>
      <c r="G12" s="299">
        <f t="shared" si="1"/>
        <v>145640</v>
      </c>
      <c r="H12" s="299">
        <f t="shared" si="1"/>
        <v>646</v>
      </c>
      <c r="I12" s="299">
        <f t="shared" si="1"/>
        <v>25410</v>
      </c>
      <c r="J12" s="299">
        <f t="shared" si="1"/>
        <v>24443</v>
      </c>
      <c r="K12" s="299">
        <f t="shared" si="1"/>
        <v>967</v>
      </c>
      <c r="L12" s="299">
        <f t="shared" si="1"/>
        <v>28543</v>
      </c>
      <c r="M12" s="299">
        <f t="shared" si="1"/>
        <v>510</v>
      </c>
      <c r="N12" s="299">
        <f t="shared" si="1"/>
        <v>10337</v>
      </c>
      <c r="O12" s="299">
        <f t="shared" si="1"/>
        <v>2657.5</v>
      </c>
      <c r="P12" s="299">
        <f t="shared" si="1"/>
        <v>206815.5</v>
      </c>
      <c r="Q12" s="299">
        <f t="shared" si="1"/>
        <v>0</v>
      </c>
      <c r="R12" s="296">
        <f t="shared" si="1"/>
        <v>0</v>
      </c>
      <c r="S12" s="296">
        <f t="shared" si="1"/>
        <v>0</v>
      </c>
      <c r="T12" s="296">
        <f t="shared" si="1"/>
        <v>0</v>
      </c>
      <c r="U12" s="296">
        <f t="shared" si="1"/>
        <v>0</v>
      </c>
      <c r="V12" s="296">
        <f t="shared" si="1"/>
        <v>0</v>
      </c>
      <c r="W12" s="296">
        <f t="shared" si="1"/>
        <v>0</v>
      </c>
      <c r="X12" s="296">
        <f t="shared" si="1"/>
        <v>0</v>
      </c>
      <c r="Y12" s="296">
        <f t="shared" si="1"/>
        <v>0</v>
      </c>
      <c r="Z12" s="296">
        <f t="shared" si="1"/>
        <v>0</v>
      </c>
      <c r="AA12" s="296">
        <f t="shared" si="1"/>
        <v>0</v>
      </c>
      <c r="AB12" s="296">
        <f t="shared" si="1"/>
        <v>0</v>
      </c>
      <c r="AC12" s="296">
        <f t="shared" si="1"/>
        <v>0</v>
      </c>
      <c r="AD12" s="296">
        <f t="shared" si="1"/>
        <v>0</v>
      </c>
      <c r="AE12" s="296">
        <f t="shared" si="1"/>
        <v>0</v>
      </c>
      <c r="AF12" s="296">
        <f t="shared" si="1"/>
        <v>0</v>
      </c>
      <c r="AG12" s="296">
        <f t="shared" si="1"/>
        <v>0</v>
      </c>
      <c r="AH12" s="296">
        <f t="shared" si="1"/>
        <v>0</v>
      </c>
      <c r="AI12" s="296">
        <f t="shared" si="1"/>
        <v>0</v>
      </c>
      <c r="AJ12" s="296">
        <f t="shared" si="1"/>
        <v>0</v>
      </c>
      <c r="AK12" s="296">
        <f t="shared" si="1"/>
        <v>0</v>
      </c>
      <c r="AL12" s="296">
        <f t="shared" si="1"/>
        <v>0</v>
      </c>
      <c r="AM12" s="296">
        <f t="shared" si="1"/>
        <v>0</v>
      </c>
      <c r="AN12" s="296">
        <f t="shared" si="1"/>
        <v>0</v>
      </c>
      <c r="AO12" s="296">
        <f t="shared" si="1"/>
        <v>0</v>
      </c>
      <c r="AP12" s="296">
        <f t="shared" si="1"/>
        <v>0</v>
      </c>
      <c r="AQ12" s="296">
        <f t="shared" si="1"/>
        <v>0</v>
      </c>
      <c r="AR12" s="296">
        <f t="shared" si="1"/>
        <v>0</v>
      </c>
      <c r="AS12" s="296">
        <f t="shared" si="1"/>
        <v>0</v>
      </c>
      <c r="AT12" s="296">
        <f t="shared" si="1"/>
        <v>0</v>
      </c>
      <c r="AU12" s="296">
        <f t="shared" si="1"/>
        <v>0</v>
      </c>
      <c r="AV12" s="296">
        <f t="shared" si="1"/>
        <v>0</v>
      </c>
      <c r="AW12" s="296">
        <f t="shared" si="1"/>
        <v>0</v>
      </c>
      <c r="AX12" s="296">
        <f t="shared" si="1"/>
        <v>0</v>
      </c>
      <c r="AY12" s="296">
        <f t="shared" si="1"/>
        <v>0</v>
      </c>
      <c r="AZ12" s="296">
        <f t="shared" si="1"/>
        <v>0</v>
      </c>
      <c r="BA12" s="296">
        <f t="shared" si="1"/>
        <v>0</v>
      </c>
      <c r="BB12" s="296">
        <f t="shared" si="1"/>
        <v>0</v>
      </c>
      <c r="BC12" s="296">
        <f t="shared" si="1"/>
        <v>0</v>
      </c>
      <c r="BD12" s="296">
        <f t="shared" si="1"/>
        <v>0</v>
      </c>
      <c r="BE12" s="296">
        <f t="shared" si="1"/>
        <v>0</v>
      </c>
      <c r="BF12" s="296">
        <f t="shared" si="1"/>
        <v>24193</v>
      </c>
      <c r="BG12" s="296">
        <f t="shared" si="1"/>
        <v>16935.099999999999</v>
      </c>
    </row>
    <row r="13" spans="1:60" s="473" customFormat="1" ht="20.100000000000001" customHeight="1">
      <c r="A13" s="485" t="s">
        <v>8</v>
      </c>
      <c r="B13" s="486" t="s">
        <v>903</v>
      </c>
      <c r="C13" s="487">
        <f t="shared" ref="C13:BG13" si="2">C14+C27+C37+C46+C52</f>
        <v>992</v>
      </c>
      <c r="D13" s="487">
        <f t="shared" si="2"/>
        <v>950</v>
      </c>
      <c r="E13" s="487">
        <f t="shared" si="2"/>
        <v>188015</v>
      </c>
      <c r="F13" s="487">
        <f t="shared" si="2"/>
        <v>146286</v>
      </c>
      <c r="G13" s="487">
        <f t="shared" si="2"/>
        <v>145640</v>
      </c>
      <c r="H13" s="487">
        <f t="shared" si="2"/>
        <v>646</v>
      </c>
      <c r="I13" s="487">
        <f t="shared" si="2"/>
        <v>18152</v>
      </c>
      <c r="J13" s="487">
        <f t="shared" si="2"/>
        <v>17185</v>
      </c>
      <c r="K13" s="487">
        <f t="shared" si="2"/>
        <v>967</v>
      </c>
      <c r="L13" s="487">
        <f t="shared" si="2"/>
        <v>24668</v>
      </c>
      <c r="M13" s="487">
        <f t="shared" si="2"/>
        <v>510</v>
      </c>
      <c r="N13" s="487">
        <f t="shared" si="2"/>
        <v>12</v>
      </c>
      <c r="O13" s="487">
        <f t="shared" si="2"/>
        <v>1712.5</v>
      </c>
      <c r="P13" s="487">
        <f t="shared" si="2"/>
        <v>186302.5</v>
      </c>
      <c r="Q13" s="487">
        <f t="shared" si="2"/>
        <v>0</v>
      </c>
      <c r="R13" s="487">
        <f t="shared" si="2"/>
        <v>0</v>
      </c>
      <c r="S13" s="487">
        <f t="shared" si="2"/>
        <v>0</v>
      </c>
      <c r="T13" s="487">
        <f t="shared" si="2"/>
        <v>0</v>
      </c>
      <c r="U13" s="487">
        <f t="shared" si="2"/>
        <v>0</v>
      </c>
      <c r="V13" s="487">
        <f t="shared" si="2"/>
        <v>0</v>
      </c>
      <c r="W13" s="487">
        <f t="shared" si="2"/>
        <v>0</v>
      </c>
      <c r="X13" s="487">
        <f t="shared" si="2"/>
        <v>0</v>
      </c>
      <c r="Y13" s="487">
        <f t="shared" si="2"/>
        <v>0</v>
      </c>
      <c r="Z13" s="487">
        <f t="shared" si="2"/>
        <v>0</v>
      </c>
      <c r="AA13" s="487">
        <f t="shared" si="2"/>
        <v>0</v>
      </c>
      <c r="AB13" s="487">
        <f t="shared" si="2"/>
        <v>0</v>
      </c>
      <c r="AC13" s="487">
        <f t="shared" si="2"/>
        <v>0</v>
      </c>
      <c r="AD13" s="487">
        <f t="shared" si="2"/>
        <v>0</v>
      </c>
      <c r="AE13" s="487">
        <f t="shared" si="2"/>
        <v>0</v>
      </c>
      <c r="AF13" s="487">
        <f t="shared" si="2"/>
        <v>0</v>
      </c>
      <c r="AG13" s="487">
        <f t="shared" si="2"/>
        <v>0</v>
      </c>
      <c r="AH13" s="487">
        <f t="shared" si="2"/>
        <v>0</v>
      </c>
      <c r="AI13" s="487">
        <f t="shared" si="2"/>
        <v>0</v>
      </c>
      <c r="AJ13" s="487">
        <f t="shared" si="2"/>
        <v>0</v>
      </c>
      <c r="AK13" s="487">
        <f t="shared" si="2"/>
        <v>0</v>
      </c>
      <c r="AL13" s="487">
        <f t="shared" si="2"/>
        <v>0</v>
      </c>
      <c r="AM13" s="487">
        <f t="shared" si="2"/>
        <v>0</v>
      </c>
      <c r="AN13" s="487">
        <f t="shared" si="2"/>
        <v>0</v>
      </c>
      <c r="AO13" s="487">
        <f t="shared" si="2"/>
        <v>0</v>
      </c>
      <c r="AP13" s="487">
        <f t="shared" si="2"/>
        <v>0</v>
      </c>
      <c r="AQ13" s="487">
        <f t="shared" si="2"/>
        <v>0</v>
      </c>
      <c r="AR13" s="487">
        <f t="shared" si="2"/>
        <v>0</v>
      </c>
      <c r="AS13" s="487">
        <f t="shared" si="2"/>
        <v>0</v>
      </c>
      <c r="AT13" s="487">
        <f t="shared" si="2"/>
        <v>0</v>
      </c>
      <c r="AU13" s="487">
        <f t="shared" si="2"/>
        <v>0</v>
      </c>
      <c r="AV13" s="487">
        <f t="shared" si="2"/>
        <v>0</v>
      </c>
      <c r="AW13" s="487">
        <f t="shared" si="2"/>
        <v>0</v>
      </c>
      <c r="AX13" s="487">
        <f t="shared" si="2"/>
        <v>0</v>
      </c>
      <c r="AY13" s="487">
        <f t="shared" si="2"/>
        <v>0</v>
      </c>
      <c r="AZ13" s="487">
        <f t="shared" si="2"/>
        <v>0</v>
      </c>
      <c r="BA13" s="487">
        <f t="shared" si="2"/>
        <v>0</v>
      </c>
      <c r="BB13" s="487">
        <f t="shared" si="2"/>
        <v>0</v>
      </c>
      <c r="BC13" s="487">
        <f t="shared" si="2"/>
        <v>0</v>
      </c>
      <c r="BD13" s="487">
        <f t="shared" si="2"/>
        <v>0</v>
      </c>
      <c r="BE13" s="487">
        <f t="shared" si="2"/>
        <v>0</v>
      </c>
      <c r="BF13" s="487">
        <f t="shared" si="2"/>
        <v>24193</v>
      </c>
      <c r="BG13" s="487">
        <f t="shared" si="2"/>
        <v>16935.099999999999</v>
      </c>
    </row>
    <row r="14" spans="1:60" s="473" customFormat="1" ht="20.100000000000001" customHeight="1">
      <c r="A14" s="488" t="s">
        <v>81</v>
      </c>
      <c r="B14" s="489" t="s">
        <v>999</v>
      </c>
      <c r="C14" s="489">
        <f>SUM(C15:C26)</f>
        <v>260</v>
      </c>
      <c r="D14" s="489">
        <f t="shared" ref="D14:BG14" si="3">SUM(D15:D26)</f>
        <v>250</v>
      </c>
      <c r="E14" s="487">
        <f>SUM(E15:E26)</f>
        <v>44120</v>
      </c>
      <c r="F14" s="487">
        <f t="shared" si="3"/>
        <v>34604</v>
      </c>
      <c r="G14" s="487">
        <f t="shared" si="3"/>
        <v>34237</v>
      </c>
      <c r="H14" s="487">
        <f t="shared" si="3"/>
        <v>367</v>
      </c>
      <c r="I14" s="487">
        <f t="shared" si="3"/>
        <v>4361</v>
      </c>
      <c r="J14" s="487">
        <f>SUM(J15:J26)</f>
        <v>3811</v>
      </c>
      <c r="K14" s="487">
        <f t="shared" si="3"/>
        <v>550</v>
      </c>
      <c r="L14" s="487">
        <f t="shared" si="3"/>
        <v>5562</v>
      </c>
      <c r="M14" s="487">
        <f t="shared" si="3"/>
        <v>510</v>
      </c>
      <c r="N14" s="487">
        <f t="shared" si="3"/>
        <v>0</v>
      </c>
      <c r="O14" s="487">
        <f t="shared" si="3"/>
        <v>383</v>
      </c>
      <c r="P14" s="487">
        <f t="shared" si="3"/>
        <v>43737</v>
      </c>
      <c r="Q14" s="487">
        <f t="shared" si="3"/>
        <v>0</v>
      </c>
      <c r="R14" s="487">
        <f t="shared" si="3"/>
        <v>0</v>
      </c>
      <c r="S14" s="487">
        <f t="shared" si="3"/>
        <v>0</v>
      </c>
      <c r="T14" s="487">
        <f t="shared" si="3"/>
        <v>0</v>
      </c>
      <c r="U14" s="487">
        <f t="shared" si="3"/>
        <v>0</v>
      </c>
      <c r="V14" s="487">
        <f t="shared" si="3"/>
        <v>0</v>
      </c>
      <c r="W14" s="487">
        <f t="shared" si="3"/>
        <v>0</v>
      </c>
      <c r="X14" s="487">
        <f t="shared" si="3"/>
        <v>0</v>
      </c>
      <c r="Y14" s="487">
        <f t="shared" si="3"/>
        <v>0</v>
      </c>
      <c r="Z14" s="487">
        <f t="shared" si="3"/>
        <v>0</v>
      </c>
      <c r="AA14" s="487">
        <f t="shared" si="3"/>
        <v>0</v>
      </c>
      <c r="AB14" s="487">
        <f t="shared" si="3"/>
        <v>0</v>
      </c>
      <c r="AC14" s="487">
        <f t="shared" si="3"/>
        <v>0</v>
      </c>
      <c r="AD14" s="487">
        <f t="shared" si="3"/>
        <v>0</v>
      </c>
      <c r="AE14" s="487">
        <f t="shared" si="3"/>
        <v>0</v>
      </c>
      <c r="AF14" s="487">
        <f t="shared" si="3"/>
        <v>0</v>
      </c>
      <c r="AG14" s="487">
        <f t="shared" si="3"/>
        <v>0</v>
      </c>
      <c r="AH14" s="487">
        <f t="shared" si="3"/>
        <v>0</v>
      </c>
      <c r="AI14" s="487">
        <f t="shared" si="3"/>
        <v>0</v>
      </c>
      <c r="AJ14" s="487">
        <f t="shared" si="3"/>
        <v>0</v>
      </c>
      <c r="AK14" s="487">
        <f t="shared" si="3"/>
        <v>0</v>
      </c>
      <c r="AL14" s="487">
        <f t="shared" si="3"/>
        <v>0</v>
      </c>
      <c r="AM14" s="487">
        <f t="shared" si="3"/>
        <v>0</v>
      </c>
      <c r="AN14" s="487">
        <f t="shared" si="3"/>
        <v>0</v>
      </c>
      <c r="AO14" s="487">
        <f t="shared" si="3"/>
        <v>0</v>
      </c>
      <c r="AP14" s="487">
        <f t="shared" si="3"/>
        <v>0</v>
      </c>
      <c r="AQ14" s="487">
        <f t="shared" si="3"/>
        <v>0</v>
      </c>
      <c r="AR14" s="487">
        <f t="shared" si="3"/>
        <v>0</v>
      </c>
      <c r="AS14" s="487">
        <f t="shared" si="3"/>
        <v>0</v>
      </c>
      <c r="AT14" s="487">
        <f t="shared" si="3"/>
        <v>0</v>
      </c>
      <c r="AU14" s="487">
        <f t="shared" si="3"/>
        <v>0</v>
      </c>
      <c r="AV14" s="487">
        <f t="shared" si="3"/>
        <v>0</v>
      </c>
      <c r="AW14" s="487">
        <f t="shared" si="3"/>
        <v>0</v>
      </c>
      <c r="AX14" s="487">
        <f t="shared" si="3"/>
        <v>0</v>
      </c>
      <c r="AY14" s="487">
        <f t="shared" si="3"/>
        <v>0</v>
      </c>
      <c r="AZ14" s="487">
        <f t="shared" si="3"/>
        <v>0</v>
      </c>
      <c r="BA14" s="487">
        <f t="shared" si="3"/>
        <v>0</v>
      </c>
      <c r="BB14" s="487">
        <f t="shared" si="3"/>
        <v>0</v>
      </c>
      <c r="BC14" s="487">
        <f t="shared" si="3"/>
        <v>0</v>
      </c>
      <c r="BD14" s="487">
        <f t="shared" si="3"/>
        <v>0</v>
      </c>
      <c r="BE14" s="487">
        <f t="shared" si="3"/>
        <v>0</v>
      </c>
      <c r="BF14" s="490">
        <f t="shared" si="3"/>
        <v>5444</v>
      </c>
      <c r="BG14" s="491">
        <f t="shared" si="3"/>
        <v>3810.7999999999993</v>
      </c>
    </row>
    <row r="15" spans="1:60" ht="20.100000000000001" customHeight="1">
      <c r="A15" s="492" t="s">
        <v>363</v>
      </c>
      <c r="B15" s="493" t="s">
        <v>167</v>
      </c>
      <c r="C15" s="493">
        <v>18</v>
      </c>
      <c r="D15" s="493">
        <v>17</v>
      </c>
      <c r="E15" s="298">
        <f>G15+J15+L15+M15+N15</f>
        <v>2865</v>
      </c>
      <c r="F15" s="298">
        <v>2150</v>
      </c>
      <c r="G15" s="298">
        <f>F15-H15</f>
        <v>2125</v>
      </c>
      <c r="H15" s="298">
        <v>25</v>
      </c>
      <c r="I15" s="298">
        <f>J15+K15</f>
        <v>273</v>
      </c>
      <c r="J15" s="298">
        <v>236</v>
      </c>
      <c r="K15" s="298">
        <v>37</v>
      </c>
      <c r="L15" s="298">
        <v>504</v>
      </c>
      <c r="M15" s="298"/>
      <c r="N15" s="298"/>
      <c r="O15" s="298">
        <v>24</v>
      </c>
      <c r="P15" s="298">
        <f>E15-O15</f>
        <v>2841</v>
      </c>
      <c r="Q15" s="493"/>
      <c r="BF15" s="494">
        <v>337</v>
      </c>
      <c r="BG15" s="472">
        <f>BF15*70%</f>
        <v>235.89999999999998</v>
      </c>
    </row>
    <row r="16" spans="1:60" ht="20.100000000000001" customHeight="1">
      <c r="A16" s="492" t="s">
        <v>364</v>
      </c>
      <c r="B16" s="493" t="s">
        <v>169</v>
      </c>
      <c r="C16" s="493">
        <v>10</v>
      </c>
      <c r="D16" s="493">
        <v>10</v>
      </c>
      <c r="E16" s="298">
        <f t="shared" ref="E16:E26" si="4">G16+J16+L16+M16+N16</f>
        <v>2050</v>
      </c>
      <c r="F16" s="298">
        <v>1403</v>
      </c>
      <c r="G16" s="298">
        <f t="shared" ref="G16:G53" si="5">F16-H16</f>
        <v>1389</v>
      </c>
      <c r="H16" s="298">
        <v>14</v>
      </c>
      <c r="I16" s="298">
        <f t="shared" ref="I16:I26" si="6">J16+K16</f>
        <v>177</v>
      </c>
      <c r="J16" s="298">
        <v>156</v>
      </c>
      <c r="K16" s="298">
        <v>21</v>
      </c>
      <c r="L16" s="298">
        <v>475</v>
      </c>
      <c r="M16" s="298">
        <v>30</v>
      </c>
      <c r="N16" s="298"/>
      <c r="O16" s="298">
        <v>16</v>
      </c>
      <c r="P16" s="298">
        <f t="shared" ref="P16:P56" si="7">E16-O16</f>
        <v>2034</v>
      </c>
      <c r="Q16" s="493"/>
      <c r="BF16" s="494">
        <v>223</v>
      </c>
      <c r="BG16" s="472">
        <f t="shared" ref="BG16:BG51" si="8">BF16*70%</f>
        <v>156.1</v>
      </c>
    </row>
    <row r="17" spans="1:59" ht="20.100000000000001" customHeight="1">
      <c r="A17" s="492" t="s">
        <v>366</v>
      </c>
      <c r="B17" s="493" t="s">
        <v>171</v>
      </c>
      <c r="C17" s="493">
        <v>8</v>
      </c>
      <c r="D17" s="493">
        <v>8</v>
      </c>
      <c r="E17" s="298">
        <f t="shared" si="4"/>
        <v>1617</v>
      </c>
      <c r="F17" s="298">
        <v>1327</v>
      </c>
      <c r="G17" s="298">
        <f t="shared" si="5"/>
        <v>1319</v>
      </c>
      <c r="H17" s="298">
        <v>8</v>
      </c>
      <c r="I17" s="298">
        <f t="shared" si="6"/>
        <v>165</v>
      </c>
      <c r="J17" s="495">
        <v>153</v>
      </c>
      <c r="K17" s="298">
        <v>12</v>
      </c>
      <c r="L17" s="298">
        <v>145</v>
      </c>
      <c r="M17" s="298"/>
      <c r="N17" s="298"/>
      <c r="O17" s="298">
        <v>15</v>
      </c>
      <c r="P17" s="298">
        <f t="shared" si="7"/>
        <v>1602</v>
      </c>
      <c r="Q17" s="493"/>
      <c r="BF17" s="494">
        <v>219</v>
      </c>
      <c r="BG17" s="472">
        <f t="shared" si="8"/>
        <v>153.29999999999998</v>
      </c>
    </row>
    <row r="18" spans="1:59" ht="20.100000000000001" customHeight="1">
      <c r="A18" s="492" t="s">
        <v>368</v>
      </c>
      <c r="B18" s="493" t="s">
        <v>173</v>
      </c>
      <c r="C18" s="493">
        <v>20</v>
      </c>
      <c r="D18" s="493">
        <v>18</v>
      </c>
      <c r="E18" s="298">
        <f t="shared" si="4"/>
        <v>3372</v>
      </c>
      <c r="F18" s="298">
        <v>2548</v>
      </c>
      <c r="G18" s="298">
        <f t="shared" si="5"/>
        <v>2528</v>
      </c>
      <c r="H18" s="298">
        <v>20</v>
      </c>
      <c r="I18" s="298">
        <f t="shared" si="6"/>
        <v>319</v>
      </c>
      <c r="J18" s="298">
        <v>289</v>
      </c>
      <c r="K18" s="298">
        <v>30</v>
      </c>
      <c r="L18" s="298">
        <v>525</v>
      </c>
      <c r="M18" s="298">
        <v>30</v>
      </c>
      <c r="N18" s="298"/>
      <c r="O18" s="298">
        <v>29</v>
      </c>
      <c r="P18" s="298">
        <f t="shared" si="7"/>
        <v>3343</v>
      </c>
      <c r="Q18" s="493"/>
      <c r="BF18" s="494">
        <v>413</v>
      </c>
      <c r="BG18" s="472">
        <f t="shared" si="8"/>
        <v>289.09999999999997</v>
      </c>
    </row>
    <row r="19" spans="1:59" ht="20.100000000000001" customHeight="1">
      <c r="A19" s="492" t="s">
        <v>422</v>
      </c>
      <c r="B19" s="493" t="s">
        <v>175</v>
      </c>
      <c r="C19" s="493">
        <v>8</v>
      </c>
      <c r="D19" s="493">
        <v>8</v>
      </c>
      <c r="E19" s="298">
        <f t="shared" si="4"/>
        <v>1408</v>
      </c>
      <c r="F19" s="298">
        <v>1106</v>
      </c>
      <c r="G19" s="298">
        <f t="shared" si="5"/>
        <v>1094</v>
      </c>
      <c r="H19" s="298">
        <v>12</v>
      </c>
      <c r="I19" s="298">
        <f t="shared" si="6"/>
        <v>140</v>
      </c>
      <c r="J19" s="298">
        <v>122</v>
      </c>
      <c r="K19" s="298">
        <v>18</v>
      </c>
      <c r="L19" s="298">
        <v>162</v>
      </c>
      <c r="M19" s="298">
        <v>30</v>
      </c>
      <c r="N19" s="298"/>
      <c r="O19" s="298">
        <v>12</v>
      </c>
      <c r="P19" s="298">
        <f t="shared" si="7"/>
        <v>1396</v>
      </c>
      <c r="Q19" s="493"/>
      <c r="BF19" s="494">
        <v>174</v>
      </c>
      <c r="BG19" s="472">
        <f t="shared" si="8"/>
        <v>121.8</v>
      </c>
    </row>
    <row r="20" spans="1:59" ht="20.100000000000001" customHeight="1">
      <c r="A20" s="492" t="s">
        <v>904</v>
      </c>
      <c r="B20" s="493" t="s">
        <v>177</v>
      </c>
      <c r="C20" s="493">
        <v>33</v>
      </c>
      <c r="D20" s="493">
        <v>33</v>
      </c>
      <c r="E20" s="298">
        <f t="shared" si="4"/>
        <v>6846</v>
      </c>
      <c r="F20" s="298">
        <v>5428</v>
      </c>
      <c r="G20" s="298">
        <f t="shared" si="5"/>
        <v>5365</v>
      </c>
      <c r="H20" s="298">
        <v>63</v>
      </c>
      <c r="I20" s="298">
        <f t="shared" si="6"/>
        <v>689</v>
      </c>
      <c r="J20" s="298">
        <v>595</v>
      </c>
      <c r="K20" s="298">
        <v>94</v>
      </c>
      <c r="L20" s="298">
        <v>886</v>
      </c>
      <c r="M20" s="298"/>
      <c r="N20" s="298"/>
      <c r="O20" s="298">
        <v>60</v>
      </c>
      <c r="P20" s="298">
        <f t="shared" si="7"/>
        <v>6786</v>
      </c>
      <c r="Q20" s="493"/>
      <c r="BF20" s="494">
        <v>850</v>
      </c>
      <c r="BG20" s="472">
        <f t="shared" si="8"/>
        <v>595</v>
      </c>
    </row>
    <row r="21" spans="1:59" ht="20.100000000000001" customHeight="1">
      <c r="A21" s="492" t="s">
        <v>905</v>
      </c>
      <c r="B21" s="493" t="s">
        <v>179</v>
      </c>
      <c r="C21" s="493">
        <v>27</v>
      </c>
      <c r="D21" s="493">
        <v>24</v>
      </c>
      <c r="E21" s="298">
        <f t="shared" si="4"/>
        <v>4702</v>
      </c>
      <c r="F21" s="298">
        <v>3513</v>
      </c>
      <c r="G21" s="298">
        <f t="shared" si="5"/>
        <v>3476</v>
      </c>
      <c r="H21" s="298">
        <v>37</v>
      </c>
      <c r="I21" s="298">
        <f t="shared" si="6"/>
        <v>445</v>
      </c>
      <c r="J21" s="298">
        <v>389</v>
      </c>
      <c r="K21" s="298">
        <v>56</v>
      </c>
      <c r="L21" s="298">
        <v>747</v>
      </c>
      <c r="M21" s="298">
        <v>90</v>
      </c>
      <c r="N21" s="298"/>
      <c r="O21" s="298">
        <v>39</v>
      </c>
      <c r="P21" s="298">
        <f t="shared" si="7"/>
        <v>4663</v>
      </c>
      <c r="Q21" s="493"/>
      <c r="BF21" s="494">
        <v>555</v>
      </c>
      <c r="BG21" s="472">
        <f t="shared" si="8"/>
        <v>388.5</v>
      </c>
    </row>
    <row r="22" spans="1:59" ht="20.100000000000001" customHeight="1">
      <c r="A22" s="492" t="s">
        <v>906</v>
      </c>
      <c r="B22" s="493" t="s">
        <v>181</v>
      </c>
      <c r="C22" s="493">
        <v>14</v>
      </c>
      <c r="D22" s="493">
        <v>14</v>
      </c>
      <c r="E22" s="298">
        <f t="shared" si="4"/>
        <v>2335</v>
      </c>
      <c r="F22" s="298">
        <v>1772</v>
      </c>
      <c r="G22" s="298">
        <f t="shared" si="5"/>
        <v>1753</v>
      </c>
      <c r="H22" s="298">
        <v>19</v>
      </c>
      <c r="I22" s="298">
        <f t="shared" si="6"/>
        <v>224</v>
      </c>
      <c r="J22" s="298">
        <v>196</v>
      </c>
      <c r="K22" s="298">
        <v>28</v>
      </c>
      <c r="L22" s="298">
        <v>386</v>
      </c>
      <c r="M22" s="298"/>
      <c r="N22" s="298"/>
      <c r="O22" s="298">
        <v>20</v>
      </c>
      <c r="P22" s="298">
        <f t="shared" si="7"/>
        <v>2315</v>
      </c>
      <c r="Q22" s="493"/>
      <c r="BF22" s="494">
        <v>280</v>
      </c>
      <c r="BG22" s="472">
        <f t="shared" si="8"/>
        <v>196</v>
      </c>
    </row>
    <row r="23" spans="1:59" ht="20.100000000000001" customHeight="1">
      <c r="A23" s="492" t="s">
        <v>907</v>
      </c>
      <c r="B23" s="493" t="s">
        <v>183</v>
      </c>
      <c r="C23" s="493">
        <v>35</v>
      </c>
      <c r="D23" s="493">
        <v>33</v>
      </c>
      <c r="E23" s="298">
        <f t="shared" si="4"/>
        <v>3986</v>
      </c>
      <c r="F23" s="298">
        <v>3421</v>
      </c>
      <c r="G23" s="298">
        <f t="shared" si="5"/>
        <v>3406</v>
      </c>
      <c r="H23" s="298">
        <v>15</v>
      </c>
      <c r="I23" s="298">
        <f t="shared" si="6"/>
        <v>407</v>
      </c>
      <c r="J23" s="298">
        <v>385</v>
      </c>
      <c r="K23" s="298">
        <v>22</v>
      </c>
      <c r="L23" s="298">
        <v>135</v>
      </c>
      <c r="M23" s="298">
        <v>60</v>
      </c>
      <c r="N23" s="298"/>
      <c r="O23" s="298">
        <v>39</v>
      </c>
      <c r="P23" s="298">
        <f t="shared" si="7"/>
        <v>3947</v>
      </c>
      <c r="Q23" s="493"/>
      <c r="BF23" s="494">
        <v>550</v>
      </c>
      <c r="BG23" s="472">
        <f t="shared" si="8"/>
        <v>385</v>
      </c>
    </row>
    <row r="24" spans="1:59" ht="20.100000000000001" customHeight="1">
      <c r="A24" s="492" t="s">
        <v>908</v>
      </c>
      <c r="B24" s="493" t="s">
        <v>185</v>
      </c>
      <c r="C24" s="493">
        <v>17</v>
      </c>
      <c r="D24" s="493">
        <v>17</v>
      </c>
      <c r="E24" s="298">
        <f t="shared" si="4"/>
        <v>3460</v>
      </c>
      <c r="F24" s="298">
        <v>2798</v>
      </c>
      <c r="G24" s="298">
        <f t="shared" si="5"/>
        <v>2785</v>
      </c>
      <c r="H24" s="298">
        <v>13</v>
      </c>
      <c r="I24" s="298">
        <f t="shared" si="6"/>
        <v>346</v>
      </c>
      <c r="J24" s="298">
        <v>326</v>
      </c>
      <c r="K24" s="298">
        <v>20</v>
      </c>
      <c r="L24" s="298">
        <v>319</v>
      </c>
      <c r="M24" s="298">
        <v>30</v>
      </c>
      <c r="N24" s="298"/>
      <c r="O24" s="298">
        <v>33</v>
      </c>
      <c r="P24" s="298">
        <f t="shared" si="7"/>
        <v>3427</v>
      </c>
      <c r="Q24" s="493"/>
      <c r="BF24" s="494">
        <v>466</v>
      </c>
      <c r="BG24" s="472">
        <f t="shared" si="8"/>
        <v>326.2</v>
      </c>
    </row>
    <row r="25" spans="1:59" ht="20.100000000000001" customHeight="1">
      <c r="A25" s="492" t="s">
        <v>909</v>
      </c>
      <c r="B25" s="493" t="s">
        <v>187</v>
      </c>
      <c r="C25" s="493">
        <v>40</v>
      </c>
      <c r="D25" s="493">
        <v>39</v>
      </c>
      <c r="E25" s="298">
        <f t="shared" si="4"/>
        <v>5571</v>
      </c>
      <c r="F25" s="298">
        <v>4732</v>
      </c>
      <c r="G25" s="298">
        <f t="shared" si="5"/>
        <v>4631</v>
      </c>
      <c r="H25" s="298">
        <v>101</v>
      </c>
      <c r="I25" s="298">
        <f t="shared" si="6"/>
        <v>622</v>
      </c>
      <c r="J25" s="298">
        <v>470</v>
      </c>
      <c r="K25" s="298">
        <v>152</v>
      </c>
      <c r="L25" s="298">
        <v>290</v>
      </c>
      <c r="M25" s="298">
        <f>6*30</f>
        <v>180</v>
      </c>
      <c r="N25" s="298"/>
      <c r="O25" s="298">
        <v>47</v>
      </c>
      <c r="P25" s="298">
        <f t="shared" si="7"/>
        <v>5524</v>
      </c>
      <c r="Q25" s="493"/>
      <c r="BF25" s="494">
        <v>671</v>
      </c>
      <c r="BG25" s="472">
        <f t="shared" si="8"/>
        <v>469.7</v>
      </c>
    </row>
    <row r="26" spans="1:59" ht="20.100000000000001" customHeight="1">
      <c r="A26" s="492" t="s">
        <v>910</v>
      </c>
      <c r="B26" s="493" t="s">
        <v>189</v>
      </c>
      <c r="C26" s="493">
        <v>30</v>
      </c>
      <c r="D26" s="493">
        <v>29</v>
      </c>
      <c r="E26" s="298">
        <f t="shared" si="4"/>
        <v>5908</v>
      </c>
      <c r="F26" s="298">
        <v>4406</v>
      </c>
      <c r="G26" s="298">
        <f t="shared" si="5"/>
        <v>4366</v>
      </c>
      <c r="H26" s="298">
        <v>40</v>
      </c>
      <c r="I26" s="298">
        <f t="shared" si="6"/>
        <v>554</v>
      </c>
      <c r="J26" s="298">
        <v>494</v>
      </c>
      <c r="K26" s="298">
        <v>60</v>
      </c>
      <c r="L26" s="298">
        <v>988</v>
      </c>
      <c r="M26" s="298">
        <v>60</v>
      </c>
      <c r="N26" s="298"/>
      <c r="O26" s="298">
        <v>49</v>
      </c>
      <c r="P26" s="298">
        <f t="shared" si="7"/>
        <v>5859</v>
      </c>
      <c r="Q26" s="493"/>
      <c r="BF26" s="494">
        <v>706</v>
      </c>
      <c r="BG26" s="472">
        <f t="shared" si="8"/>
        <v>494.2</v>
      </c>
    </row>
    <row r="27" spans="1:59" s="473" customFormat="1" ht="20.100000000000001" customHeight="1">
      <c r="A27" s="485">
        <v>2</v>
      </c>
      <c r="B27" s="489" t="s">
        <v>1000</v>
      </c>
      <c r="C27" s="489">
        <f>SUM(C28:C36)</f>
        <v>344</v>
      </c>
      <c r="D27" s="489">
        <f t="shared" ref="D27:N27" si="9">SUM(D28:D36)</f>
        <v>326</v>
      </c>
      <c r="E27" s="487">
        <f t="shared" si="9"/>
        <v>61728</v>
      </c>
      <c r="F27" s="487">
        <f t="shared" si="9"/>
        <v>49850</v>
      </c>
      <c r="G27" s="487">
        <f t="shared" si="9"/>
        <v>49850</v>
      </c>
      <c r="H27" s="487">
        <f t="shared" si="9"/>
        <v>0</v>
      </c>
      <c r="I27" s="487">
        <f t="shared" si="9"/>
        <v>6065</v>
      </c>
      <c r="J27" s="487">
        <f t="shared" si="9"/>
        <v>6065</v>
      </c>
      <c r="K27" s="487">
        <f t="shared" si="9"/>
        <v>0</v>
      </c>
      <c r="L27" s="487">
        <f>SUM(L28:L36)</f>
        <v>5813</v>
      </c>
      <c r="M27" s="487">
        <f t="shared" si="9"/>
        <v>0</v>
      </c>
      <c r="N27" s="487">
        <f t="shared" si="9"/>
        <v>0</v>
      </c>
      <c r="O27" s="487">
        <f>SUM(O28:O36)</f>
        <v>598</v>
      </c>
      <c r="P27" s="487">
        <f>SUM(P28:P36)</f>
        <v>61130</v>
      </c>
      <c r="Q27" s="297"/>
      <c r="BF27" s="484">
        <v>8665</v>
      </c>
      <c r="BG27" s="472">
        <f t="shared" si="8"/>
        <v>6065.5</v>
      </c>
    </row>
    <row r="28" spans="1:59" ht="20.100000000000001" customHeight="1">
      <c r="A28" s="492" t="s">
        <v>370</v>
      </c>
      <c r="B28" s="493" t="s">
        <v>191</v>
      </c>
      <c r="C28" s="493">
        <v>44</v>
      </c>
      <c r="D28" s="493">
        <v>42</v>
      </c>
      <c r="E28" s="298">
        <f>G28+J28+L28+M28+N28</f>
        <v>6957</v>
      </c>
      <c r="F28" s="298">
        <v>6187</v>
      </c>
      <c r="G28" s="298">
        <f t="shared" si="5"/>
        <v>6187</v>
      </c>
      <c r="H28" s="298"/>
      <c r="I28" s="298">
        <f>J28+K28</f>
        <v>753</v>
      </c>
      <c r="J28" s="298">
        <v>753</v>
      </c>
      <c r="K28" s="298"/>
      <c r="L28" s="298">
        <v>17</v>
      </c>
      <c r="M28" s="298"/>
      <c r="N28" s="298"/>
      <c r="O28" s="298">
        <v>75</v>
      </c>
      <c r="P28" s="298">
        <f t="shared" si="7"/>
        <v>6882</v>
      </c>
      <c r="Q28" s="493"/>
      <c r="BF28" s="494">
        <v>1075</v>
      </c>
      <c r="BG28" s="472">
        <f t="shared" si="8"/>
        <v>752.5</v>
      </c>
    </row>
    <row r="29" spans="1:59" ht="20.100000000000001" customHeight="1">
      <c r="A29" s="492" t="s">
        <v>372</v>
      </c>
      <c r="B29" s="493" t="s">
        <v>193</v>
      </c>
      <c r="C29" s="493">
        <v>34</v>
      </c>
      <c r="D29" s="493">
        <v>30</v>
      </c>
      <c r="E29" s="298">
        <f t="shared" ref="E29:E36" si="10">G29+J29+L29+M29+N29</f>
        <v>5253</v>
      </c>
      <c r="F29" s="298">
        <v>4088</v>
      </c>
      <c r="G29" s="298">
        <f t="shared" si="5"/>
        <v>4088</v>
      </c>
      <c r="H29" s="298"/>
      <c r="I29" s="298">
        <f t="shared" ref="I29:I36" si="11">J29+K29</f>
        <v>498</v>
      </c>
      <c r="J29" s="298">
        <v>498</v>
      </c>
      <c r="K29" s="298"/>
      <c r="L29" s="298">
        <v>667</v>
      </c>
      <c r="M29" s="298"/>
      <c r="N29" s="298"/>
      <c r="O29" s="298">
        <v>50</v>
      </c>
      <c r="P29" s="298">
        <f t="shared" si="7"/>
        <v>5203</v>
      </c>
      <c r="Q29" s="493"/>
      <c r="BF29" s="494">
        <v>711</v>
      </c>
      <c r="BG29" s="472">
        <f t="shared" si="8"/>
        <v>497.7</v>
      </c>
    </row>
    <row r="30" spans="1:59" ht="20.100000000000001" customHeight="1">
      <c r="A30" s="492" t="s">
        <v>375</v>
      </c>
      <c r="B30" s="493" t="s">
        <v>195</v>
      </c>
      <c r="C30" s="493">
        <v>30</v>
      </c>
      <c r="D30" s="493">
        <v>28</v>
      </c>
      <c r="E30" s="298">
        <f t="shared" si="10"/>
        <v>5463</v>
      </c>
      <c r="F30" s="298">
        <v>3696</v>
      </c>
      <c r="G30" s="298">
        <f t="shared" si="5"/>
        <v>3696</v>
      </c>
      <c r="H30" s="298"/>
      <c r="I30" s="298">
        <f t="shared" si="11"/>
        <v>449</v>
      </c>
      <c r="J30" s="298">
        <v>449</v>
      </c>
      <c r="K30" s="298"/>
      <c r="L30" s="298">
        <v>1318</v>
      </c>
      <c r="M30" s="298"/>
      <c r="N30" s="298"/>
      <c r="O30" s="298">
        <v>45</v>
      </c>
      <c r="P30" s="298">
        <f t="shared" si="7"/>
        <v>5418</v>
      </c>
      <c r="Q30" s="493"/>
      <c r="BF30" s="494">
        <v>642</v>
      </c>
      <c r="BG30" s="472">
        <f t="shared" si="8"/>
        <v>449.4</v>
      </c>
    </row>
    <row r="31" spans="1:59" ht="20.100000000000001" customHeight="1">
      <c r="A31" s="492" t="s">
        <v>377</v>
      </c>
      <c r="B31" s="493" t="s">
        <v>197</v>
      </c>
      <c r="C31" s="493">
        <v>39</v>
      </c>
      <c r="D31" s="493">
        <v>35</v>
      </c>
      <c r="E31" s="298">
        <f t="shared" si="10"/>
        <v>6973</v>
      </c>
      <c r="F31" s="298">
        <v>5659</v>
      </c>
      <c r="G31" s="298">
        <f t="shared" si="5"/>
        <v>5659</v>
      </c>
      <c r="H31" s="298"/>
      <c r="I31" s="298">
        <f t="shared" si="11"/>
        <v>689</v>
      </c>
      <c r="J31" s="298">
        <v>689</v>
      </c>
      <c r="K31" s="298"/>
      <c r="L31" s="298">
        <v>625</v>
      </c>
      <c r="M31" s="298"/>
      <c r="N31" s="298"/>
      <c r="O31" s="298">
        <v>60</v>
      </c>
      <c r="P31" s="298">
        <f t="shared" si="7"/>
        <v>6913</v>
      </c>
      <c r="Q31" s="493"/>
      <c r="BF31" s="494">
        <v>984</v>
      </c>
      <c r="BG31" s="472">
        <f t="shared" si="8"/>
        <v>688.8</v>
      </c>
    </row>
    <row r="32" spans="1:59" ht="20.100000000000001" customHeight="1">
      <c r="A32" s="492" t="s">
        <v>379</v>
      </c>
      <c r="B32" s="493" t="s">
        <v>199</v>
      </c>
      <c r="C32" s="493">
        <v>35</v>
      </c>
      <c r="D32" s="493">
        <v>33</v>
      </c>
      <c r="E32" s="298">
        <f t="shared" si="10"/>
        <v>6540</v>
      </c>
      <c r="F32" s="298">
        <v>5369</v>
      </c>
      <c r="G32" s="298">
        <f t="shared" si="5"/>
        <v>5369</v>
      </c>
      <c r="H32" s="298"/>
      <c r="I32" s="298">
        <f t="shared" si="11"/>
        <v>653</v>
      </c>
      <c r="J32" s="298">
        <v>653</v>
      </c>
      <c r="K32" s="298"/>
      <c r="L32" s="298">
        <v>518</v>
      </c>
      <c r="M32" s="298"/>
      <c r="N32" s="298"/>
      <c r="O32" s="298">
        <v>65</v>
      </c>
      <c r="P32" s="298">
        <f t="shared" si="7"/>
        <v>6475</v>
      </c>
      <c r="Q32" s="493"/>
      <c r="BF32" s="494">
        <v>933</v>
      </c>
      <c r="BG32" s="472">
        <f t="shared" si="8"/>
        <v>653.09999999999991</v>
      </c>
    </row>
    <row r="33" spans="1:59" ht="20.100000000000001" customHeight="1">
      <c r="A33" s="492" t="s">
        <v>381</v>
      </c>
      <c r="B33" s="493" t="s">
        <v>201</v>
      </c>
      <c r="C33" s="493">
        <v>35</v>
      </c>
      <c r="D33" s="493">
        <v>35</v>
      </c>
      <c r="E33" s="298">
        <f>G33+J33+L33+M33+N33</f>
        <v>5686</v>
      </c>
      <c r="F33" s="298">
        <v>5018</v>
      </c>
      <c r="G33" s="298">
        <f t="shared" si="5"/>
        <v>5018</v>
      </c>
      <c r="H33" s="298"/>
      <c r="I33" s="298">
        <f t="shared" si="11"/>
        <v>610</v>
      </c>
      <c r="J33" s="298">
        <v>610</v>
      </c>
      <c r="K33" s="298"/>
      <c r="L33" s="298">
        <v>58</v>
      </c>
      <c r="M33" s="298"/>
      <c r="N33" s="298"/>
      <c r="O33" s="298">
        <v>61</v>
      </c>
      <c r="P33" s="298">
        <f t="shared" si="7"/>
        <v>5625</v>
      </c>
      <c r="Q33" s="493"/>
      <c r="BF33" s="494">
        <v>872</v>
      </c>
      <c r="BG33" s="472">
        <f t="shared" si="8"/>
        <v>610.4</v>
      </c>
    </row>
    <row r="34" spans="1:59" ht="20.100000000000001" customHeight="1">
      <c r="A34" s="492" t="s">
        <v>383</v>
      </c>
      <c r="B34" s="493" t="s">
        <v>203</v>
      </c>
      <c r="C34" s="493">
        <v>49</v>
      </c>
      <c r="D34" s="493">
        <v>46</v>
      </c>
      <c r="E34" s="298">
        <f t="shared" si="10"/>
        <v>11961</v>
      </c>
      <c r="F34" s="298">
        <v>8588</v>
      </c>
      <c r="G34" s="298">
        <f t="shared" si="5"/>
        <v>8588</v>
      </c>
      <c r="H34" s="298"/>
      <c r="I34" s="298">
        <f t="shared" si="11"/>
        <v>1045</v>
      </c>
      <c r="J34" s="298">
        <v>1045</v>
      </c>
      <c r="K34" s="298"/>
      <c r="L34" s="298">
        <v>2328</v>
      </c>
      <c r="M34" s="298"/>
      <c r="N34" s="298"/>
      <c r="O34" s="298">
        <v>105</v>
      </c>
      <c r="P34" s="298">
        <f t="shared" si="7"/>
        <v>11856</v>
      </c>
      <c r="Q34" s="493"/>
      <c r="BF34" s="494">
        <v>1493</v>
      </c>
      <c r="BG34" s="472">
        <f t="shared" si="8"/>
        <v>1045.0999999999999</v>
      </c>
    </row>
    <row r="35" spans="1:59" ht="20.100000000000001" customHeight="1">
      <c r="A35" s="492" t="s">
        <v>385</v>
      </c>
      <c r="B35" s="493" t="s">
        <v>205</v>
      </c>
      <c r="C35" s="493">
        <v>51</v>
      </c>
      <c r="D35" s="493">
        <v>50</v>
      </c>
      <c r="E35" s="298">
        <f t="shared" si="10"/>
        <v>7760</v>
      </c>
      <c r="F35" s="298">
        <v>6863</v>
      </c>
      <c r="G35" s="298">
        <f t="shared" si="5"/>
        <v>6863</v>
      </c>
      <c r="H35" s="298"/>
      <c r="I35" s="298">
        <f t="shared" si="11"/>
        <v>835</v>
      </c>
      <c r="J35" s="298">
        <v>835</v>
      </c>
      <c r="K35" s="298"/>
      <c r="L35" s="298">
        <v>62</v>
      </c>
      <c r="M35" s="298"/>
      <c r="N35" s="298"/>
      <c r="O35" s="298">
        <v>84</v>
      </c>
      <c r="P35" s="298">
        <f t="shared" si="7"/>
        <v>7676</v>
      </c>
      <c r="Q35" s="493"/>
      <c r="BF35" s="494">
        <v>1193</v>
      </c>
      <c r="BG35" s="472">
        <f t="shared" si="8"/>
        <v>835.09999999999991</v>
      </c>
    </row>
    <row r="36" spans="1:59" ht="20.100000000000001" customHeight="1">
      <c r="A36" s="492" t="s">
        <v>387</v>
      </c>
      <c r="B36" s="493" t="s">
        <v>207</v>
      </c>
      <c r="C36" s="493">
        <v>27</v>
      </c>
      <c r="D36" s="493">
        <v>27</v>
      </c>
      <c r="E36" s="298">
        <f t="shared" si="10"/>
        <v>5135</v>
      </c>
      <c r="F36" s="298">
        <v>4382</v>
      </c>
      <c r="G36" s="298">
        <f t="shared" si="5"/>
        <v>4382</v>
      </c>
      <c r="H36" s="298"/>
      <c r="I36" s="298">
        <f t="shared" si="11"/>
        <v>533</v>
      </c>
      <c r="J36" s="298">
        <v>533</v>
      </c>
      <c r="K36" s="298"/>
      <c r="L36" s="298">
        <v>220</v>
      </c>
      <c r="M36" s="298"/>
      <c r="N36" s="298"/>
      <c r="O36" s="298">
        <v>53</v>
      </c>
      <c r="P36" s="298">
        <f t="shared" si="7"/>
        <v>5082</v>
      </c>
      <c r="Q36" s="493"/>
      <c r="BF36" s="494">
        <v>762</v>
      </c>
      <c r="BG36" s="472">
        <f t="shared" si="8"/>
        <v>533.4</v>
      </c>
    </row>
    <row r="37" spans="1:59" s="473" customFormat="1" ht="20.100000000000001" customHeight="1">
      <c r="A37" s="485">
        <v>3</v>
      </c>
      <c r="B37" s="489" t="s">
        <v>1001</v>
      </c>
      <c r="C37" s="489">
        <f>SUM(C38:C45)</f>
        <v>221</v>
      </c>
      <c r="D37" s="489">
        <f t="shared" ref="D37:P37" si="12">SUM(D38:D45)</f>
        <v>212</v>
      </c>
      <c r="E37" s="487">
        <f>SUM(E38:E45)</f>
        <v>45513</v>
      </c>
      <c r="F37" s="487">
        <f t="shared" si="12"/>
        <v>33793</v>
      </c>
      <c r="G37" s="487">
        <f t="shared" si="12"/>
        <v>33597</v>
      </c>
      <c r="H37" s="487">
        <f t="shared" si="12"/>
        <v>196</v>
      </c>
      <c r="I37" s="487">
        <f t="shared" si="12"/>
        <v>4199</v>
      </c>
      <c r="J37" s="487">
        <f t="shared" si="12"/>
        <v>3907</v>
      </c>
      <c r="K37" s="487">
        <f t="shared" si="12"/>
        <v>292</v>
      </c>
      <c r="L37" s="487">
        <f>SUM(L38:L45)</f>
        <v>8009</v>
      </c>
      <c r="M37" s="487">
        <f t="shared" si="12"/>
        <v>0</v>
      </c>
      <c r="N37" s="487">
        <f t="shared" si="12"/>
        <v>0</v>
      </c>
      <c r="O37" s="487">
        <f t="shared" si="12"/>
        <v>390.5</v>
      </c>
      <c r="P37" s="487">
        <f t="shared" si="12"/>
        <v>45122.5</v>
      </c>
      <c r="Q37" s="297"/>
      <c r="BF37" s="484">
        <v>5582</v>
      </c>
      <c r="BG37" s="472">
        <f t="shared" si="8"/>
        <v>3907.3999999999996</v>
      </c>
    </row>
    <row r="38" spans="1:59" ht="20.100000000000001" customHeight="1">
      <c r="A38" s="492" t="s">
        <v>911</v>
      </c>
      <c r="B38" s="493" t="s">
        <v>213</v>
      </c>
      <c r="C38" s="493">
        <v>20</v>
      </c>
      <c r="D38" s="493">
        <v>19</v>
      </c>
      <c r="E38" s="298">
        <f>G38+J38+L38+M38+N38</f>
        <v>4160</v>
      </c>
      <c r="F38" s="298">
        <v>2733</v>
      </c>
      <c r="G38" s="298">
        <f t="shared" si="5"/>
        <v>2716</v>
      </c>
      <c r="H38" s="298">
        <v>17</v>
      </c>
      <c r="I38" s="298">
        <f>J38+K38</f>
        <v>340</v>
      </c>
      <c r="J38" s="298">
        <v>315</v>
      </c>
      <c r="K38" s="298">
        <v>25</v>
      </c>
      <c r="L38" s="298">
        <v>1129</v>
      </c>
      <c r="M38" s="298"/>
      <c r="N38" s="298"/>
      <c r="O38" s="298">
        <f>J38*10%</f>
        <v>31.5</v>
      </c>
      <c r="P38" s="298">
        <f t="shared" si="7"/>
        <v>4128.5</v>
      </c>
      <c r="Q38" s="493"/>
      <c r="BF38" s="494">
        <v>450</v>
      </c>
      <c r="BG38" s="472">
        <f t="shared" si="8"/>
        <v>315</v>
      </c>
    </row>
    <row r="39" spans="1:59" ht="20.100000000000001" customHeight="1">
      <c r="A39" s="492" t="s">
        <v>912</v>
      </c>
      <c r="B39" s="493" t="s">
        <v>217</v>
      </c>
      <c r="C39" s="493">
        <v>33</v>
      </c>
      <c r="D39" s="493">
        <v>33</v>
      </c>
      <c r="E39" s="298">
        <f t="shared" ref="E39:E45" si="13">G39+J39+L39+M39+N39</f>
        <v>7297</v>
      </c>
      <c r="F39" s="298">
        <v>5972</v>
      </c>
      <c r="G39" s="298">
        <f t="shared" si="5"/>
        <v>5946</v>
      </c>
      <c r="H39" s="298">
        <v>26</v>
      </c>
      <c r="I39" s="298">
        <f t="shared" ref="I39:I45" si="14">J39+K39</f>
        <v>738</v>
      </c>
      <c r="J39" s="298">
        <v>699</v>
      </c>
      <c r="K39" s="298">
        <v>39</v>
      </c>
      <c r="L39" s="298">
        <v>652</v>
      </c>
      <c r="M39" s="298"/>
      <c r="N39" s="298"/>
      <c r="O39" s="298">
        <v>70</v>
      </c>
      <c r="P39" s="298">
        <f t="shared" si="7"/>
        <v>7227</v>
      </c>
      <c r="Q39" s="493"/>
      <c r="BF39" s="494">
        <v>999</v>
      </c>
      <c r="BG39" s="472">
        <f t="shared" si="8"/>
        <v>699.3</v>
      </c>
    </row>
    <row r="40" spans="1:59" ht="20.100000000000001" customHeight="1">
      <c r="A40" s="492" t="s">
        <v>913</v>
      </c>
      <c r="B40" s="493" t="s">
        <v>221</v>
      </c>
      <c r="C40" s="493">
        <v>22</v>
      </c>
      <c r="D40" s="493">
        <v>21</v>
      </c>
      <c r="E40" s="298">
        <f t="shared" si="13"/>
        <v>4432</v>
      </c>
      <c r="F40" s="298">
        <v>3242</v>
      </c>
      <c r="G40" s="298">
        <f t="shared" si="5"/>
        <v>3228</v>
      </c>
      <c r="H40" s="298">
        <v>14</v>
      </c>
      <c r="I40" s="298">
        <f t="shared" si="14"/>
        <v>401</v>
      </c>
      <c r="J40" s="298">
        <v>380</v>
      </c>
      <c r="K40" s="298">
        <v>21</v>
      </c>
      <c r="L40" s="298">
        <v>824</v>
      </c>
      <c r="M40" s="298"/>
      <c r="N40" s="298"/>
      <c r="O40" s="298">
        <v>38</v>
      </c>
      <c r="P40" s="298">
        <f t="shared" si="7"/>
        <v>4394</v>
      </c>
      <c r="Q40" s="493"/>
      <c r="BF40" s="494">
        <v>543</v>
      </c>
      <c r="BG40" s="472">
        <f t="shared" si="8"/>
        <v>380.09999999999997</v>
      </c>
    </row>
    <row r="41" spans="1:59" ht="20.100000000000001" customHeight="1">
      <c r="A41" s="492" t="s">
        <v>914</v>
      </c>
      <c r="B41" s="493" t="s">
        <v>223</v>
      </c>
      <c r="C41" s="493">
        <v>18</v>
      </c>
      <c r="D41" s="493">
        <v>17</v>
      </c>
      <c r="E41" s="298">
        <f t="shared" si="13"/>
        <v>4155</v>
      </c>
      <c r="F41" s="298">
        <v>2451</v>
      </c>
      <c r="G41" s="298">
        <f t="shared" si="5"/>
        <v>2437</v>
      </c>
      <c r="H41" s="298">
        <v>14</v>
      </c>
      <c r="I41" s="298">
        <f t="shared" si="14"/>
        <v>305</v>
      </c>
      <c r="J41" s="298">
        <v>283</v>
      </c>
      <c r="K41" s="298">
        <v>22</v>
      </c>
      <c r="L41" s="298">
        <v>1435</v>
      </c>
      <c r="M41" s="298"/>
      <c r="N41" s="298"/>
      <c r="O41" s="298">
        <v>28</v>
      </c>
      <c r="P41" s="298">
        <f t="shared" si="7"/>
        <v>4127</v>
      </c>
      <c r="Q41" s="493"/>
      <c r="BF41" s="494">
        <v>404</v>
      </c>
      <c r="BG41" s="472">
        <f t="shared" si="8"/>
        <v>282.79999999999995</v>
      </c>
    </row>
    <row r="42" spans="1:59" ht="20.100000000000001" customHeight="1">
      <c r="A42" s="492" t="s">
        <v>915</v>
      </c>
      <c r="B42" s="493" t="s">
        <v>225</v>
      </c>
      <c r="C42" s="493">
        <v>27</v>
      </c>
      <c r="D42" s="493">
        <v>26</v>
      </c>
      <c r="E42" s="298">
        <f t="shared" si="13"/>
        <v>5885</v>
      </c>
      <c r="F42" s="298">
        <v>4357</v>
      </c>
      <c r="G42" s="298">
        <f t="shared" si="5"/>
        <v>4313</v>
      </c>
      <c r="H42" s="298">
        <v>44</v>
      </c>
      <c r="I42" s="298">
        <f t="shared" si="14"/>
        <v>549</v>
      </c>
      <c r="J42" s="298">
        <v>484</v>
      </c>
      <c r="K42" s="298">
        <v>65</v>
      </c>
      <c r="L42" s="298">
        <v>1088</v>
      </c>
      <c r="M42" s="298"/>
      <c r="N42" s="298"/>
      <c r="O42" s="298">
        <v>48</v>
      </c>
      <c r="P42" s="298">
        <f t="shared" si="7"/>
        <v>5837</v>
      </c>
      <c r="Q42" s="493"/>
      <c r="BF42" s="494">
        <v>692</v>
      </c>
      <c r="BG42" s="472">
        <f t="shared" si="8"/>
        <v>484.4</v>
      </c>
    </row>
    <row r="43" spans="1:59" ht="20.100000000000001" customHeight="1">
      <c r="A43" s="492" t="s">
        <v>916</v>
      </c>
      <c r="B43" s="493" t="s">
        <v>227</v>
      </c>
      <c r="C43" s="493">
        <v>28</v>
      </c>
      <c r="D43" s="493">
        <v>25</v>
      </c>
      <c r="E43" s="298">
        <f t="shared" si="13"/>
        <v>3606</v>
      </c>
      <c r="F43" s="298">
        <v>3182</v>
      </c>
      <c r="G43" s="298">
        <f t="shared" si="5"/>
        <v>3157</v>
      </c>
      <c r="H43" s="298">
        <v>25</v>
      </c>
      <c r="I43" s="298">
        <f t="shared" si="14"/>
        <v>398</v>
      </c>
      <c r="J43" s="298">
        <v>361</v>
      </c>
      <c r="K43" s="298">
        <v>37</v>
      </c>
      <c r="L43" s="298">
        <v>88</v>
      </c>
      <c r="M43" s="298"/>
      <c r="N43" s="298"/>
      <c r="O43" s="298">
        <v>36</v>
      </c>
      <c r="P43" s="298">
        <f t="shared" si="7"/>
        <v>3570</v>
      </c>
      <c r="Q43" s="493"/>
      <c r="BF43" s="494">
        <v>516</v>
      </c>
      <c r="BG43" s="472">
        <f t="shared" si="8"/>
        <v>361.2</v>
      </c>
    </row>
    <row r="44" spans="1:59" ht="20.100000000000001" customHeight="1">
      <c r="A44" s="492" t="s">
        <v>917</v>
      </c>
      <c r="B44" s="493" t="s">
        <v>231</v>
      </c>
      <c r="C44" s="493">
        <v>32</v>
      </c>
      <c r="D44" s="493">
        <v>31</v>
      </c>
      <c r="E44" s="298">
        <f t="shared" si="13"/>
        <v>9911</v>
      </c>
      <c r="F44" s="298">
        <v>6427</v>
      </c>
      <c r="G44" s="298">
        <f t="shared" si="5"/>
        <v>6393</v>
      </c>
      <c r="H44" s="298">
        <v>34</v>
      </c>
      <c r="I44" s="298">
        <f t="shared" si="14"/>
        <v>797</v>
      </c>
      <c r="J44" s="298">
        <v>746</v>
      </c>
      <c r="K44" s="298">
        <v>51</v>
      </c>
      <c r="L44" s="298">
        <v>2772</v>
      </c>
      <c r="M44" s="298"/>
      <c r="N44" s="298"/>
      <c r="O44" s="298">
        <v>75</v>
      </c>
      <c r="P44" s="298">
        <f t="shared" si="7"/>
        <v>9836</v>
      </c>
      <c r="Q44" s="493"/>
      <c r="BF44" s="494">
        <v>1066</v>
      </c>
      <c r="BG44" s="472">
        <f t="shared" si="8"/>
        <v>746.19999999999993</v>
      </c>
    </row>
    <row r="45" spans="1:59" ht="20.100000000000001" customHeight="1">
      <c r="A45" s="492" t="s">
        <v>918</v>
      </c>
      <c r="B45" s="493" t="s">
        <v>233</v>
      </c>
      <c r="C45" s="493">
        <v>41</v>
      </c>
      <c r="D45" s="493">
        <v>40</v>
      </c>
      <c r="E45" s="298">
        <f t="shared" si="13"/>
        <v>6067</v>
      </c>
      <c r="F45" s="298">
        <v>5429</v>
      </c>
      <c r="G45" s="298">
        <f t="shared" si="5"/>
        <v>5407</v>
      </c>
      <c r="H45" s="298">
        <v>22</v>
      </c>
      <c r="I45" s="298">
        <f t="shared" si="14"/>
        <v>671</v>
      </c>
      <c r="J45" s="298">
        <v>639</v>
      </c>
      <c r="K45" s="298">
        <v>32</v>
      </c>
      <c r="L45" s="298">
        <v>21</v>
      </c>
      <c r="M45" s="298"/>
      <c r="N45" s="298"/>
      <c r="O45" s="298">
        <v>64</v>
      </c>
      <c r="P45" s="298">
        <f t="shared" si="7"/>
        <v>6003</v>
      </c>
      <c r="Q45" s="493"/>
      <c r="BF45" s="494">
        <v>912</v>
      </c>
      <c r="BG45" s="472">
        <f t="shared" si="8"/>
        <v>638.4</v>
      </c>
    </row>
    <row r="46" spans="1:59" s="499" customFormat="1" ht="20.100000000000001" customHeight="1">
      <c r="A46" s="496">
        <v>4</v>
      </c>
      <c r="B46" s="497" t="s">
        <v>1002</v>
      </c>
      <c r="C46" s="497">
        <f>SUM(C47:C51)</f>
        <v>153</v>
      </c>
      <c r="D46" s="497">
        <f t="shared" ref="D46:P46" si="15">SUM(D47:D51)</f>
        <v>148</v>
      </c>
      <c r="E46" s="498">
        <f t="shared" si="15"/>
        <v>34975</v>
      </c>
      <c r="F46" s="498">
        <f t="shared" si="15"/>
        <v>26622</v>
      </c>
      <c r="G46" s="498">
        <f t="shared" si="15"/>
        <v>26539</v>
      </c>
      <c r="H46" s="498">
        <f t="shared" si="15"/>
        <v>83</v>
      </c>
      <c r="I46" s="498">
        <f t="shared" si="15"/>
        <v>3277</v>
      </c>
      <c r="J46" s="498">
        <f t="shared" si="15"/>
        <v>3152</v>
      </c>
      <c r="K46" s="498">
        <f t="shared" si="15"/>
        <v>125</v>
      </c>
      <c r="L46" s="498">
        <f>SUM(L47:L51)</f>
        <v>5284</v>
      </c>
      <c r="M46" s="498">
        <f t="shared" si="15"/>
        <v>0</v>
      </c>
      <c r="N46" s="498">
        <f t="shared" si="15"/>
        <v>0</v>
      </c>
      <c r="O46" s="498">
        <f t="shared" si="15"/>
        <v>315</v>
      </c>
      <c r="P46" s="498">
        <f t="shared" si="15"/>
        <v>34660</v>
      </c>
      <c r="Q46" s="497"/>
      <c r="BF46" s="500">
        <v>4502</v>
      </c>
      <c r="BG46" s="472">
        <f t="shared" si="8"/>
        <v>3151.3999999999996</v>
      </c>
    </row>
    <row r="47" spans="1:59" ht="20.100000000000001" customHeight="1">
      <c r="A47" s="492" t="s">
        <v>470</v>
      </c>
      <c r="B47" s="493" t="s">
        <v>209</v>
      </c>
      <c r="C47" s="493">
        <v>40</v>
      </c>
      <c r="D47" s="493">
        <v>39</v>
      </c>
      <c r="E47" s="298">
        <f>G47+J47+L47+M47+N47</f>
        <v>8861</v>
      </c>
      <c r="F47" s="298">
        <v>7007</v>
      </c>
      <c r="G47" s="298">
        <f t="shared" si="5"/>
        <v>6993</v>
      </c>
      <c r="H47" s="298">
        <v>14</v>
      </c>
      <c r="I47" s="298">
        <f>J47+K47</f>
        <v>859</v>
      </c>
      <c r="J47" s="298">
        <v>838</v>
      </c>
      <c r="K47" s="298">
        <v>21</v>
      </c>
      <c r="L47" s="298">
        <v>1030</v>
      </c>
      <c r="M47" s="298"/>
      <c r="N47" s="298"/>
      <c r="O47" s="298">
        <v>84</v>
      </c>
      <c r="P47" s="298">
        <f t="shared" si="7"/>
        <v>8777</v>
      </c>
      <c r="Q47" s="493"/>
      <c r="BF47" s="494">
        <v>1197</v>
      </c>
      <c r="BG47" s="472">
        <f t="shared" si="8"/>
        <v>837.9</v>
      </c>
    </row>
    <row r="48" spans="1:59" ht="20.100000000000001" customHeight="1">
      <c r="A48" s="492" t="s">
        <v>546</v>
      </c>
      <c r="B48" s="493" t="s">
        <v>219</v>
      </c>
      <c r="C48" s="493">
        <v>27</v>
      </c>
      <c r="D48" s="493">
        <v>27</v>
      </c>
      <c r="E48" s="298">
        <f t="shared" ref="E48:E51" si="16">G48+J48+L48+M48+N48</f>
        <v>5626</v>
      </c>
      <c r="F48" s="298">
        <v>4443</v>
      </c>
      <c r="G48" s="298">
        <f t="shared" si="5"/>
        <v>4417</v>
      </c>
      <c r="H48" s="298">
        <v>26</v>
      </c>
      <c r="I48" s="298">
        <f t="shared" ref="I48:I51" si="17">J48+K48</f>
        <v>552</v>
      </c>
      <c r="J48" s="298">
        <v>513</v>
      </c>
      <c r="K48" s="298">
        <v>39</v>
      </c>
      <c r="L48" s="298">
        <v>696</v>
      </c>
      <c r="M48" s="298"/>
      <c r="N48" s="298"/>
      <c r="O48" s="298">
        <v>51</v>
      </c>
      <c r="P48" s="298">
        <f t="shared" si="7"/>
        <v>5575</v>
      </c>
      <c r="Q48" s="493"/>
      <c r="BF48" s="494">
        <v>733</v>
      </c>
      <c r="BG48" s="472">
        <f t="shared" si="8"/>
        <v>513.1</v>
      </c>
    </row>
    <row r="49" spans="1:59" ht="20.100000000000001" customHeight="1">
      <c r="A49" s="492" t="s">
        <v>565</v>
      </c>
      <c r="B49" s="493" t="s">
        <v>215</v>
      </c>
      <c r="C49" s="493">
        <v>26</v>
      </c>
      <c r="D49" s="493">
        <v>23</v>
      </c>
      <c r="E49" s="298">
        <f t="shared" si="16"/>
        <v>5467</v>
      </c>
      <c r="F49" s="298">
        <v>4594</v>
      </c>
      <c r="G49" s="298">
        <f t="shared" si="5"/>
        <v>4588</v>
      </c>
      <c r="H49" s="298">
        <v>6</v>
      </c>
      <c r="I49" s="298">
        <f t="shared" si="17"/>
        <v>562</v>
      </c>
      <c r="J49" s="298">
        <v>553</v>
      </c>
      <c r="K49" s="298">
        <v>9</v>
      </c>
      <c r="L49" s="298">
        <v>326</v>
      </c>
      <c r="M49" s="298"/>
      <c r="N49" s="298"/>
      <c r="O49" s="298">
        <v>55</v>
      </c>
      <c r="P49" s="298">
        <f t="shared" si="7"/>
        <v>5412</v>
      </c>
      <c r="Q49" s="493"/>
      <c r="BF49" s="494">
        <v>790</v>
      </c>
      <c r="BG49" s="472">
        <f t="shared" si="8"/>
        <v>553</v>
      </c>
    </row>
    <row r="50" spans="1:59" ht="20.100000000000001" customHeight="1">
      <c r="A50" s="492" t="s">
        <v>604</v>
      </c>
      <c r="B50" s="493" t="s">
        <v>211</v>
      </c>
      <c r="C50" s="493">
        <v>32</v>
      </c>
      <c r="D50" s="493">
        <v>32</v>
      </c>
      <c r="E50" s="298">
        <f t="shared" si="16"/>
        <v>9158</v>
      </c>
      <c r="F50" s="298">
        <v>6727</v>
      </c>
      <c r="G50" s="298">
        <f t="shared" si="5"/>
        <v>6699</v>
      </c>
      <c r="H50" s="298">
        <v>28</v>
      </c>
      <c r="I50" s="298">
        <f t="shared" si="17"/>
        <v>831</v>
      </c>
      <c r="J50" s="298">
        <v>789</v>
      </c>
      <c r="K50" s="298">
        <v>42</v>
      </c>
      <c r="L50" s="298">
        <v>1670</v>
      </c>
      <c r="M50" s="298"/>
      <c r="N50" s="298"/>
      <c r="O50" s="298">
        <v>79</v>
      </c>
      <c r="P50" s="298">
        <f t="shared" si="7"/>
        <v>9079</v>
      </c>
      <c r="Q50" s="493"/>
      <c r="BF50" s="494">
        <v>1127</v>
      </c>
      <c r="BG50" s="472">
        <f t="shared" si="8"/>
        <v>788.9</v>
      </c>
    </row>
    <row r="51" spans="1:59" ht="20.100000000000001" customHeight="1">
      <c r="A51" s="492" t="s">
        <v>919</v>
      </c>
      <c r="B51" s="493" t="s">
        <v>229</v>
      </c>
      <c r="C51" s="493">
        <v>28</v>
      </c>
      <c r="D51" s="493">
        <v>27</v>
      </c>
      <c r="E51" s="298">
        <f t="shared" si="16"/>
        <v>5863</v>
      </c>
      <c r="F51" s="298">
        <v>3851</v>
      </c>
      <c r="G51" s="298">
        <f t="shared" si="5"/>
        <v>3842</v>
      </c>
      <c r="H51" s="298">
        <v>9</v>
      </c>
      <c r="I51" s="298">
        <f t="shared" si="17"/>
        <v>473</v>
      </c>
      <c r="J51" s="298">
        <v>459</v>
      </c>
      <c r="K51" s="298">
        <v>14</v>
      </c>
      <c r="L51" s="298">
        <v>1562</v>
      </c>
      <c r="M51" s="298"/>
      <c r="N51" s="298"/>
      <c r="O51" s="298">
        <v>46</v>
      </c>
      <c r="P51" s="298">
        <f t="shared" si="7"/>
        <v>5817</v>
      </c>
      <c r="Q51" s="493"/>
      <c r="BF51" s="494">
        <v>655</v>
      </c>
      <c r="BG51" s="472">
        <f t="shared" si="8"/>
        <v>458.49999999999994</v>
      </c>
    </row>
    <row r="52" spans="1:59" s="473" customFormat="1" ht="31.5">
      <c r="A52" s="488">
        <v>5</v>
      </c>
      <c r="B52" s="489" t="s">
        <v>1003</v>
      </c>
      <c r="C52" s="489">
        <v>14</v>
      </c>
      <c r="D52" s="489">
        <v>14</v>
      </c>
      <c r="E52" s="299">
        <f>SUM(E53:E55)</f>
        <v>1679</v>
      </c>
      <c r="F52" s="299">
        <f t="shared" ref="F52:O52" si="18">SUM(F53:F55)</f>
        <v>1417</v>
      </c>
      <c r="G52" s="299">
        <f t="shared" si="18"/>
        <v>1417</v>
      </c>
      <c r="H52" s="299">
        <f t="shared" si="18"/>
        <v>0</v>
      </c>
      <c r="I52" s="299">
        <f t="shared" si="18"/>
        <v>250</v>
      </c>
      <c r="J52" s="299">
        <f t="shared" si="18"/>
        <v>250</v>
      </c>
      <c r="K52" s="299">
        <f t="shared" si="18"/>
        <v>0</v>
      </c>
      <c r="L52" s="299">
        <f t="shared" si="18"/>
        <v>0</v>
      </c>
      <c r="M52" s="299">
        <f t="shared" si="18"/>
        <v>0</v>
      </c>
      <c r="N52" s="299">
        <f t="shared" si="18"/>
        <v>12</v>
      </c>
      <c r="O52" s="299">
        <f t="shared" si="18"/>
        <v>26</v>
      </c>
      <c r="P52" s="299">
        <f>SUM(P53:P55)</f>
        <v>1653</v>
      </c>
      <c r="Q52" s="489"/>
      <c r="BF52" s="484">
        <v>0</v>
      </c>
      <c r="BG52" s="501"/>
    </row>
    <row r="53" spans="1:59">
      <c r="A53" s="492" t="s">
        <v>12</v>
      </c>
      <c r="B53" s="493" t="s">
        <v>474</v>
      </c>
      <c r="C53" s="493"/>
      <c r="D53" s="493"/>
      <c r="E53" s="298">
        <f>G53+J53+L53+M53+N53</f>
        <v>1417</v>
      </c>
      <c r="F53" s="298">
        <v>1417</v>
      </c>
      <c r="G53" s="298">
        <f t="shared" si="5"/>
        <v>1417</v>
      </c>
      <c r="H53" s="298"/>
      <c r="I53" s="298">
        <f>J53+K53</f>
        <v>0</v>
      </c>
      <c r="J53" s="298"/>
      <c r="K53" s="298"/>
      <c r="L53" s="298"/>
      <c r="M53" s="298"/>
      <c r="N53" s="298"/>
      <c r="O53" s="298"/>
      <c r="P53" s="298">
        <f t="shared" si="7"/>
        <v>1417</v>
      </c>
      <c r="Q53" s="493"/>
    </row>
    <row r="54" spans="1:59">
      <c r="A54" s="492" t="s">
        <v>12</v>
      </c>
      <c r="B54" s="493" t="s">
        <v>637</v>
      </c>
      <c r="C54" s="493"/>
      <c r="D54" s="493"/>
      <c r="E54" s="298">
        <f t="shared" ref="E54:E56" si="19">G54+J54+L54+M54+N54</f>
        <v>250</v>
      </c>
      <c r="F54" s="298"/>
      <c r="G54" s="298"/>
      <c r="H54" s="298"/>
      <c r="I54" s="298">
        <f t="shared" ref="I54:I56" si="20">J54+K54</f>
        <v>250</v>
      </c>
      <c r="J54" s="298">
        <v>250</v>
      </c>
      <c r="K54" s="298"/>
      <c r="L54" s="298"/>
      <c r="M54" s="298"/>
      <c r="N54" s="298"/>
      <c r="O54" s="298">
        <v>25</v>
      </c>
      <c r="P54" s="298">
        <f t="shared" si="7"/>
        <v>225</v>
      </c>
      <c r="Q54" s="493"/>
    </row>
    <row r="55" spans="1:59" ht="47.25">
      <c r="A55" s="492" t="s">
        <v>12</v>
      </c>
      <c r="B55" s="493" t="s">
        <v>485</v>
      </c>
      <c r="C55" s="493"/>
      <c r="D55" s="493"/>
      <c r="E55" s="298">
        <f t="shared" si="19"/>
        <v>12</v>
      </c>
      <c r="F55" s="298"/>
      <c r="G55" s="298"/>
      <c r="H55" s="298"/>
      <c r="I55" s="298">
        <f t="shared" si="20"/>
        <v>0</v>
      </c>
      <c r="J55" s="298"/>
      <c r="K55" s="298"/>
      <c r="L55" s="298"/>
      <c r="M55" s="298"/>
      <c r="N55" s="298">
        <v>12</v>
      </c>
      <c r="O55" s="298">
        <v>1</v>
      </c>
      <c r="P55" s="298">
        <f t="shared" si="7"/>
        <v>11</v>
      </c>
      <c r="Q55" s="493"/>
    </row>
    <row r="56" spans="1:59" s="473" customFormat="1" ht="102.75" customHeight="1">
      <c r="A56" s="488" t="s">
        <v>17</v>
      </c>
      <c r="B56" s="489" t="s">
        <v>1004</v>
      </c>
      <c r="C56" s="489"/>
      <c r="D56" s="489"/>
      <c r="E56" s="299">
        <f t="shared" si="19"/>
        <v>7258</v>
      </c>
      <c r="F56" s="299"/>
      <c r="G56" s="299"/>
      <c r="H56" s="299"/>
      <c r="I56" s="299">
        <f t="shared" si="20"/>
        <v>7258</v>
      </c>
      <c r="J56" s="299">
        <v>7258</v>
      </c>
      <c r="K56" s="299"/>
      <c r="L56" s="299"/>
      <c r="M56" s="299"/>
      <c r="N56" s="299"/>
      <c r="O56" s="299">
        <v>726</v>
      </c>
      <c r="P56" s="299">
        <f t="shared" si="7"/>
        <v>6532</v>
      </c>
      <c r="Q56" s="489"/>
      <c r="BG56" s="501"/>
    </row>
    <row r="57" spans="1:59" s="473" customFormat="1" ht="31.5">
      <c r="A57" s="488" t="s">
        <v>23</v>
      </c>
      <c r="B57" s="489" t="s">
        <v>1005</v>
      </c>
      <c r="C57" s="489"/>
      <c r="D57" s="489"/>
      <c r="E57" s="299">
        <f t="shared" ref="E57:P57" si="21">SUM(E58:E75)-E66-E67-E68-E73-E74</f>
        <v>10712</v>
      </c>
      <c r="F57" s="299">
        <f t="shared" si="21"/>
        <v>0</v>
      </c>
      <c r="G57" s="299">
        <f t="shared" si="21"/>
        <v>0</v>
      </c>
      <c r="H57" s="299">
        <f t="shared" si="21"/>
        <v>0</v>
      </c>
      <c r="I57" s="299">
        <f t="shared" si="21"/>
        <v>0</v>
      </c>
      <c r="J57" s="299">
        <f t="shared" si="21"/>
        <v>0</v>
      </c>
      <c r="K57" s="299">
        <f t="shared" si="21"/>
        <v>0</v>
      </c>
      <c r="L57" s="299">
        <f t="shared" si="21"/>
        <v>3225</v>
      </c>
      <c r="M57" s="299">
        <f t="shared" si="21"/>
        <v>0</v>
      </c>
      <c r="N57" s="299">
        <f t="shared" si="21"/>
        <v>7487</v>
      </c>
      <c r="O57" s="299">
        <f t="shared" si="21"/>
        <v>102</v>
      </c>
      <c r="P57" s="299">
        <f t="shared" si="21"/>
        <v>10610</v>
      </c>
      <c r="Q57" s="489"/>
      <c r="BG57" s="501"/>
    </row>
    <row r="58" spans="1:59" ht="47.25">
      <c r="A58" s="492" t="s">
        <v>81</v>
      </c>
      <c r="B58" s="493" t="s">
        <v>920</v>
      </c>
      <c r="C58" s="493"/>
      <c r="D58" s="493"/>
      <c r="E58" s="298">
        <f>G58+J58+L58+M58+N58</f>
        <v>3225</v>
      </c>
      <c r="F58" s="298"/>
      <c r="G58" s="298"/>
      <c r="H58" s="298"/>
      <c r="I58" s="298">
        <f>J58+K58</f>
        <v>0</v>
      </c>
      <c r="J58" s="298"/>
      <c r="K58" s="298"/>
      <c r="L58" s="298">
        <v>3225</v>
      </c>
      <c r="M58" s="298"/>
      <c r="N58" s="298"/>
      <c r="O58" s="298"/>
      <c r="P58" s="298">
        <f t="shared" ref="P58:P75" si="22">E58-O58</f>
        <v>3225</v>
      </c>
      <c r="Q58" s="493"/>
    </row>
    <row r="59" spans="1:59">
      <c r="A59" s="492" t="s">
        <v>82</v>
      </c>
      <c r="B59" s="493" t="s">
        <v>921</v>
      </c>
      <c r="C59" s="493"/>
      <c r="D59" s="493"/>
      <c r="E59" s="298">
        <f t="shared" ref="E59:E64" si="23">G59+J59+L59+M59+N59</f>
        <v>90</v>
      </c>
      <c r="F59" s="298"/>
      <c r="G59" s="298"/>
      <c r="H59" s="298"/>
      <c r="I59" s="298">
        <f t="shared" ref="I59:I75" si="24">J59+K59</f>
        <v>0</v>
      </c>
      <c r="J59" s="298"/>
      <c r="K59" s="298"/>
      <c r="L59" s="298"/>
      <c r="M59" s="298"/>
      <c r="N59" s="298">
        <v>90</v>
      </c>
      <c r="O59" s="298">
        <v>9</v>
      </c>
      <c r="P59" s="298">
        <f t="shared" si="22"/>
        <v>81</v>
      </c>
      <c r="Q59" s="493"/>
    </row>
    <row r="60" spans="1:59" ht="78.75">
      <c r="A60" s="492" t="s">
        <v>83</v>
      </c>
      <c r="B60" s="493" t="s">
        <v>1006</v>
      </c>
      <c r="C60" s="493"/>
      <c r="D60" s="493"/>
      <c r="E60" s="298">
        <f t="shared" si="23"/>
        <v>100</v>
      </c>
      <c r="F60" s="298"/>
      <c r="G60" s="298"/>
      <c r="H60" s="298"/>
      <c r="I60" s="298"/>
      <c r="J60" s="298"/>
      <c r="K60" s="298"/>
      <c r="L60" s="298"/>
      <c r="M60" s="298"/>
      <c r="N60" s="298">
        <v>100</v>
      </c>
      <c r="O60" s="298">
        <v>10</v>
      </c>
      <c r="P60" s="298">
        <f t="shared" si="22"/>
        <v>90</v>
      </c>
      <c r="Q60" s="493"/>
    </row>
    <row r="61" spans="1:59">
      <c r="A61" s="492" t="s">
        <v>84</v>
      </c>
      <c r="B61" s="493" t="s">
        <v>922</v>
      </c>
      <c r="C61" s="493"/>
      <c r="D61" s="493"/>
      <c r="E61" s="298">
        <f t="shared" si="23"/>
        <v>70</v>
      </c>
      <c r="F61" s="298"/>
      <c r="G61" s="298"/>
      <c r="H61" s="298"/>
      <c r="I61" s="298">
        <f t="shared" si="24"/>
        <v>0</v>
      </c>
      <c r="J61" s="298"/>
      <c r="K61" s="298"/>
      <c r="L61" s="298"/>
      <c r="M61" s="298"/>
      <c r="N61" s="298">
        <v>70</v>
      </c>
      <c r="O61" s="298">
        <v>7</v>
      </c>
      <c r="P61" s="298">
        <f t="shared" si="22"/>
        <v>63</v>
      </c>
      <c r="Q61" s="493"/>
    </row>
    <row r="62" spans="1:59" ht="31.5">
      <c r="A62" s="492" t="s">
        <v>85</v>
      </c>
      <c r="B62" s="493" t="s">
        <v>923</v>
      </c>
      <c r="C62" s="493"/>
      <c r="D62" s="493"/>
      <c r="E62" s="298">
        <f t="shared" si="23"/>
        <v>50</v>
      </c>
      <c r="F62" s="298"/>
      <c r="G62" s="298"/>
      <c r="H62" s="298"/>
      <c r="I62" s="298">
        <f t="shared" si="24"/>
        <v>0</v>
      </c>
      <c r="J62" s="298"/>
      <c r="K62" s="298"/>
      <c r="L62" s="298"/>
      <c r="M62" s="298"/>
      <c r="N62" s="298">
        <v>50</v>
      </c>
      <c r="O62" s="298">
        <v>5</v>
      </c>
      <c r="P62" s="298">
        <f t="shared" si="22"/>
        <v>45</v>
      </c>
      <c r="Q62" s="493"/>
    </row>
    <row r="63" spans="1:59" ht="31.5">
      <c r="A63" s="492" t="s">
        <v>86</v>
      </c>
      <c r="B63" s="493" t="s">
        <v>924</v>
      </c>
      <c r="C63" s="493"/>
      <c r="D63" s="493"/>
      <c r="E63" s="298">
        <f t="shared" si="23"/>
        <v>150</v>
      </c>
      <c r="F63" s="298"/>
      <c r="G63" s="298"/>
      <c r="H63" s="298"/>
      <c r="I63" s="298">
        <f t="shared" si="24"/>
        <v>0</v>
      </c>
      <c r="J63" s="298"/>
      <c r="K63" s="298"/>
      <c r="L63" s="298"/>
      <c r="M63" s="298"/>
      <c r="N63" s="298">
        <v>150</v>
      </c>
      <c r="O63" s="298">
        <v>15</v>
      </c>
      <c r="P63" s="298">
        <f t="shared" si="22"/>
        <v>135</v>
      </c>
      <c r="Q63" s="493"/>
    </row>
    <row r="64" spans="1:59" ht="31.5">
      <c r="A64" s="492" t="s">
        <v>87</v>
      </c>
      <c r="B64" s="493" t="s">
        <v>925</v>
      </c>
      <c r="C64" s="493"/>
      <c r="D64" s="493"/>
      <c r="E64" s="298">
        <f t="shared" si="23"/>
        <v>100</v>
      </c>
      <c r="F64" s="298"/>
      <c r="G64" s="298"/>
      <c r="H64" s="298"/>
      <c r="I64" s="298">
        <f t="shared" si="24"/>
        <v>0</v>
      </c>
      <c r="J64" s="298"/>
      <c r="K64" s="298"/>
      <c r="L64" s="298"/>
      <c r="M64" s="298"/>
      <c r="N64" s="298">
        <v>100</v>
      </c>
      <c r="O64" s="298">
        <v>10</v>
      </c>
      <c r="P64" s="298">
        <f t="shared" si="22"/>
        <v>90</v>
      </c>
      <c r="Q64" s="493"/>
    </row>
    <row r="65" spans="1:59">
      <c r="A65" s="492" t="s">
        <v>88</v>
      </c>
      <c r="B65" s="493" t="s">
        <v>926</v>
      </c>
      <c r="C65" s="493"/>
      <c r="D65" s="493"/>
      <c r="E65" s="298">
        <f>SUM(E66:E68)</f>
        <v>500</v>
      </c>
      <c r="F65" s="298">
        <f t="shared" ref="F65:P65" si="25">SUM(F66:F68)</f>
        <v>0</v>
      </c>
      <c r="G65" s="298">
        <f t="shared" si="25"/>
        <v>0</v>
      </c>
      <c r="H65" s="298">
        <f t="shared" si="25"/>
        <v>0</v>
      </c>
      <c r="I65" s="298">
        <f t="shared" si="24"/>
        <v>0</v>
      </c>
      <c r="J65" s="298">
        <f t="shared" ref="J65:N65" si="26">SUM(J66:J68)</f>
        <v>0</v>
      </c>
      <c r="K65" s="298">
        <f t="shared" si="26"/>
        <v>0</v>
      </c>
      <c r="L65" s="298">
        <f t="shared" si="26"/>
        <v>0</v>
      </c>
      <c r="M65" s="298">
        <f t="shared" si="26"/>
        <v>0</v>
      </c>
      <c r="N65" s="298">
        <f t="shared" si="26"/>
        <v>500</v>
      </c>
      <c r="O65" s="298">
        <f t="shared" si="25"/>
        <v>32</v>
      </c>
      <c r="P65" s="298">
        <f t="shared" si="25"/>
        <v>468</v>
      </c>
      <c r="Q65" s="493"/>
    </row>
    <row r="66" spans="1:59" s="505" customFormat="1">
      <c r="A66" s="502"/>
      <c r="B66" s="503" t="s">
        <v>1007</v>
      </c>
      <c r="C66" s="503"/>
      <c r="D66" s="503"/>
      <c r="E66" s="504">
        <f>G66+J66+L66+M66+N66</f>
        <v>100</v>
      </c>
      <c r="F66" s="504"/>
      <c r="G66" s="504"/>
      <c r="H66" s="504"/>
      <c r="I66" s="504">
        <f t="shared" si="24"/>
        <v>0</v>
      </c>
      <c r="J66" s="504"/>
      <c r="K66" s="504"/>
      <c r="L66" s="504"/>
      <c r="M66" s="504"/>
      <c r="N66" s="504">
        <v>100</v>
      </c>
      <c r="O66" s="504">
        <v>10</v>
      </c>
      <c r="P66" s="504">
        <f t="shared" si="22"/>
        <v>90</v>
      </c>
      <c r="Q66" s="503"/>
      <c r="BG66" s="506"/>
    </row>
    <row r="67" spans="1:59" s="505" customFormat="1">
      <c r="A67" s="502"/>
      <c r="B67" s="503" t="s">
        <v>1008</v>
      </c>
      <c r="C67" s="503"/>
      <c r="D67" s="503"/>
      <c r="E67" s="504">
        <f t="shared" ref="E67:E75" si="27">G67+J67+L67+M67+N67</f>
        <v>200</v>
      </c>
      <c r="F67" s="504"/>
      <c r="G67" s="504"/>
      <c r="H67" s="504"/>
      <c r="I67" s="504">
        <f t="shared" si="24"/>
        <v>0</v>
      </c>
      <c r="J67" s="504"/>
      <c r="K67" s="504"/>
      <c r="L67" s="504"/>
      <c r="M67" s="504"/>
      <c r="N67" s="504">
        <v>200</v>
      </c>
      <c r="O67" s="504">
        <v>2</v>
      </c>
      <c r="P67" s="504">
        <f t="shared" si="22"/>
        <v>198</v>
      </c>
      <c r="Q67" s="503"/>
      <c r="BG67" s="506"/>
    </row>
    <row r="68" spans="1:59" s="505" customFormat="1">
      <c r="A68" s="502"/>
      <c r="B68" s="503" t="s">
        <v>1009</v>
      </c>
      <c r="C68" s="503"/>
      <c r="D68" s="503"/>
      <c r="E68" s="504">
        <f t="shared" si="27"/>
        <v>200</v>
      </c>
      <c r="F68" s="504"/>
      <c r="G68" s="504"/>
      <c r="H68" s="504"/>
      <c r="I68" s="504">
        <f t="shared" si="24"/>
        <v>0</v>
      </c>
      <c r="J68" s="504"/>
      <c r="K68" s="504"/>
      <c r="L68" s="504"/>
      <c r="M68" s="504"/>
      <c r="N68" s="504">
        <v>200</v>
      </c>
      <c r="O68" s="504">
        <v>20</v>
      </c>
      <c r="P68" s="504">
        <f t="shared" si="22"/>
        <v>180</v>
      </c>
      <c r="Q68" s="503"/>
      <c r="BG68" s="506"/>
    </row>
    <row r="69" spans="1:59" ht="31.5">
      <c r="A69" s="492" t="s">
        <v>89</v>
      </c>
      <c r="B69" s="493" t="s">
        <v>927</v>
      </c>
      <c r="C69" s="493"/>
      <c r="D69" s="493"/>
      <c r="E69" s="298">
        <f>G69+J69+L69+M69+N69</f>
        <v>500</v>
      </c>
      <c r="F69" s="298"/>
      <c r="G69" s="298"/>
      <c r="H69" s="298"/>
      <c r="I69" s="298">
        <f t="shared" si="24"/>
        <v>0</v>
      </c>
      <c r="J69" s="298"/>
      <c r="K69" s="298"/>
      <c r="L69" s="298"/>
      <c r="M69" s="298"/>
      <c r="N69" s="298">
        <v>500</v>
      </c>
      <c r="O69" s="298"/>
      <c r="P69" s="298">
        <f t="shared" si="22"/>
        <v>500</v>
      </c>
      <c r="Q69" s="493"/>
    </row>
    <row r="70" spans="1:59" ht="47.25">
      <c r="A70" s="492" t="s">
        <v>90</v>
      </c>
      <c r="B70" s="493" t="s">
        <v>928</v>
      </c>
      <c r="C70" s="493"/>
      <c r="D70" s="493"/>
      <c r="E70" s="298">
        <f t="shared" si="27"/>
        <v>80</v>
      </c>
      <c r="F70" s="298"/>
      <c r="G70" s="298"/>
      <c r="H70" s="298"/>
      <c r="I70" s="298">
        <f t="shared" si="24"/>
        <v>0</v>
      </c>
      <c r="J70" s="298"/>
      <c r="K70" s="298"/>
      <c r="L70" s="298"/>
      <c r="M70" s="298"/>
      <c r="N70" s="298">
        <v>80</v>
      </c>
      <c r="O70" s="298">
        <v>8</v>
      </c>
      <c r="P70" s="298">
        <f t="shared" si="22"/>
        <v>72</v>
      </c>
      <c r="Q70" s="493"/>
    </row>
    <row r="71" spans="1:59" ht="31.5">
      <c r="A71" s="492" t="s">
        <v>91</v>
      </c>
      <c r="B71" s="493" t="s">
        <v>929</v>
      </c>
      <c r="C71" s="493"/>
      <c r="D71" s="493"/>
      <c r="E71" s="298">
        <f t="shared" si="27"/>
        <v>3322</v>
      </c>
      <c r="F71" s="298"/>
      <c r="G71" s="298"/>
      <c r="H71" s="298"/>
      <c r="I71" s="298">
        <f t="shared" si="24"/>
        <v>0</v>
      </c>
      <c r="J71" s="298"/>
      <c r="K71" s="298"/>
      <c r="L71" s="298"/>
      <c r="M71" s="298"/>
      <c r="N71" s="298">
        <v>3322</v>
      </c>
      <c r="O71" s="298"/>
      <c r="P71" s="298">
        <f t="shared" si="22"/>
        <v>3322</v>
      </c>
      <c r="Q71" s="493"/>
    </row>
    <row r="72" spans="1:59" ht="66" customHeight="1">
      <c r="A72" s="492" t="s">
        <v>92</v>
      </c>
      <c r="B72" s="493" t="s">
        <v>930</v>
      </c>
      <c r="C72" s="493"/>
      <c r="D72" s="493"/>
      <c r="E72" s="298">
        <f>SUM(E73:E74)</f>
        <v>2465</v>
      </c>
      <c r="F72" s="298">
        <f t="shared" ref="F72:P72" si="28">SUM(F73:F74)</f>
        <v>0</v>
      </c>
      <c r="G72" s="298">
        <f t="shared" si="28"/>
        <v>0</v>
      </c>
      <c r="H72" s="298">
        <f t="shared" si="28"/>
        <v>0</v>
      </c>
      <c r="I72" s="298">
        <f t="shared" si="24"/>
        <v>0</v>
      </c>
      <c r="J72" s="298">
        <f t="shared" si="28"/>
        <v>0</v>
      </c>
      <c r="K72" s="298">
        <f t="shared" si="28"/>
        <v>0</v>
      </c>
      <c r="L72" s="298">
        <f t="shared" si="28"/>
        <v>0</v>
      </c>
      <c r="M72" s="298">
        <f t="shared" si="28"/>
        <v>0</v>
      </c>
      <c r="N72" s="298">
        <f t="shared" si="28"/>
        <v>2465</v>
      </c>
      <c r="O72" s="298">
        <f t="shared" si="28"/>
        <v>0</v>
      </c>
      <c r="P72" s="298">
        <f t="shared" si="28"/>
        <v>2465</v>
      </c>
      <c r="Q72" s="493"/>
    </row>
    <row r="73" spans="1:59" s="505" customFormat="1" ht="47.25">
      <c r="A73" s="502" t="s">
        <v>12</v>
      </c>
      <c r="B73" s="503" t="s">
        <v>1010</v>
      </c>
      <c r="C73" s="503"/>
      <c r="D73" s="503"/>
      <c r="E73" s="504">
        <f t="shared" si="27"/>
        <v>1800</v>
      </c>
      <c r="F73" s="504"/>
      <c r="G73" s="504"/>
      <c r="H73" s="504"/>
      <c r="I73" s="298">
        <f t="shared" si="24"/>
        <v>0</v>
      </c>
      <c r="J73" s="504"/>
      <c r="K73" s="504"/>
      <c r="L73" s="504"/>
      <c r="M73" s="504"/>
      <c r="N73" s="504">
        <v>1800</v>
      </c>
      <c r="O73" s="504"/>
      <c r="P73" s="504">
        <f t="shared" si="22"/>
        <v>1800</v>
      </c>
      <c r="Q73" s="503"/>
      <c r="BG73" s="506"/>
    </row>
    <row r="74" spans="1:59" s="505" customFormat="1" ht="47.25">
      <c r="A74" s="502" t="s">
        <v>12</v>
      </c>
      <c r="B74" s="503" t="s">
        <v>1011</v>
      </c>
      <c r="C74" s="503"/>
      <c r="D74" s="503"/>
      <c r="E74" s="504">
        <f t="shared" si="27"/>
        <v>665</v>
      </c>
      <c r="F74" s="504"/>
      <c r="G74" s="504"/>
      <c r="H74" s="504"/>
      <c r="I74" s="298">
        <f t="shared" si="24"/>
        <v>0</v>
      </c>
      <c r="J74" s="504"/>
      <c r="K74" s="504"/>
      <c r="L74" s="504"/>
      <c r="M74" s="504"/>
      <c r="N74" s="504">
        <v>665</v>
      </c>
      <c r="O74" s="504"/>
      <c r="P74" s="504">
        <f t="shared" si="22"/>
        <v>665</v>
      </c>
      <c r="Q74" s="503"/>
      <c r="BG74" s="506"/>
    </row>
    <row r="75" spans="1:59" ht="31.5">
      <c r="A75" s="492" t="s">
        <v>93</v>
      </c>
      <c r="B75" s="493" t="s">
        <v>931</v>
      </c>
      <c r="C75" s="493"/>
      <c r="D75" s="493"/>
      <c r="E75" s="298">
        <f t="shared" si="27"/>
        <v>60</v>
      </c>
      <c r="F75" s="298"/>
      <c r="G75" s="298"/>
      <c r="H75" s="298"/>
      <c r="I75" s="298">
        <f t="shared" si="24"/>
        <v>0</v>
      </c>
      <c r="J75" s="298"/>
      <c r="K75" s="298"/>
      <c r="L75" s="298"/>
      <c r="M75" s="298"/>
      <c r="N75" s="298">
        <v>60</v>
      </c>
      <c r="O75" s="298">
        <v>6</v>
      </c>
      <c r="P75" s="298">
        <f t="shared" si="22"/>
        <v>54</v>
      </c>
      <c r="Q75" s="493"/>
    </row>
    <row r="76" spans="1:59" s="473" customFormat="1" ht="20.100000000000001" customHeight="1">
      <c r="A76" s="488" t="s">
        <v>44</v>
      </c>
      <c r="B76" s="489" t="s">
        <v>675</v>
      </c>
      <c r="C76" s="489"/>
      <c r="D76" s="489"/>
      <c r="E76" s="299">
        <f>E77</f>
        <v>480</v>
      </c>
      <c r="F76" s="299">
        <f t="shared" ref="F76:P78" si="29">F77</f>
        <v>0</v>
      </c>
      <c r="G76" s="299">
        <f t="shared" si="29"/>
        <v>0</v>
      </c>
      <c r="H76" s="299">
        <f t="shared" si="29"/>
        <v>0</v>
      </c>
      <c r="I76" s="299">
        <f t="shared" si="29"/>
        <v>0</v>
      </c>
      <c r="J76" s="299">
        <f t="shared" si="29"/>
        <v>0</v>
      </c>
      <c r="K76" s="299">
        <f t="shared" si="29"/>
        <v>0</v>
      </c>
      <c r="L76" s="299">
        <f t="shared" si="29"/>
        <v>0</v>
      </c>
      <c r="M76" s="299">
        <f t="shared" si="29"/>
        <v>0</v>
      </c>
      <c r="N76" s="299">
        <f t="shared" si="29"/>
        <v>480</v>
      </c>
      <c r="O76" s="299">
        <f t="shared" si="29"/>
        <v>0</v>
      </c>
      <c r="P76" s="299">
        <f t="shared" si="29"/>
        <v>480</v>
      </c>
      <c r="Q76" s="489"/>
      <c r="BG76" s="501"/>
    </row>
    <row r="77" spans="1:59" ht="20.100000000000001" customHeight="1">
      <c r="A77" s="492" t="s">
        <v>12</v>
      </c>
      <c r="B77" s="493" t="s">
        <v>1012</v>
      </c>
      <c r="C77" s="493"/>
      <c r="D77" s="493"/>
      <c r="E77" s="298">
        <f>G77+J77+L77+M77+N77</f>
        <v>480</v>
      </c>
      <c r="F77" s="298"/>
      <c r="G77" s="298"/>
      <c r="H77" s="298"/>
      <c r="I77" s="298"/>
      <c r="J77" s="298">
        <f t="shared" ref="J77" si="30">I77-K77</f>
        <v>0</v>
      </c>
      <c r="K77" s="298"/>
      <c r="L77" s="298"/>
      <c r="M77" s="298"/>
      <c r="N77" s="298">
        <v>480</v>
      </c>
      <c r="O77" s="298"/>
      <c r="P77" s="298">
        <f t="shared" ref="P77" si="31">E77-O77</f>
        <v>480</v>
      </c>
      <c r="Q77" s="493"/>
    </row>
    <row r="78" spans="1:59" s="473" customFormat="1" ht="20.100000000000001" customHeight="1">
      <c r="A78" s="488" t="s">
        <v>251</v>
      </c>
      <c r="B78" s="489" t="s">
        <v>521</v>
      </c>
      <c r="C78" s="489"/>
      <c r="D78" s="489"/>
      <c r="E78" s="299">
        <f>E79</f>
        <v>667</v>
      </c>
      <c r="F78" s="299">
        <f t="shared" si="29"/>
        <v>0</v>
      </c>
      <c r="G78" s="299">
        <f t="shared" si="29"/>
        <v>0</v>
      </c>
      <c r="H78" s="299">
        <f t="shared" si="29"/>
        <v>0</v>
      </c>
      <c r="I78" s="299">
        <f t="shared" si="29"/>
        <v>0</v>
      </c>
      <c r="J78" s="299">
        <f t="shared" si="29"/>
        <v>0</v>
      </c>
      <c r="K78" s="299">
        <f t="shared" si="29"/>
        <v>0</v>
      </c>
      <c r="L78" s="299">
        <f t="shared" si="29"/>
        <v>0</v>
      </c>
      <c r="M78" s="299">
        <f t="shared" si="29"/>
        <v>0</v>
      </c>
      <c r="N78" s="299">
        <f t="shared" si="29"/>
        <v>667</v>
      </c>
      <c r="O78" s="299">
        <f t="shared" si="29"/>
        <v>67</v>
      </c>
      <c r="P78" s="299">
        <f t="shared" si="29"/>
        <v>600</v>
      </c>
      <c r="Q78" s="489"/>
      <c r="BG78" s="501"/>
    </row>
    <row r="79" spans="1:59" ht="20.100000000000001" customHeight="1">
      <c r="A79" s="492" t="s">
        <v>12</v>
      </c>
      <c r="B79" s="493" t="s">
        <v>678</v>
      </c>
      <c r="C79" s="493"/>
      <c r="D79" s="493"/>
      <c r="E79" s="298">
        <f>G79+J79+L79+M79+N79</f>
        <v>667</v>
      </c>
      <c r="F79" s="298"/>
      <c r="G79" s="298"/>
      <c r="H79" s="298"/>
      <c r="I79" s="298"/>
      <c r="J79" s="298"/>
      <c r="K79" s="298"/>
      <c r="L79" s="298"/>
      <c r="M79" s="298"/>
      <c r="N79" s="298">
        <v>667</v>
      </c>
      <c r="O79" s="298">
        <v>67</v>
      </c>
      <c r="P79" s="298">
        <f t="shared" ref="P79" si="32">E79-O79</f>
        <v>600</v>
      </c>
      <c r="Q79" s="493"/>
    </row>
    <row r="80" spans="1:59" s="473" customFormat="1">
      <c r="A80" s="488" t="s">
        <v>255</v>
      </c>
      <c r="B80" s="489" t="s">
        <v>243</v>
      </c>
      <c r="C80" s="489"/>
      <c r="D80" s="489"/>
      <c r="E80" s="299">
        <f>E81</f>
        <v>120</v>
      </c>
      <c r="F80" s="299">
        <f t="shared" ref="F80:P80" si="33">F81</f>
        <v>0</v>
      </c>
      <c r="G80" s="299">
        <f t="shared" si="33"/>
        <v>0</v>
      </c>
      <c r="H80" s="299">
        <f t="shared" si="33"/>
        <v>0</v>
      </c>
      <c r="I80" s="299">
        <f t="shared" si="33"/>
        <v>0</v>
      </c>
      <c r="J80" s="299">
        <f t="shared" si="33"/>
        <v>0</v>
      </c>
      <c r="K80" s="299">
        <f t="shared" si="33"/>
        <v>0</v>
      </c>
      <c r="L80" s="299">
        <f t="shared" si="33"/>
        <v>0</v>
      </c>
      <c r="M80" s="299">
        <f t="shared" si="33"/>
        <v>0</v>
      </c>
      <c r="N80" s="299">
        <f t="shared" si="33"/>
        <v>120</v>
      </c>
      <c r="O80" s="299">
        <f t="shared" si="33"/>
        <v>12</v>
      </c>
      <c r="P80" s="299">
        <f t="shared" si="33"/>
        <v>108</v>
      </c>
      <c r="Q80" s="489"/>
      <c r="BG80" s="501"/>
    </row>
    <row r="81" spans="1:59" ht="31.5">
      <c r="A81" s="492" t="s">
        <v>12</v>
      </c>
      <c r="B81" s="493" t="s">
        <v>676</v>
      </c>
      <c r="C81" s="493"/>
      <c r="D81" s="493"/>
      <c r="E81" s="298">
        <f>G81+J81+L81+M81+N81</f>
        <v>120</v>
      </c>
      <c r="F81" s="298"/>
      <c r="G81" s="298">
        <f>F81-H81</f>
        <v>0</v>
      </c>
      <c r="H81" s="298"/>
      <c r="I81" s="298"/>
      <c r="J81" s="298">
        <f>I81-K81</f>
        <v>0</v>
      </c>
      <c r="K81" s="298"/>
      <c r="L81" s="298"/>
      <c r="M81" s="298"/>
      <c r="N81" s="298">
        <v>120</v>
      </c>
      <c r="O81" s="298">
        <v>12</v>
      </c>
      <c r="P81" s="298">
        <f>E81-O81</f>
        <v>108</v>
      </c>
      <c r="Q81" s="493"/>
    </row>
    <row r="82" spans="1:59" s="473" customFormat="1" ht="31.5">
      <c r="A82" s="488" t="s">
        <v>1013</v>
      </c>
      <c r="B82" s="489" t="s">
        <v>113</v>
      </c>
      <c r="C82" s="489"/>
      <c r="D82" s="489"/>
      <c r="E82" s="299">
        <f>E83</f>
        <v>380</v>
      </c>
      <c r="F82" s="299">
        <f t="shared" ref="F82:P82" si="34">F83</f>
        <v>0</v>
      </c>
      <c r="G82" s="299">
        <f t="shared" si="34"/>
        <v>0</v>
      </c>
      <c r="H82" s="299">
        <f t="shared" si="34"/>
        <v>0</v>
      </c>
      <c r="I82" s="299">
        <f t="shared" si="34"/>
        <v>0</v>
      </c>
      <c r="J82" s="299">
        <f t="shared" si="34"/>
        <v>0</v>
      </c>
      <c r="K82" s="299">
        <f t="shared" si="34"/>
        <v>0</v>
      </c>
      <c r="L82" s="299">
        <f t="shared" si="34"/>
        <v>0</v>
      </c>
      <c r="M82" s="299">
        <f t="shared" si="34"/>
        <v>0</v>
      </c>
      <c r="N82" s="299">
        <f t="shared" si="34"/>
        <v>380</v>
      </c>
      <c r="O82" s="299">
        <f t="shared" si="34"/>
        <v>38</v>
      </c>
      <c r="P82" s="299">
        <f t="shared" si="34"/>
        <v>342</v>
      </c>
      <c r="Q82" s="489"/>
      <c r="BG82" s="501"/>
    </row>
    <row r="83" spans="1:59" ht="31.5">
      <c r="A83" s="507" t="s">
        <v>12</v>
      </c>
      <c r="B83" s="493" t="s">
        <v>677</v>
      </c>
      <c r="C83" s="493"/>
      <c r="D83" s="493"/>
      <c r="E83" s="298">
        <f>G83+J83+L83+M83+N83</f>
        <v>380</v>
      </c>
      <c r="F83" s="298"/>
      <c r="G83" s="298">
        <f>F83-H83</f>
        <v>0</v>
      </c>
      <c r="H83" s="298"/>
      <c r="I83" s="298"/>
      <c r="J83" s="298"/>
      <c r="K83" s="298"/>
      <c r="L83" s="298"/>
      <c r="M83" s="298"/>
      <c r="N83" s="298">
        <v>380</v>
      </c>
      <c r="O83" s="298">
        <v>38</v>
      </c>
      <c r="P83" s="298">
        <f>E83-O83</f>
        <v>342</v>
      </c>
      <c r="Q83" s="493"/>
    </row>
    <row r="84" spans="1:59" s="473" customFormat="1">
      <c r="A84" s="488" t="s">
        <v>1014</v>
      </c>
      <c r="B84" s="486" t="s">
        <v>1015</v>
      </c>
      <c r="C84" s="489"/>
      <c r="D84" s="489"/>
      <c r="E84" s="299">
        <f>SUM(E85:E86)</f>
        <v>1841</v>
      </c>
      <c r="F84" s="299">
        <f t="shared" ref="F84:P84" si="35">SUM(F85:F86)</f>
        <v>0</v>
      </c>
      <c r="G84" s="299">
        <f t="shared" si="35"/>
        <v>0</v>
      </c>
      <c r="H84" s="299">
        <f t="shared" si="35"/>
        <v>0</v>
      </c>
      <c r="I84" s="299">
        <f t="shared" si="35"/>
        <v>0</v>
      </c>
      <c r="J84" s="299">
        <f t="shared" si="35"/>
        <v>0</v>
      </c>
      <c r="K84" s="299">
        <f t="shared" si="35"/>
        <v>0</v>
      </c>
      <c r="L84" s="299">
        <f t="shared" si="35"/>
        <v>650</v>
      </c>
      <c r="M84" s="299">
        <f t="shared" si="35"/>
        <v>0</v>
      </c>
      <c r="N84" s="299">
        <f t="shared" si="35"/>
        <v>1191</v>
      </c>
      <c r="O84" s="299">
        <f t="shared" si="35"/>
        <v>0</v>
      </c>
      <c r="P84" s="299">
        <f t="shared" si="35"/>
        <v>1841</v>
      </c>
      <c r="Q84" s="489"/>
      <c r="BG84" s="501"/>
    </row>
    <row r="85" spans="1:59" ht="31.5">
      <c r="A85" s="507" t="s">
        <v>81</v>
      </c>
      <c r="B85" s="493" t="s">
        <v>1016</v>
      </c>
      <c r="C85" s="493"/>
      <c r="D85" s="493"/>
      <c r="E85" s="298">
        <f t="shared" ref="E85:E86" si="36">G85+J85+L85+M85+N85</f>
        <v>650</v>
      </c>
      <c r="F85" s="298"/>
      <c r="G85" s="298"/>
      <c r="H85" s="298"/>
      <c r="I85" s="298">
        <f>J85+K85</f>
        <v>0</v>
      </c>
      <c r="J85" s="298"/>
      <c r="K85" s="298"/>
      <c r="L85" s="298">
        <v>650</v>
      </c>
      <c r="M85" s="298"/>
      <c r="N85" s="298"/>
      <c r="O85" s="298"/>
      <c r="P85" s="508">
        <f>E85-O85</f>
        <v>650</v>
      </c>
      <c r="Q85" s="493"/>
    </row>
    <row r="86" spans="1:59" ht="71.25" customHeight="1">
      <c r="A86" s="507" t="s">
        <v>82</v>
      </c>
      <c r="B86" s="493" t="s">
        <v>932</v>
      </c>
      <c r="C86" s="493"/>
      <c r="D86" s="493"/>
      <c r="E86" s="298">
        <f t="shared" si="36"/>
        <v>1191</v>
      </c>
      <c r="F86" s="298"/>
      <c r="G86" s="298"/>
      <c r="H86" s="298"/>
      <c r="I86" s="298">
        <f>J86+K86</f>
        <v>0</v>
      </c>
      <c r="J86" s="298"/>
      <c r="K86" s="298"/>
      <c r="L86" s="298"/>
      <c r="M86" s="298"/>
      <c r="N86" s="298">
        <v>1191</v>
      </c>
      <c r="O86" s="298"/>
      <c r="P86" s="508">
        <f>E86-O86</f>
        <v>1191</v>
      </c>
      <c r="Q86" s="493"/>
    </row>
    <row r="87" spans="1:59" s="473" customFormat="1">
      <c r="A87" s="488" t="s">
        <v>5</v>
      </c>
      <c r="B87" s="485" t="s">
        <v>1017</v>
      </c>
      <c r="C87" s="489">
        <f>C88+C80+C82</f>
        <v>4</v>
      </c>
      <c r="D87" s="489">
        <f>D88+D80+D82</f>
        <v>4</v>
      </c>
      <c r="E87" s="487">
        <f>E88</f>
        <v>747</v>
      </c>
      <c r="F87" s="487">
        <f t="shared" ref="F87:P87" si="37">F88</f>
        <v>436</v>
      </c>
      <c r="G87" s="487">
        <f t="shared" si="37"/>
        <v>436</v>
      </c>
      <c r="H87" s="487">
        <f t="shared" si="37"/>
        <v>0</v>
      </c>
      <c r="I87" s="487">
        <f t="shared" si="37"/>
        <v>77</v>
      </c>
      <c r="J87" s="487">
        <f t="shared" si="37"/>
        <v>77</v>
      </c>
      <c r="K87" s="487">
        <f t="shared" si="37"/>
        <v>0</v>
      </c>
      <c r="L87" s="487">
        <f t="shared" si="37"/>
        <v>0</v>
      </c>
      <c r="M87" s="487">
        <f t="shared" si="37"/>
        <v>0</v>
      </c>
      <c r="N87" s="487">
        <f t="shared" si="37"/>
        <v>234</v>
      </c>
      <c r="O87" s="487">
        <f t="shared" si="37"/>
        <v>23</v>
      </c>
      <c r="P87" s="487">
        <f t="shared" si="37"/>
        <v>724</v>
      </c>
      <c r="Q87" s="489"/>
      <c r="BG87" s="501"/>
    </row>
    <row r="88" spans="1:59" s="473" customFormat="1">
      <c r="A88" s="488" t="s">
        <v>81</v>
      </c>
      <c r="B88" s="489" t="s">
        <v>1018</v>
      </c>
      <c r="C88" s="489">
        <v>4</v>
      </c>
      <c r="D88" s="489">
        <v>4</v>
      </c>
      <c r="E88" s="299">
        <f>SUM(E89:E92)</f>
        <v>747</v>
      </c>
      <c r="F88" s="299">
        <f t="shared" ref="F88:P88" si="38">SUM(F89:F92)</f>
        <v>436</v>
      </c>
      <c r="G88" s="299">
        <f t="shared" si="38"/>
        <v>436</v>
      </c>
      <c r="H88" s="299">
        <f t="shared" si="38"/>
        <v>0</v>
      </c>
      <c r="I88" s="299">
        <f t="shared" si="38"/>
        <v>77</v>
      </c>
      <c r="J88" s="299">
        <f t="shared" si="38"/>
        <v>77</v>
      </c>
      <c r="K88" s="299">
        <f t="shared" si="38"/>
        <v>0</v>
      </c>
      <c r="L88" s="299">
        <f t="shared" si="38"/>
        <v>0</v>
      </c>
      <c r="M88" s="299">
        <f t="shared" si="38"/>
        <v>0</v>
      </c>
      <c r="N88" s="299">
        <f t="shared" si="38"/>
        <v>234</v>
      </c>
      <c r="O88" s="299">
        <f t="shared" si="38"/>
        <v>23</v>
      </c>
      <c r="P88" s="299">
        <f t="shared" si="38"/>
        <v>724</v>
      </c>
      <c r="Q88" s="489"/>
      <c r="BG88" s="501"/>
    </row>
    <row r="89" spans="1:59">
      <c r="A89" s="507" t="s">
        <v>12</v>
      </c>
      <c r="B89" s="493" t="s">
        <v>474</v>
      </c>
      <c r="C89" s="493"/>
      <c r="D89" s="493"/>
      <c r="E89" s="298">
        <f t="shared" ref="E89:E92" si="39">G89+J89+L89+M89+N89</f>
        <v>436</v>
      </c>
      <c r="F89" s="298">
        <v>436</v>
      </c>
      <c r="G89" s="298">
        <f t="shared" ref="G89:G92" si="40">F89-H89</f>
        <v>436</v>
      </c>
      <c r="H89" s="298"/>
      <c r="I89" s="298"/>
      <c r="J89" s="298">
        <f t="shared" ref="J89" si="41">I89-K89</f>
        <v>0</v>
      </c>
      <c r="K89" s="298"/>
      <c r="L89" s="298"/>
      <c r="M89" s="298"/>
      <c r="N89" s="298"/>
      <c r="O89" s="298"/>
      <c r="P89" s="298">
        <f t="shared" ref="P89:P92" si="42">E89-O89</f>
        <v>436</v>
      </c>
      <c r="Q89" s="493"/>
    </row>
    <row r="90" spans="1:59">
      <c r="A90" s="507" t="s">
        <v>12</v>
      </c>
      <c r="B90" s="493" t="s">
        <v>637</v>
      </c>
      <c r="C90" s="493"/>
      <c r="D90" s="493"/>
      <c r="E90" s="298">
        <f t="shared" si="39"/>
        <v>77</v>
      </c>
      <c r="F90" s="298"/>
      <c r="G90" s="298">
        <f t="shared" si="40"/>
        <v>0</v>
      </c>
      <c r="H90" s="298"/>
      <c r="I90" s="298">
        <v>77</v>
      </c>
      <c r="J90" s="298">
        <v>77</v>
      </c>
      <c r="K90" s="298"/>
      <c r="L90" s="298"/>
      <c r="M90" s="298"/>
      <c r="N90" s="298"/>
      <c r="O90" s="298"/>
      <c r="P90" s="298">
        <f t="shared" si="42"/>
        <v>77</v>
      </c>
      <c r="Q90" s="493"/>
    </row>
    <row r="91" spans="1:59" ht="47.25">
      <c r="A91" s="507" t="s">
        <v>12</v>
      </c>
      <c r="B91" s="493" t="s">
        <v>485</v>
      </c>
      <c r="C91" s="493"/>
      <c r="D91" s="493"/>
      <c r="E91" s="298">
        <f t="shared" si="39"/>
        <v>12</v>
      </c>
      <c r="F91" s="298"/>
      <c r="G91" s="298">
        <f t="shared" si="40"/>
        <v>0</v>
      </c>
      <c r="H91" s="298"/>
      <c r="I91" s="298"/>
      <c r="J91" s="298">
        <f t="shared" ref="J91:J92" si="43">I91-K91</f>
        <v>0</v>
      </c>
      <c r="K91" s="298"/>
      <c r="L91" s="298"/>
      <c r="M91" s="298"/>
      <c r="N91" s="298">
        <v>12</v>
      </c>
      <c r="O91" s="298">
        <v>1</v>
      </c>
      <c r="P91" s="298">
        <f t="shared" si="42"/>
        <v>11</v>
      </c>
      <c r="Q91" s="493"/>
    </row>
    <row r="92" spans="1:59">
      <c r="A92" s="507" t="s">
        <v>12</v>
      </c>
      <c r="B92" s="493" t="s">
        <v>679</v>
      </c>
      <c r="C92" s="493"/>
      <c r="D92" s="493"/>
      <c r="E92" s="298">
        <f t="shared" si="39"/>
        <v>222</v>
      </c>
      <c r="F92" s="298"/>
      <c r="G92" s="298">
        <f t="shared" si="40"/>
        <v>0</v>
      </c>
      <c r="H92" s="298"/>
      <c r="I92" s="298"/>
      <c r="J92" s="298">
        <f t="shared" si="43"/>
        <v>0</v>
      </c>
      <c r="K92" s="298"/>
      <c r="L92" s="298"/>
      <c r="M92" s="298"/>
      <c r="N92" s="298">
        <v>222</v>
      </c>
      <c r="O92" s="298">
        <v>22</v>
      </c>
      <c r="P92" s="298">
        <f t="shared" si="42"/>
        <v>200</v>
      </c>
      <c r="Q92" s="493"/>
    </row>
    <row r="93" spans="1:59" ht="9" customHeight="1">
      <c r="A93" s="509"/>
      <c r="B93" s="509"/>
      <c r="C93" s="509"/>
      <c r="D93" s="509"/>
      <c r="E93" s="510"/>
      <c r="F93" s="510"/>
      <c r="G93" s="510"/>
      <c r="H93" s="510"/>
      <c r="I93" s="510"/>
      <c r="J93" s="510"/>
      <c r="K93" s="510"/>
      <c r="L93" s="510"/>
      <c r="M93" s="510"/>
      <c r="N93" s="510"/>
      <c r="O93" s="510"/>
      <c r="P93" s="510"/>
      <c r="Q93" s="509"/>
    </row>
    <row r="94" spans="1:59" s="505" customFormat="1">
      <c r="A94" s="511" t="s">
        <v>425</v>
      </c>
      <c r="B94" s="505" t="s">
        <v>1024</v>
      </c>
      <c r="BG94" s="506"/>
    </row>
    <row r="95" spans="1:59" ht="6" customHeight="1">
      <c r="A95" s="512"/>
      <c r="B95" s="620"/>
      <c r="C95" s="620"/>
      <c r="D95" s="620"/>
      <c r="E95" s="620"/>
      <c r="F95" s="620"/>
      <c r="G95" s="620"/>
      <c r="H95" s="620"/>
      <c r="I95" s="620"/>
      <c r="J95" s="620"/>
      <c r="K95" s="620"/>
      <c r="L95" s="620"/>
      <c r="M95" s="620"/>
      <c r="N95" s="620"/>
      <c r="O95" s="620"/>
      <c r="P95" s="620"/>
      <c r="Q95" s="620"/>
    </row>
    <row r="96" spans="1:59" ht="18" hidden="1" customHeight="1">
      <c r="A96" s="513"/>
      <c r="B96" s="471" t="s">
        <v>933</v>
      </c>
      <c r="N96" s="494"/>
    </row>
    <row r="97" spans="1:14">
      <c r="A97" s="513"/>
      <c r="N97" s="494"/>
    </row>
    <row r="98" spans="1:14">
      <c r="A98" s="513"/>
    </row>
    <row r="99" spans="1:14">
      <c r="A99" s="513"/>
    </row>
    <row r="105" spans="1:14">
      <c r="A105" s="513"/>
    </row>
  </sheetData>
  <mergeCells count="18">
    <mergeCell ref="A3:Q3"/>
    <mergeCell ref="A4:Q4"/>
    <mergeCell ref="A7:A9"/>
    <mergeCell ref="B7:B9"/>
    <mergeCell ref="C7:C9"/>
    <mergeCell ref="D7:D9"/>
    <mergeCell ref="E7:E9"/>
    <mergeCell ref="F7:N7"/>
    <mergeCell ref="O7:O9"/>
    <mergeCell ref="P7:P9"/>
    <mergeCell ref="B95:Q95"/>
    <mergeCell ref="Q7:Q9"/>
    <mergeCell ref="F8:F9"/>
    <mergeCell ref="G8:H8"/>
    <mergeCell ref="I8:K8"/>
    <mergeCell ref="L8:L9"/>
    <mergeCell ref="M8:M9"/>
    <mergeCell ref="N8:N9"/>
  </mergeCells>
  <pageMargins left="0.65" right="0.22" top="0.65" bottom="0.46" header="0.16" footer="0.2"/>
  <pageSetup paperSize="9" scale="76" fitToHeight="0" orientation="landscape" verticalDpi="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98"/>
  <sheetViews>
    <sheetView zoomScaleNormal="100" workbookViewId="0">
      <selection activeCell="B24" sqref="B24"/>
    </sheetView>
  </sheetViews>
  <sheetFormatPr defaultRowHeight="15.75"/>
  <cols>
    <col min="1" max="1" width="5.875" style="5" customWidth="1"/>
    <col min="2" max="2" width="59.75" style="5" customWidth="1"/>
    <col min="3" max="5" width="13" style="5" customWidth="1"/>
    <col min="6" max="6" width="10.375" style="5" customWidth="1"/>
    <col min="7" max="7" width="12.625" style="5" customWidth="1"/>
    <col min="8" max="256" width="9" style="5"/>
    <col min="257" max="257" width="5.125" style="5" customWidth="1"/>
    <col min="258" max="258" width="61.125" style="5" customWidth="1"/>
    <col min="259" max="262" width="10.375" style="5" customWidth="1"/>
    <col min="263" max="512" width="9" style="5"/>
    <col min="513" max="513" width="5.125" style="5" customWidth="1"/>
    <col min="514" max="514" width="61.125" style="5" customWidth="1"/>
    <col min="515" max="518" width="10.375" style="5" customWidth="1"/>
    <col min="519" max="768" width="9" style="5"/>
    <col min="769" max="769" width="5.125" style="5" customWidth="1"/>
    <col min="770" max="770" width="61.125" style="5" customWidth="1"/>
    <col min="771" max="774" width="10.375" style="5" customWidth="1"/>
    <col min="775" max="1024" width="9" style="5"/>
    <col min="1025" max="1025" width="5.125" style="5" customWidth="1"/>
    <col min="1026" max="1026" width="61.125" style="5" customWidth="1"/>
    <col min="1027" max="1030" width="10.375" style="5" customWidth="1"/>
    <col min="1031" max="1280" width="9" style="5"/>
    <col min="1281" max="1281" width="5.125" style="5" customWidth="1"/>
    <col min="1282" max="1282" width="61.125" style="5" customWidth="1"/>
    <col min="1283" max="1286" width="10.375" style="5" customWidth="1"/>
    <col min="1287" max="1536" width="9" style="5"/>
    <col min="1537" max="1537" width="5.125" style="5" customWidth="1"/>
    <col min="1538" max="1538" width="61.125" style="5" customWidth="1"/>
    <col min="1539" max="1542" width="10.375" style="5" customWidth="1"/>
    <col min="1543" max="1792" width="9" style="5"/>
    <col min="1793" max="1793" width="5.125" style="5" customWidth="1"/>
    <col min="1794" max="1794" width="61.125" style="5" customWidth="1"/>
    <col min="1795" max="1798" width="10.375" style="5" customWidth="1"/>
    <col min="1799" max="2048" width="9" style="5"/>
    <col min="2049" max="2049" width="5.125" style="5" customWidth="1"/>
    <col min="2050" max="2050" width="61.125" style="5" customWidth="1"/>
    <col min="2051" max="2054" width="10.375" style="5" customWidth="1"/>
    <col min="2055" max="2304" width="9" style="5"/>
    <col min="2305" max="2305" width="5.125" style="5" customWidth="1"/>
    <col min="2306" max="2306" width="61.125" style="5" customWidth="1"/>
    <col min="2307" max="2310" width="10.375" style="5" customWidth="1"/>
    <col min="2311" max="2560" width="9" style="5"/>
    <col min="2561" max="2561" width="5.125" style="5" customWidth="1"/>
    <col min="2562" max="2562" width="61.125" style="5" customWidth="1"/>
    <col min="2563" max="2566" width="10.375" style="5" customWidth="1"/>
    <col min="2567" max="2816" width="9" style="5"/>
    <col min="2817" max="2817" width="5.125" style="5" customWidth="1"/>
    <col min="2818" max="2818" width="61.125" style="5" customWidth="1"/>
    <col min="2819" max="2822" width="10.375" style="5" customWidth="1"/>
    <col min="2823" max="3072" width="9" style="5"/>
    <col min="3073" max="3073" width="5.125" style="5" customWidth="1"/>
    <col min="3074" max="3074" width="61.125" style="5" customWidth="1"/>
    <col min="3075" max="3078" width="10.375" style="5" customWidth="1"/>
    <col min="3079" max="3328" width="9" style="5"/>
    <col min="3329" max="3329" width="5.125" style="5" customWidth="1"/>
    <col min="3330" max="3330" width="61.125" style="5" customWidth="1"/>
    <col min="3331" max="3334" width="10.375" style="5" customWidth="1"/>
    <col min="3335" max="3584" width="9" style="5"/>
    <col min="3585" max="3585" width="5.125" style="5" customWidth="1"/>
    <col min="3586" max="3586" width="61.125" style="5" customWidth="1"/>
    <col min="3587" max="3590" width="10.375" style="5" customWidth="1"/>
    <col min="3591" max="3840" width="9" style="5"/>
    <col min="3841" max="3841" width="5.125" style="5" customWidth="1"/>
    <col min="3842" max="3842" width="61.125" style="5" customWidth="1"/>
    <col min="3843" max="3846" width="10.375" style="5" customWidth="1"/>
    <col min="3847" max="4096" width="9" style="5"/>
    <col min="4097" max="4097" width="5.125" style="5" customWidth="1"/>
    <col min="4098" max="4098" width="61.125" style="5" customWidth="1"/>
    <col min="4099" max="4102" width="10.375" style="5" customWidth="1"/>
    <col min="4103" max="4352" width="9" style="5"/>
    <col min="4353" max="4353" width="5.125" style="5" customWidth="1"/>
    <col min="4354" max="4354" width="61.125" style="5" customWidth="1"/>
    <col min="4355" max="4358" width="10.375" style="5" customWidth="1"/>
    <col min="4359" max="4608" width="9" style="5"/>
    <col min="4609" max="4609" width="5.125" style="5" customWidth="1"/>
    <col min="4610" max="4610" width="61.125" style="5" customWidth="1"/>
    <col min="4611" max="4614" width="10.375" style="5" customWidth="1"/>
    <col min="4615" max="4864" width="9" style="5"/>
    <col min="4865" max="4865" width="5.125" style="5" customWidth="1"/>
    <col min="4866" max="4866" width="61.125" style="5" customWidth="1"/>
    <col min="4867" max="4870" width="10.375" style="5" customWidth="1"/>
    <col min="4871" max="5120" width="9" style="5"/>
    <col min="5121" max="5121" width="5.125" style="5" customWidth="1"/>
    <col min="5122" max="5122" width="61.125" style="5" customWidth="1"/>
    <col min="5123" max="5126" width="10.375" style="5" customWidth="1"/>
    <col min="5127" max="5376" width="9" style="5"/>
    <col min="5377" max="5377" width="5.125" style="5" customWidth="1"/>
    <col min="5378" max="5378" width="61.125" style="5" customWidth="1"/>
    <col min="5379" max="5382" width="10.375" style="5" customWidth="1"/>
    <col min="5383" max="5632" width="9" style="5"/>
    <col min="5633" max="5633" width="5.125" style="5" customWidth="1"/>
    <col min="5634" max="5634" width="61.125" style="5" customWidth="1"/>
    <col min="5635" max="5638" width="10.375" style="5" customWidth="1"/>
    <col min="5639" max="5888" width="9" style="5"/>
    <col min="5889" max="5889" width="5.125" style="5" customWidth="1"/>
    <col min="5890" max="5890" width="61.125" style="5" customWidth="1"/>
    <col min="5891" max="5894" width="10.375" style="5" customWidth="1"/>
    <col min="5895" max="6144" width="9" style="5"/>
    <col min="6145" max="6145" width="5.125" style="5" customWidth="1"/>
    <col min="6146" max="6146" width="61.125" style="5" customWidth="1"/>
    <col min="6147" max="6150" width="10.375" style="5" customWidth="1"/>
    <col min="6151" max="6400" width="9" style="5"/>
    <col min="6401" max="6401" width="5.125" style="5" customWidth="1"/>
    <col min="6402" max="6402" width="61.125" style="5" customWidth="1"/>
    <col min="6403" max="6406" width="10.375" style="5" customWidth="1"/>
    <col min="6407" max="6656" width="9" style="5"/>
    <col min="6657" max="6657" width="5.125" style="5" customWidth="1"/>
    <col min="6658" max="6658" width="61.125" style="5" customWidth="1"/>
    <col min="6659" max="6662" width="10.375" style="5" customWidth="1"/>
    <col min="6663" max="6912" width="9" style="5"/>
    <col min="6913" max="6913" width="5.125" style="5" customWidth="1"/>
    <col min="6914" max="6914" width="61.125" style="5" customWidth="1"/>
    <col min="6915" max="6918" width="10.375" style="5" customWidth="1"/>
    <col min="6919" max="7168" width="9" style="5"/>
    <col min="7169" max="7169" width="5.125" style="5" customWidth="1"/>
    <col min="7170" max="7170" width="61.125" style="5" customWidth="1"/>
    <col min="7171" max="7174" width="10.375" style="5" customWidth="1"/>
    <col min="7175" max="7424" width="9" style="5"/>
    <col min="7425" max="7425" width="5.125" style="5" customWidth="1"/>
    <col min="7426" max="7426" width="61.125" style="5" customWidth="1"/>
    <col min="7427" max="7430" width="10.375" style="5" customWidth="1"/>
    <col min="7431" max="7680" width="9" style="5"/>
    <col min="7681" max="7681" width="5.125" style="5" customWidth="1"/>
    <col min="7682" max="7682" width="61.125" style="5" customWidth="1"/>
    <col min="7683" max="7686" width="10.375" style="5" customWidth="1"/>
    <col min="7687" max="7936" width="9" style="5"/>
    <col min="7937" max="7937" width="5.125" style="5" customWidth="1"/>
    <col min="7938" max="7938" width="61.125" style="5" customWidth="1"/>
    <col min="7939" max="7942" width="10.375" style="5" customWidth="1"/>
    <col min="7943" max="8192" width="9" style="5"/>
    <col min="8193" max="8193" width="5.125" style="5" customWidth="1"/>
    <col min="8194" max="8194" width="61.125" style="5" customWidth="1"/>
    <col min="8195" max="8198" width="10.375" style="5" customWidth="1"/>
    <col min="8199" max="8448" width="9" style="5"/>
    <col min="8449" max="8449" width="5.125" style="5" customWidth="1"/>
    <col min="8450" max="8450" width="61.125" style="5" customWidth="1"/>
    <col min="8451" max="8454" width="10.375" style="5" customWidth="1"/>
    <col min="8455" max="8704" width="9" style="5"/>
    <col min="8705" max="8705" width="5.125" style="5" customWidth="1"/>
    <col min="8706" max="8706" width="61.125" style="5" customWidth="1"/>
    <col min="8707" max="8710" width="10.375" style="5" customWidth="1"/>
    <col min="8711" max="8960" width="9" style="5"/>
    <col min="8961" max="8961" width="5.125" style="5" customWidth="1"/>
    <col min="8962" max="8962" width="61.125" style="5" customWidth="1"/>
    <col min="8963" max="8966" width="10.375" style="5" customWidth="1"/>
    <col min="8967" max="9216" width="9" style="5"/>
    <col min="9217" max="9217" width="5.125" style="5" customWidth="1"/>
    <col min="9218" max="9218" width="61.125" style="5" customWidth="1"/>
    <col min="9219" max="9222" width="10.375" style="5" customWidth="1"/>
    <col min="9223" max="9472" width="9" style="5"/>
    <col min="9473" max="9473" width="5.125" style="5" customWidth="1"/>
    <col min="9474" max="9474" width="61.125" style="5" customWidth="1"/>
    <col min="9475" max="9478" width="10.375" style="5" customWidth="1"/>
    <col min="9479" max="9728" width="9" style="5"/>
    <col min="9729" max="9729" width="5.125" style="5" customWidth="1"/>
    <col min="9730" max="9730" width="61.125" style="5" customWidth="1"/>
    <col min="9731" max="9734" width="10.375" style="5" customWidth="1"/>
    <col min="9735" max="9984" width="9" style="5"/>
    <col min="9985" max="9985" width="5.125" style="5" customWidth="1"/>
    <col min="9986" max="9986" width="61.125" style="5" customWidth="1"/>
    <col min="9987" max="9990" width="10.375" style="5" customWidth="1"/>
    <col min="9991" max="10240" width="9" style="5"/>
    <col min="10241" max="10241" width="5.125" style="5" customWidth="1"/>
    <col min="10242" max="10242" width="61.125" style="5" customWidth="1"/>
    <col min="10243" max="10246" width="10.375" style="5" customWidth="1"/>
    <col min="10247" max="10496" width="9" style="5"/>
    <col min="10497" max="10497" width="5.125" style="5" customWidth="1"/>
    <col min="10498" max="10498" width="61.125" style="5" customWidth="1"/>
    <col min="10499" max="10502" width="10.375" style="5" customWidth="1"/>
    <col min="10503" max="10752" width="9" style="5"/>
    <col min="10753" max="10753" width="5.125" style="5" customWidth="1"/>
    <col min="10754" max="10754" width="61.125" style="5" customWidth="1"/>
    <col min="10755" max="10758" width="10.375" style="5" customWidth="1"/>
    <col min="10759" max="11008" width="9" style="5"/>
    <col min="11009" max="11009" width="5.125" style="5" customWidth="1"/>
    <col min="11010" max="11010" width="61.125" style="5" customWidth="1"/>
    <col min="11011" max="11014" width="10.375" style="5" customWidth="1"/>
    <col min="11015" max="11264" width="9" style="5"/>
    <col min="11265" max="11265" width="5.125" style="5" customWidth="1"/>
    <col min="11266" max="11266" width="61.125" style="5" customWidth="1"/>
    <col min="11267" max="11270" width="10.375" style="5" customWidth="1"/>
    <col min="11271" max="11520" width="9" style="5"/>
    <col min="11521" max="11521" width="5.125" style="5" customWidth="1"/>
    <col min="11522" max="11522" width="61.125" style="5" customWidth="1"/>
    <col min="11523" max="11526" width="10.375" style="5" customWidth="1"/>
    <col min="11527" max="11776" width="9" style="5"/>
    <col min="11777" max="11777" width="5.125" style="5" customWidth="1"/>
    <col min="11778" max="11778" width="61.125" style="5" customWidth="1"/>
    <col min="11779" max="11782" width="10.375" style="5" customWidth="1"/>
    <col min="11783" max="12032" width="9" style="5"/>
    <col min="12033" max="12033" width="5.125" style="5" customWidth="1"/>
    <col min="12034" max="12034" width="61.125" style="5" customWidth="1"/>
    <col min="12035" max="12038" width="10.375" style="5" customWidth="1"/>
    <col min="12039" max="12288" width="9" style="5"/>
    <col min="12289" max="12289" width="5.125" style="5" customWidth="1"/>
    <col min="12290" max="12290" width="61.125" style="5" customWidth="1"/>
    <col min="12291" max="12294" width="10.375" style="5" customWidth="1"/>
    <col min="12295" max="12544" width="9" style="5"/>
    <col min="12545" max="12545" width="5.125" style="5" customWidth="1"/>
    <col min="12546" max="12546" width="61.125" style="5" customWidth="1"/>
    <col min="12547" max="12550" width="10.375" style="5" customWidth="1"/>
    <col min="12551" max="12800" width="9" style="5"/>
    <col min="12801" max="12801" width="5.125" style="5" customWidth="1"/>
    <col min="12802" max="12802" width="61.125" style="5" customWidth="1"/>
    <col min="12803" max="12806" width="10.375" style="5" customWidth="1"/>
    <col min="12807" max="13056" width="9" style="5"/>
    <col min="13057" max="13057" width="5.125" style="5" customWidth="1"/>
    <col min="13058" max="13058" width="61.125" style="5" customWidth="1"/>
    <col min="13059" max="13062" width="10.375" style="5" customWidth="1"/>
    <col min="13063" max="13312" width="9" style="5"/>
    <col min="13313" max="13313" width="5.125" style="5" customWidth="1"/>
    <col min="13314" max="13314" width="61.125" style="5" customWidth="1"/>
    <col min="13315" max="13318" width="10.375" style="5" customWidth="1"/>
    <col min="13319" max="13568" width="9" style="5"/>
    <col min="13569" max="13569" width="5.125" style="5" customWidth="1"/>
    <col min="13570" max="13570" width="61.125" style="5" customWidth="1"/>
    <col min="13571" max="13574" width="10.375" style="5" customWidth="1"/>
    <col min="13575" max="13824" width="9" style="5"/>
    <col min="13825" max="13825" width="5.125" style="5" customWidth="1"/>
    <col min="13826" max="13826" width="61.125" style="5" customWidth="1"/>
    <col min="13827" max="13830" width="10.375" style="5" customWidth="1"/>
    <col min="13831" max="14080" width="9" style="5"/>
    <col min="14081" max="14081" width="5.125" style="5" customWidth="1"/>
    <col min="14082" max="14082" width="61.125" style="5" customWidth="1"/>
    <col min="14083" max="14086" width="10.375" style="5" customWidth="1"/>
    <col min="14087" max="14336" width="9" style="5"/>
    <col min="14337" max="14337" width="5.125" style="5" customWidth="1"/>
    <col min="14338" max="14338" width="61.125" style="5" customWidth="1"/>
    <col min="14339" max="14342" width="10.375" style="5" customWidth="1"/>
    <col min="14343" max="14592" width="9" style="5"/>
    <col min="14593" max="14593" width="5.125" style="5" customWidth="1"/>
    <col min="14594" max="14594" width="61.125" style="5" customWidth="1"/>
    <col min="14595" max="14598" width="10.375" style="5" customWidth="1"/>
    <col min="14599" max="14848" width="9" style="5"/>
    <col min="14849" max="14849" width="5.125" style="5" customWidth="1"/>
    <col min="14850" max="14850" width="61.125" style="5" customWidth="1"/>
    <col min="14851" max="14854" width="10.375" style="5" customWidth="1"/>
    <col min="14855" max="15104" width="9" style="5"/>
    <col min="15105" max="15105" width="5.125" style="5" customWidth="1"/>
    <col min="15106" max="15106" width="61.125" style="5" customWidth="1"/>
    <col min="15107" max="15110" width="10.375" style="5" customWidth="1"/>
    <col min="15111" max="15360" width="9" style="5"/>
    <col min="15361" max="15361" width="5.125" style="5" customWidth="1"/>
    <col min="15362" max="15362" width="61.125" style="5" customWidth="1"/>
    <col min="15363" max="15366" width="10.375" style="5" customWidth="1"/>
    <col min="15367" max="15616" width="9" style="5"/>
    <col min="15617" max="15617" width="5.125" style="5" customWidth="1"/>
    <col min="15618" max="15618" width="61.125" style="5" customWidth="1"/>
    <col min="15619" max="15622" width="10.375" style="5" customWidth="1"/>
    <col min="15623" max="15872" width="9" style="5"/>
    <col min="15873" max="15873" width="5.125" style="5" customWidth="1"/>
    <col min="15874" max="15874" width="61.125" style="5" customWidth="1"/>
    <col min="15875" max="15878" width="10.375" style="5" customWidth="1"/>
    <col min="15879" max="16128" width="9" style="5"/>
    <col min="16129" max="16129" width="5.125" style="5" customWidth="1"/>
    <col min="16130" max="16130" width="61.125" style="5" customWidth="1"/>
    <col min="16131" max="16134" width="10.375" style="5" customWidth="1"/>
    <col min="16135" max="16384" width="9" style="5"/>
  </cols>
  <sheetData>
    <row r="1" spans="1:6" ht="18.75">
      <c r="A1" s="3"/>
      <c r="B1" s="42"/>
      <c r="C1" s="4"/>
      <c r="D1" s="7"/>
      <c r="E1" s="163"/>
      <c r="F1" s="163" t="s">
        <v>266</v>
      </c>
    </row>
    <row r="2" spans="1:6" ht="12.75" hidden="1" customHeight="1">
      <c r="A2" s="6"/>
      <c r="B2" s="6"/>
      <c r="C2" s="4"/>
      <c r="D2" s="4"/>
      <c r="E2" s="4"/>
      <c r="F2" s="4"/>
    </row>
    <row r="3" spans="1:6" ht="12.75" customHeight="1">
      <c r="A3" s="6"/>
      <c r="B3" s="6"/>
      <c r="C3" s="4"/>
      <c r="D3" s="4"/>
      <c r="E3" s="4"/>
      <c r="F3" s="4"/>
    </row>
    <row r="4" spans="1:6" ht="19.5">
      <c r="A4" s="540" t="s">
        <v>277</v>
      </c>
      <c r="B4" s="540"/>
      <c r="C4" s="540"/>
      <c r="D4" s="540"/>
      <c r="E4" s="540"/>
      <c r="F4" s="540"/>
    </row>
    <row r="5" spans="1:6" ht="27.75" customHeight="1">
      <c r="A5" s="541" t="s">
        <v>939</v>
      </c>
      <c r="B5" s="541"/>
      <c r="C5" s="541"/>
      <c r="D5" s="541"/>
      <c r="E5" s="541"/>
      <c r="F5" s="541"/>
    </row>
    <row r="6" spans="1:6" ht="12.75" hidden="1" customHeight="1">
      <c r="A6" s="8"/>
      <c r="B6" s="8"/>
      <c r="C6" s="4"/>
      <c r="D6" s="4"/>
      <c r="E6" s="4"/>
      <c r="F6" s="4"/>
    </row>
    <row r="7" spans="1:6" ht="27.75" customHeight="1">
      <c r="A7" s="166"/>
      <c r="B7" s="166"/>
      <c r="C7" s="9"/>
      <c r="D7" s="538" t="s">
        <v>0</v>
      </c>
      <c r="E7" s="538"/>
      <c r="F7" s="538"/>
    </row>
    <row r="8" spans="1:6" s="10" customFormat="1" ht="21.75" customHeight="1">
      <c r="A8" s="542" t="s">
        <v>75</v>
      </c>
      <c r="B8" s="544" t="s">
        <v>256</v>
      </c>
      <c r="C8" s="539" t="s">
        <v>77</v>
      </c>
      <c r="D8" s="539" t="s">
        <v>274</v>
      </c>
      <c r="E8" s="546" t="s">
        <v>1</v>
      </c>
      <c r="F8" s="546"/>
    </row>
    <row r="9" spans="1:6" s="10" customFormat="1" ht="45.75" customHeight="1">
      <c r="A9" s="543"/>
      <c r="B9" s="545"/>
      <c r="C9" s="539"/>
      <c r="D9" s="539"/>
      <c r="E9" s="164" t="s">
        <v>3</v>
      </c>
      <c r="F9" s="164" t="s">
        <v>76</v>
      </c>
    </row>
    <row r="10" spans="1:6" s="2" customFormat="1" ht="17.25" customHeight="1">
      <c r="A10" s="1" t="s">
        <v>4</v>
      </c>
      <c r="B10" s="1" t="s">
        <v>5</v>
      </c>
      <c r="C10" s="1">
        <v>1</v>
      </c>
      <c r="D10" s="1">
        <v>2</v>
      </c>
      <c r="E10" s="1" t="s">
        <v>6</v>
      </c>
      <c r="F10" s="1" t="s">
        <v>7</v>
      </c>
    </row>
    <row r="11" spans="1:6" s="9" customFormat="1" ht="26.25" customHeight="1">
      <c r="A11" s="14"/>
      <c r="B11" s="14" t="s">
        <v>30</v>
      </c>
      <c r="C11" s="73">
        <f>C12+C31</f>
        <v>342953</v>
      </c>
      <c r="D11" s="73">
        <f>D12+D31</f>
        <v>407254</v>
      </c>
      <c r="E11" s="73">
        <f>D11-C11</f>
        <v>64301</v>
      </c>
      <c r="F11" s="160">
        <f>D11/C11</f>
        <v>1.1874921636492464</v>
      </c>
    </row>
    <row r="12" spans="1:6" s="9" customFormat="1" ht="20.100000000000001" customHeight="1">
      <c r="A12" s="17" t="s">
        <v>4</v>
      </c>
      <c r="B12" s="24" t="s">
        <v>31</v>
      </c>
      <c r="C12" s="79">
        <f>C13+C23+C27+C28+C29+C30</f>
        <v>300953</v>
      </c>
      <c r="D12" s="79">
        <f>D13+D23+D27+D28+D29+D30</f>
        <v>398125</v>
      </c>
      <c r="E12" s="79">
        <f t="shared" ref="E12:E45" si="0">D12-C12</f>
        <v>97172</v>
      </c>
      <c r="F12" s="161">
        <f t="shared" ref="F12:F47" si="1">D12/C12</f>
        <v>1.3228809814157028</v>
      </c>
    </row>
    <row r="13" spans="1:6" s="12" customFormat="1" ht="20.100000000000001" customHeight="1">
      <c r="A13" s="17" t="s">
        <v>8</v>
      </c>
      <c r="B13" s="24" t="s">
        <v>51</v>
      </c>
      <c r="C13" s="79">
        <f>C14+C22</f>
        <v>22990</v>
      </c>
      <c r="D13" s="79">
        <f>D14+D22</f>
        <v>24774</v>
      </c>
      <c r="E13" s="79">
        <f t="shared" si="0"/>
        <v>1784</v>
      </c>
      <c r="F13" s="161">
        <f t="shared" si="1"/>
        <v>1.0775989560678556</v>
      </c>
    </row>
    <row r="14" spans="1:6" s="12" customFormat="1" ht="20.100000000000001" customHeight="1">
      <c r="A14" s="20">
        <v>1</v>
      </c>
      <c r="B14" s="21" t="s">
        <v>33</v>
      </c>
      <c r="C14" s="78">
        <f>8030+7040+7920-C22</f>
        <v>22200</v>
      </c>
      <c r="D14" s="78">
        <f>8030+7920+8824-D22</f>
        <v>23984</v>
      </c>
      <c r="E14" s="19">
        <f t="shared" si="0"/>
        <v>1784</v>
      </c>
      <c r="F14" s="159">
        <f t="shared" si="1"/>
        <v>1.0803603603603604</v>
      </c>
    </row>
    <row r="15" spans="1:6" s="12" customFormat="1" ht="20.100000000000001" customHeight="1">
      <c r="A15" s="35"/>
      <c r="B15" s="76" t="s">
        <v>34</v>
      </c>
      <c r="C15" s="34"/>
      <c r="D15" s="34"/>
      <c r="E15" s="19"/>
      <c r="F15" s="159"/>
    </row>
    <row r="16" spans="1:6" s="92" customFormat="1" ht="20.100000000000001" customHeight="1">
      <c r="A16" s="89" t="s">
        <v>12</v>
      </c>
      <c r="B16" s="106" t="s">
        <v>35</v>
      </c>
      <c r="C16" s="78">
        <v>5567</v>
      </c>
      <c r="D16" s="78">
        <v>2750</v>
      </c>
      <c r="E16" s="19">
        <f t="shared" si="0"/>
        <v>-2817</v>
      </c>
      <c r="F16" s="159">
        <f t="shared" si="1"/>
        <v>0.49398239626369678</v>
      </c>
    </row>
    <row r="17" spans="1:6" s="92" customFormat="1" ht="20.100000000000001" customHeight="1">
      <c r="A17" s="89" t="s">
        <v>12</v>
      </c>
      <c r="B17" s="106" t="s">
        <v>36</v>
      </c>
      <c r="C17" s="78"/>
      <c r="D17" s="78"/>
      <c r="E17" s="19"/>
      <c r="F17" s="159"/>
    </row>
    <row r="18" spans="1:6" s="9" customFormat="1" ht="20.100000000000001" customHeight="1">
      <c r="A18" s="20"/>
      <c r="B18" s="76" t="s">
        <v>37</v>
      </c>
      <c r="C18" s="34"/>
      <c r="D18" s="34"/>
      <c r="E18" s="19"/>
      <c r="F18" s="159"/>
    </row>
    <row r="19" spans="1:6" s="92" customFormat="1" ht="20.100000000000001" customHeight="1">
      <c r="A19" s="89" t="s">
        <v>12</v>
      </c>
      <c r="B19" s="106" t="s">
        <v>38</v>
      </c>
      <c r="C19" s="78">
        <f>7040+7920</f>
        <v>14960</v>
      </c>
      <c r="D19" s="78">
        <f>7920+8824</f>
        <v>16744</v>
      </c>
      <c r="E19" s="19">
        <f t="shared" si="0"/>
        <v>1784</v>
      </c>
      <c r="F19" s="159">
        <f t="shared" si="1"/>
        <v>1.1192513368983956</v>
      </c>
    </row>
    <row r="20" spans="1:6" s="92" customFormat="1" ht="20.100000000000001" customHeight="1">
      <c r="A20" s="89" t="s">
        <v>12</v>
      </c>
      <c r="B20" s="106" t="s">
        <v>39</v>
      </c>
      <c r="C20" s="78"/>
      <c r="D20" s="78"/>
      <c r="E20" s="19"/>
      <c r="F20" s="159"/>
    </row>
    <row r="21" spans="1:6" s="9" customFormat="1" ht="75">
      <c r="A21" s="20">
        <v>2</v>
      </c>
      <c r="B21" s="36" t="s">
        <v>40</v>
      </c>
      <c r="C21" s="34"/>
      <c r="D21" s="34"/>
      <c r="E21" s="19"/>
      <c r="F21" s="159"/>
    </row>
    <row r="22" spans="1:6" s="12" customFormat="1" ht="20.100000000000001" customHeight="1">
      <c r="A22" s="20">
        <v>3</v>
      </c>
      <c r="B22" s="21" t="s">
        <v>41</v>
      </c>
      <c r="C22" s="78">
        <v>790</v>
      </c>
      <c r="D22" s="78">
        <v>790</v>
      </c>
      <c r="E22" s="19">
        <f t="shared" si="0"/>
        <v>0</v>
      </c>
      <c r="F22" s="159">
        <f t="shared" si="1"/>
        <v>1</v>
      </c>
    </row>
    <row r="23" spans="1:6" s="9" customFormat="1" ht="20.100000000000001" customHeight="1">
      <c r="A23" s="17" t="s">
        <v>17</v>
      </c>
      <c r="B23" s="24" t="s">
        <v>42</v>
      </c>
      <c r="C23" s="79">
        <f>272083-C30</f>
        <v>268607</v>
      </c>
      <c r="D23" s="79">
        <f>365565-178</f>
        <v>365387</v>
      </c>
      <c r="E23" s="79">
        <f t="shared" si="0"/>
        <v>96780</v>
      </c>
      <c r="F23" s="161">
        <f t="shared" si="1"/>
        <v>1.3603033428019373</v>
      </c>
    </row>
    <row r="24" spans="1:6" s="9" customFormat="1" ht="20.100000000000001" customHeight="1">
      <c r="A24" s="17"/>
      <c r="B24" s="76" t="s">
        <v>43</v>
      </c>
      <c r="C24" s="34"/>
      <c r="D24" s="34"/>
      <c r="E24" s="19"/>
      <c r="F24" s="159"/>
    </row>
    <row r="25" spans="1:6" s="92" customFormat="1" ht="20.100000000000001" customHeight="1">
      <c r="A25" s="107">
        <v>1</v>
      </c>
      <c r="B25" s="106" t="s">
        <v>254</v>
      </c>
      <c r="C25" s="78">
        <v>156956</v>
      </c>
      <c r="D25" s="78">
        <v>210320</v>
      </c>
      <c r="E25" s="19">
        <f t="shared" si="0"/>
        <v>53364</v>
      </c>
      <c r="F25" s="159">
        <f t="shared" si="1"/>
        <v>1.3399933739391932</v>
      </c>
    </row>
    <row r="26" spans="1:6" s="92" customFormat="1" ht="20.100000000000001" customHeight="1">
      <c r="A26" s="107">
        <f>A25+1</f>
        <v>2</v>
      </c>
      <c r="B26" s="106" t="s">
        <v>278</v>
      </c>
      <c r="C26" s="78">
        <v>150</v>
      </c>
      <c r="D26" s="78">
        <v>150</v>
      </c>
      <c r="E26" s="19">
        <f t="shared" si="0"/>
        <v>0</v>
      </c>
      <c r="F26" s="159">
        <f t="shared" si="1"/>
        <v>1</v>
      </c>
    </row>
    <row r="27" spans="1:6" s="9" customFormat="1" ht="20.100000000000001" customHeight="1">
      <c r="A27" s="17" t="s">
        <v>23</v>
      </c>
      <c r="B27" s="24" t="s">
        <v>279</v>
      </c>
      <c r="C27" s="34"/>
      <c r="D27" s="34"/>
      <c r="E27" s="19"/>
      <c r="F27" s="159"/>
    </row>
    <row r="28" spans="1:6" s="9" customFormat="1" ht="20.100000000000001" customHeight="1">
      <c r="A28" s="17" t="s">
        <v>44</v>
      </c>
      <c r="B28" s="24" t="s">
        <v>280</v>
      </c>
      <c r="C28" s="34"/>
      <c r="D28" s="34"/>
      <c r="E28" s="19"/>
      <c r="F28" s="159"/>
    </row>
    <row r="29" spans="1:6" s="9" customFormat="1" ht="20.100000000000001" customHeight="1">
      <c r="A29" s="17" t="s">
        <v>251</v>
      </c>
      <c r="B29" s="24" t="s">
        <v>45</v>
      </c>
      <c r="C29" s="79">
        <v>5880</v>
      </c>
      <c r="D29" s="79">
        <f>7786+178</f>
        <v>7964</v>
      </c>
      <c r="E29" s="79">
        <f t="shared" si="0"/>
        <v>2084</v>
      </c>
      <c r="F29" s="161">
        <f t="shared" si="1"/>
        <v>1.3544217687074831</v>
      </c>
    </row>
    <row r="30" spans="1:6" s="9" customFormat="1" ht="20.100000000000001" customHeight="1">
      <c r="A30" s="17" t="s">
        <v>255</v>
      </c>
      <c r="B30" s="24" t="s">
        <v>46</v>
      </c>
      <c r="C30" s="79">
        <v>3476</v>
      </c>
      <c r="D30" s="79"/>
      <c r="E30" s="79">
        <f t="shared" si="0"/>
        <v>-3476</v>
      </c>
      <c r="F30" s="161">
        <f t="shared" si="1"/>
        <v>0</v>
      </c>
    </row>
    <row r="31" spans="1:6" s="9" customFormat="1" ht="20.100000000000001" customHeight="1">
      <c r="A31" s="17" t="s">
        <v>5</v>
      </c>
      <c r="B31" s="108" t="s">
        <v>47</v>
      </c>
      <c r="C31" s="79">
        <f>C32+C33</f>
        <v>42000</v>
      </c>
      <c r="D31" s="79">
        <f>D32+D33</f>
        <v>9129</v>
      </c>
      <c r="E31" s="79">
        <f t="shared" si="0"/>
        <v>-32871</v>
      </c>
      <c r="F31" s="161">
        <f t="shared" si="1"/>
        <v>0.21735714285714286</v>
      </c>
    </row>
    <row r="32" spans="1:6" s="9" customFormat="1" ht="20.100000000000001" customHeight="1">
      <c r="A32" s="17" t="s">
        <v>8</v>
      </c>
      <c r="B32" s="24" t="s">
        <v>48</v>
      </c>
      <c r="C32" s="34"/>
      <c r="D32" s="34"/>
      <c r="E32" s="19"/>
      <c r="F32" s="159"/>
    </row>
    <row r="33" spans="1:6" s="9" customFormat="1" ht="20.100000000000001" customHeight="1">
      <c r="A33" s="17" t="s">
        <v>17</v>
      </c>
      <c r="B33" s="24" t="s">
        <v>49</v>
      </c>
      <c r="C33" s="79">
        <f>C34+C46</f>
        <v>42000</v>
      </c>
      <c r="D33" s="79">
        <f t="shared" ref="D33:E33" si="2">D34+D46</f>
        <v>9129</v>
      </c>
      <c r="E33" s="79">
        <f t="shared" si="2"/>
        <v>-33881</v>
      </c>
      <c r="F33" s="161">
        <f t="shared" si="1"/>
        <v>0.21735714285714286</v>
      </c>
    </row>
    <row r="34" spans="1:6" s="9" customFormat="1" ht="20.100000000000001" customHeight="1">
      <c r="A34" s="17" t="s">
        <v>357</v>
      </c>
      <c r="B34" s="24" t="s">
        <v>359</v>
      </c>
      <c r="C34" s="79">
        <f>SUM(C35:C45)</f>
        <v>8477</v>
      </c>
      <c r="D34" s="79">
        <f t="shared" ref="D34:E34" si="3">SUM(D35:D45)</f>
        <v>120</v>
      </c>
      <c r="E34" s="79">
        <f t="shared" si="3"/>
        <v>-8357</v>
      </c>
      <c r="F34" s="161">
        <f t="shared" si="1"/>
        <v>1.4155951397900201E-2</v>
      </c>
    </row>
    <row r="35" spans="1:6" s="92" customFormat="1" ht="39.950000000000003" customHeight="1">
      <c r="A35" s="89" t="s">
        <v>81</v>
      </c>
      <c r="B35" s="90" t="s">
        <v>348</v>
      </c>
      <c r="C35" s="78">
        <v>10</v>
      </c>
      <c r="D35" s="78"/>
      <c r="E35" s="19">
        <f t="shared" si="0"/>
        <v>-10</v>
      </c>
      <c r="F35" s="159">
        <f t="shared" si="1"/>
        <v>0</v>
      </c>
    </row>
    <row r="36" spans="1:6" s="92" customFormat="1" ht="20.100000000000001" customHeight="1">
      <c r="A36" s="89" t="s">
        <v>82</v>
      </c>
      <c r="B36" s="90" t="s">
        <v>349</v>
      </c>
      <c r="C36" s="78">
        <v>85</v>
      </c>
      <c r="D36" s="78"/>
      <c r="E36" s="19">
        <f t="shared" si="0"/>
        <v>-85</v>
      </c>
      <c r="F36" s="159">
        <f t="shared" si="1"/>
        <v>0</v>
      </c>
    </row>
    <row r="37" spans="1:6" s="92" customFormat="1" ht="39.950000000000003" customHeight="1">
      <c r="A37" s="89" t="s">
        <v>83</v>
      </c>
      <c r="B37" s="90" t="s">
        <v>347</v>
      </c>
      <c r="C37" s="78">
        <v>850</v>
      </c>
      <c r="D37" s="78"/>
      <c r="E37" s="19">
        <f t="shared" si="0"/>
        <v>-850</v>
      </c>
      <c r="F37" s="159">
        <f t="shared" si="1"/>
        <v>0</v>
      </c>
    </row>
    <row r="38" spans="1:6" s="92" customFormat="1" ht="20.100000000000001" customHeight="1">
      <c r="A38" s="89" t="s">
        <v>84</v>
      </c>
      <c r="B38" s="90" t="s">
        <v>350</v>
      </c>
      <c r="C38" s="78">
        <v>1339</v>
      </c>
      <c r="D38" s="78"/>
      <c r="E38" s="19">
        <f t="shared" si="0"/>
        <v>-1339</v>
      </c>
      <c r="F38" s="159">
        <f t="shared" si="1"/>
        <v>0</v>
      </c>
    </row>
    <row r="39" spans="1:6" s="92" customFormat="1" ht="39.950000000000003" customHeight="1">
      <c r="A39" s="89" t="s">
        <v>85</v>
      </c>
      <c r="B39" s="90" t="s">
        <v>351</v>
      </c>
      <c r="C39" s="78">
        <v>135</v>
      </c>
      <c r="D39" s="78"/>
      <c r="E39" s="19">
        <f t="shared" si="0"/>
        <v>-135</v>
      </c>
      <c r="F39" s="159">
        <f t="shared" si="1"/>
        <v>0</v>
      </c>
    </row>
    <row r="40" spans="1:6" s="92" customFormat="1" ht="20.100000000000001" customHeight="1">
      <c r="A40" s="89" t="s">
        <v>86</v>
      </c>
      <c r="B40" s="90" t="s">
        <v>281</v>
      </c>
      <c r="C40" s="78">
        <v>3440</v>
      </c>
      <c r="D40" s="78"/>
      <c r="E40" s="19">
        <f t="shared" si="0"/>
        <v>-3440</v>
      </c>
      <c r="F40" s="159">
        <f t="shared" si="1"/>
        <v>0</v>
      </c>
    </row>
    <row r="41" spans="1:6" s="92" customFormat="1" ht="39.950000000000003" customHeight="1">
      <c r="A41" s="89" t="s">
        <v>87</v>
      </c>
      <c r="B41" s="90" t="s">
        <v>282</v>
      </c>
      <c r="C41" s="78">
        <v>1782</v>
      </c>
      <c r="D41" s="78"/>
      <c r="E41" s="19">
        <f t="shared" si="0"/>
        <v>-1782</v>
      </c>
      <c r="F41" s="159">
        <f t="shared" si="1"/>
        <v>0</v>
      </c>
    </row>
    <row r="42" spans="1:6" s="92" customFormat="1" ht="60" customHeight="1">
      <c r="A42" s="89" t="s">
        <v>88</v>
      </c>
      <c r="B42" s="90" t="s">
        <v>283</v>
      </c>
      <c r="C42" s="78">
        <v>400</v>
      </c>
      <c r="D42" s="78"/>
      <c r="E42" s="19">
        <f t="shared" si="0"/>
        <v>-400</v>
      </c>
      <c r="F42" s="159">
        <f t="shared" si="1"/>
        <v>0</v>
      </c>
    </row>
    <row r="43" spans="1:6" s="92" customFormat="1" ht="39.950000000000003" customHeight="1">
      <c r="A43" s="89" t="s">
        <v>89</v>
      </c>
      <c r="B43" s="90" t="s">
        <v>284</v>
      </c>
      <c r="C43" s="78">
        <v>257</v>
      </c>
      <c r="D43" s="78"/>
      <c r="E43" s="19">
        <f t="shared" si="0"/>
        <v>-257</v>
      </c>
      <c r="F43" s="159">
        <f t="shared" si="1"/>
        <v>0</v>
      </c>
    </row>
    <row r="44" spans="1:6" s="92" customFormat="1" ht="39.950000000000003" customHeight="1">
      <c r="A44" s="89" t="s">
        <v>90</v>
      </c>
      <c r="B44" s="90" t="s">
        <v>285</v>
      </c>
      <c r="C44" s="78">
        <v>90</v>
      </c>
      <c r="D44" s="78">
        <v>120</v>
      </c>
      <c r="E44" s="19">
        <f t="shared" si="0"/>
        <v>30</v>
      </c>
      <c r="F44" s="159">
        <f t="shared" si="1"/>
        <v>1.3333333333333333</v>
      </c>
    </row>
    <row r="45" spans="1:6" s="92" customFormat="1" ht="20.100000000000001" customHeight="1">
      <c r="A45" s="89" t="s">
        <v>91</v>
      </c>
      <c r="B45" s="106" t="s">
        <v>352</v>
      </c>
      <c r="C45" s="78">
        <v>89</v>
      </c>
      <c r="D45" s="78"/>
      <c r="E45" s="19">
        <f t="shared" si="0"/>
        <v>-89</v>
      </c>
      <c r="F45" s="159">
        <f t="shared" si="1"/>
        <v>0</v>
      </c>
    </row>
    <row r="46" spans="1:6" s="26" customFormat="1" ht="20.100000000000001" customHeight="1">
      <c r="A46" s="169" t="s">
        <v>358</v>
      </c>
      <c r="B46" s="170" t="s">
        <v>360</v>
      </c>
      <c r="C46" s="79">
        <f>C47+C53</f>
        <v>33523</v>
      </c>
      <c r="D46" s="79">
        <f>D47+D53</f>
        <v>9009</v>
      </c>
      <c r="E46" s="79">
        <f>E47+E53</f>
        <v>-25524</v>
      </c>
      <c r="F46" s="161">
        <f t="shared" si="1"/>
        <v>0.26874086448110251</v>
      </c>
    </row>
    <row r="47" spans="1:6" s="176" customFormat="1" ht="20.100000000000001" customHeight="1">
      <c r="A47" s="172">
        <v>1</v>
      </c>
      <c r="B47" s="173" t="s">
        <v>361</v>
      </c>
      <c r="C47" s="174">
        <f>SUM(C48:C52)</f>
        <v>9700</v>
      </c>
      <c r="D47" s="174">
        <f t="shared" ref="D47:E47" si="4">SUM(D48:D52)</f>
        <v>7999</v>
      </c>
      <c r="E47" s="174">
        <f t="shared" si="4"/>
        <v>-1701</v>
      </c>
      <c r="F47" s="175">
        <f t="shared" si="1"/>
        <v>0.824639175257732</v>
      </c>
    </row>
    <row r="48" spans="1:6" s="92" customFormat="1" ht="20.100000000000001" customHeight="1">
      <c r="A48" s="89" t="s">
        <v>363</v>
      </c>
      <c r="B48" s="90" t="s">
        <v>437</v>
      </c>
      <c r="C48" s="78">
        <v>2780</v>
      </c>
      <c r="D48" s="78">
        <v>2780</v>
      </c>
      <c r="E48" s="78">
        <f>D48-C48</f>
        <v>0</v>
      </c>
      <c r="F48" s="171"/>
    </row>
    <row r="49" spans="1:6" s="92" customFormat="1" ht="20.100000000000001" customHeight="1">
      <c r="A49" s="89" t="s">
        <v>364</v>
      </c>
      <c r="B49" s="90" t="s">
        <v>365</v>
      </c>
      <c r="C49" s="78">
        <v>5000</v>
      </c>
      <c r="D49" s="78">
        <v>2500</v>
      </c>
      <c r="E49" s="78">
        <f t="shared" ref="E49:E86" si="5">D49-C49</f>
        <v>-2500</v>
      </c>
      <c r="F49" s="171"/>
    </row>
    <row r="50" spans="1:6" s="92" customFormat="1" ht="39.950000000000003" customHeight="1">
      <c r="A50" s="89" t="s">
        <v>366</v>
      </c>
      <c r="B50" s="90" t="s">
        <v>367</v>
      </c>
      <c r="C50" s="78">
        <v>920</v>
      </c>
      <c r="D50" s="78">
        <v>920</v>
      </c>
      <c r="E50" s="78">
        <f t="shared" si="5"/>
        <v>0</v>
      </c>
      <c r="F50" s="171"/>
    </row>
    <row r="51" spans="1:6" s="92" customFormat="1" ht="120" customHeight="1">
      <c r="A51" s="89" t="s">
        <v>368</v>
      </c>
      <c r="B51" s="90" t="s">
        <v>369</v>
      </c>
      <c r="C51" s="78">
        <v>1000</v>
      </c>
      <c r="D51" s="78">
        <v>1000</v>
      </c>
      <c r="E51" s="78">
        <f t="shared" si="5"/>
        <v>0</v>
      </c>
      <c r="F51" s="171"/>
    </row>
    <row r="52" spans="1:6" s="92" customFormat="1" ht="140.1" customHeight="1">
      <c r="A52" s="89" t="s">
        <v>422</v>
      </c>
      <c r="B52" s="90" t="s">
        <v>423</v>
      </c>
      <c r="C52" s="78"/>
      <c r="D52" s="78">
        <v>799</v>
      </c>
      <c r="E52" s="78">
        <f t="shared" si="5"/>
        <v>799</v>
      </c>
      <c r="F52" s="171"/>
    </row>
    <row r="53" spans="1:6" s="176" customFormat="1" ht="20.100000000000001" customHeight="1">
      <c r="A53" s="172">
        <v>2</v>
      </c>
      <c r="B53" s="173" t="s">
        <v>362</v>
      </c>
      <c r="C53" s="174">
        <f>C54+C55+C59+C60+C61+C62+C63+C64+C65+C66+C67+C68+C73+C74+C75+C78+C81+C82+C85+C86</f>
        <v>23823</v>
      </c>
      <c r="D53" s="174">
        <f>D54+D55+D59+D60+D61+D62+D63+D64+D65+D66+D67+D68+D73+D74+D75+D78+D81+D82+D85+D86</f>
        <v>1010</v>
      </c>
      <c r="E53" s="174">
        <f t="shared" ref="E53" si="6">E54+E55+E59+E60+E61+E62+E63+E64+E65+E66+E67+E68+E73+E74+E75+E78+E81+E82</f>
        <v>-23823</v>
      </c>
      <c r="F53" s="175"/>
    </row>
    <row r="54" spans="1:6" s="92" customFormat="1" ht="39.950000000000003" customHeight="1">
      <c r="A54" s="89" t="s">
        <v>370</v>
      </c>
      <c r="B54" s="90" t="s">
        <v>371</v>
      </c>
      <c r="C54" s="78">
        <v>845</v>
      </c>
      <c r="D54" s="78"/>
      <c r="E54" s="78">
        <f t="shared" si="5"/>
        <v>-845</v>
      </c>
      <c r="F54" s="171"/>
    </row>
    <row r="55" spans="1:6" s="92" customFormat="1" ht="20.100000000000001" customHeight="1">
      <c r="A55" s="89" t="s">
        <v>372</v>
      </c>
      <c r="B55" s="90" t="s">
        <v>373</v>
      </c>
      <c r="C55" s="78">
        <f>SUM(C56:C58)</f>
        <v>5534</v>
      </c>
      <c r="D55" s="78"/>
      <c r="E55" s="78">
        <f t="shared" si="5"/>
        <v>-5534</v>
      </c>
      <c r="F55" s="171"/>
    </row>
    <row r="56" spans="1:6" s="102" customFormat="1" ht="60" customHeight="1">
      <c r="A56" s="103" t="s">
        <v>12</v>
      </c>
      <c r="B56" s="104" t="s">
        <v>374</v>
      </c>
      <c r="C56" s="158">
        <v>549</v>
      </c>
      <c r="D56" s="158"/>
      <c r="E56" s="158">
        <f t="shared" si="5"/>
        <v>-549</v>
      </c>
      <c r="F56" s="178"/>
    </row>
    <row r="57" spans="1:6" s="102" customFormat="1" ht="60" customHeight="1">
      <c r="A57" s="103" t="s">
        <v>12</v>
      </c>
      <c r="B57" s="104" t="s">
        <v>283</v>
      </c>
      <c r="C57" s="158">
        <v>1047</v>
      </c>
      <c r="D57" s="158"/>
      <c r="E57" s="158">
        <f t="shared" si="5"/>
        <v>-1047</v>
      </c>
      <c r="F57" s="178"/>
    </row>
    <row r="58" spans="1:6" s="102" customFormat="1" ht="60" customHeight="1">
      <c r="A58" s="103" t="s">
        <v>12</v>
      </c>
      <c r="B58" s="104" t="s">
        <v>282</v>
      </c>
      <c r="C58" s="158">
        <v>3938</v>
      </c>
      <c r="D58" s="158"/>
      <c r="E58" s="158">
        <f t="shared" si="5"/>
        <v>-3938</v>
      </c>
      <c r="F58" s="178"/>
    </row>
    <row r="59" spans="1:6" s="92" customFormat="1" ht="20.100000000000001" customHeight="1">
      <c r="A59" s="89" t="s">
        <v>375</v>
      </c>
      <c r="B59" s="90" t="s">
        <v>376</v>
      </c>
      <c r="C59" s="78">
        <v>6873</v>
      </c>
      <c r="D59" s="78"/>
      <c r="E59" s="78">
        <f t="shared" si="5"/>
        <v>-6873</v>
      </c>
      <c r="F59" s="171"/>
    </row>
    <row r="60" spans="1:6" s="92" customFormat="1" ht="20.100000000000001" customHeight="1">
      <c r="A60" s="89" t="s">
        <v>377</v>
      </c>
      <c r="B60" s="90" t="s">
        <v>378</v>
      </c>
      <c r="C60" s="78">
        <v>500</v>
      </c>
      <c r="D60" s="78"/>
      <c r="E60" s="78">
        <f t="shared" si="5"/>
        <v>-500</v>
      </c>
      <c r="F60" s="171"/>
    </row>
    <row r="61" spans="1:6" s="92" customFormat="1" ht="20.100000000000001" customHeight="1">
      <c r="A61" s="89" t="s">
        <v>379</v>
      </c>
      <c r="B61" s="90" t="s">
        <v>380</v>
      </c>
      <c r="C61" s="78">
        <v>1800</v>
      </c>
      <c r="D61" s="78"/>
      <c r="E61" s="78">
        <f t="shared" si="5"/>
        <v>-1800</v>
      </c>
      <c r="F61" s="171"/>
    </row>
    <row r="62" spans="1:6" s="92" customFormat="1" ht="39.950000000000003" customHeight="1">
      <c r="A62" s="89" t="s">
        <v>381</v>
      </c>
      <c r="B62" s="90" t="s">
        <v>382</v>
      </c>
      <c r="C62" s="78">
        <v>300</v>
      </c>
      <c r="D62" s="78"/>
      <c r="E62" s="78">
        <f t="shared" si="5"/>
        <v>-300</v>
      </c>
      <c r="F62" s="171"/>
    </row>
    <row r="63" spans="1:6" s="92" customFormat="1" ht="39.950000000000003" customHeight="1">
      <c r="A63" s="89" t="s">
        <v>383</v>
      </c>
      <c r="B63" s="90" t="s">
        <v>384</v>
      </c>
      <c r="C63" s="78">
        <v>34</v>
      </c>
      <c r="D63" s="78"/>
      <c r="E63" s="78">
        <f t="shared" si="5"/>
        <v>-34</v>
      </c>
      <c r="F63" s="171"/>
    </row>
    <row r="64" spans="1:6" s="92" customFormat="1" ht="60" customHeight="1">
      <c r="A64" s="89" t="s">
        <v>385</v>
      </c>
      <c r="B64" s="90" t="s">
        <v>386</v>
      </c>
      <c r="C64" s="78">
        <v>280</v>
      </c>
      <c r="D64" s="78"/>
      <c r="E64" s="78">
        <f t="shared" si="5"/>
        <v>-280</v>
      </c>
      <c r="F64" s="171"/>
    </row>
    <row r="65" spans="1:6" s="92" customFormat="1" ht="39.950000000000003" customHeight="1">
      <c r="A65" s="89" t="s">
        <v>387</v>
      </c>
      <c r="B65" s="90" t="s">
        <v>388</v>
      </c>
      <c r="C65" s="78">
        <v>413</v>
      </c>
      <c r="D65" s="78"/>
      <c r="E65" s="78">
        <f t="shared" si="5"/>
        <v>-413</v>
      </c>
      <c r="F65" s="171"/>
    </row>
    <row r="66" spans="1:6" s="92" customFormat="1" ht="20.100000000000001" customHeight="1">
      <c r="A66" s="89" t="s">
        <v>389</v>
      </c>
      <c r="B66" s="90" t="s">
        <v>390</v>
      </c>
      <c r="C66" s="78">
        <v>330</v>
      </c>
      <c r="D66" s="78"/>
      <c r="E66" s="78">
        <f t="shared" si="5"/>
        <v>-330</v>
      </c>
      <c r="F66" s="171"/>
    </row>
    <row r="67" spans="1:6" s="92" customFormat="1" ht="39.950000000000003" customHeight="1">
      <c r="A67" s="89" t="s">
        <v>391</v>
      </c>
      <c r="B67" s="90" t="s">
        <v>392</v>
      </c>
      <c r="C67" s="78">
        <v>110</v>
      </c>
      <c r="D67" s="78"/>
      <c r="E67" s="78">
        <f t="shared" si="5"/>
        <v>-110</v>
      </c>
      <c r="F67" s="171"/>
    </row>
    <row r="68" spans="1:6" s="92" customFormat="1" ht="20.100000000000001" customHeight="1">
      <c r="A68" s="89" t="s">
        <v>393</v>
      </c>
      <c r="B68" s="90" t="s">
        <v>394</v>
      </c>
      <c r="C68" s="78">
        <f>SUM(C69:C72)</f>
        <v>2000</v>
      </c>
      <c r="D68" s="78"/>
      <c r="E68" s="78">
        <f t="shared" si="5"/>
        <v>-2000</v>
      </c>
      <c r="F68" s="171"/>
    </row>
    <row r="69" spans="1:6" s="102" customFormat="1" ht="39.950000000000003" customHeight="1">
      <c r="A69" s="103" t="s">
        <v>12</v>
      </c>
      <c r="B69" s="104" t="s">
        <v>395</v>
      </c>
      <c r="C69" s="158">
        <v>250</v>
      </c>
      <c r="D69" s="158"/>
      <c r="E69" s="158">
        <f t="shared" si="5"/>
        <v>-250</v>
      </c>
      <c r="F69" s="178"/>
    </row>
    <row r="70" spans="1:6" s="102" customFormat="1" ht="60" customHeight="1">
      <c r="A70" s="103" t="s">
        <v>12</v>
      </c>
      <c r="B70" s="104" t="s">
        <v>396</v>
      </c>
      <c r="C70" s="158">
        <v>570</v>
      </c>
      <c r="D70" s="158"/>
      <c r="E70" s="158">
        <f t="shared" si="5"/>
        <v>-570</v>
      </c>
      <c r="F70" s="178"/>
    </row>
    <row r="71" spans="1:6" s="102" customFormat="1" ht="20.100000000000001" customHeight="1">
      <c r="A71" s="103" t="s">
        <v>12</v>
      </c>
      <c r="B71" s="104" t="s">
        <v>397</v>
      </c>
      <c r="C71" s="158">
        <v>735</v>
      </c>
      <c r="D71" s="158"/>
      <c r="E71" s="158">
        <f t="shared" si="5"/>
        <v>-735</v>
      </c>
      <c r="F71" s="178"/>
    </row>
    <row r="72" spans="1:6" s="102" customFormat="1" ht="39.950000000000003" customHeight="1">
      <c r="A72" s="103" t="s">
        <v>12</v>
      </c>
      <c r="B72" s="104" t="s">
        <v>398</v>
      </c>
      <c r="C72" s="158">
        <v>445</v>
      </c>
      <c r="D72" s="158"/>
      <c r="E72" s="158">
        <f t="shared" si="5"/>
        <v>-445</v>
      </c>
      <c r="F72" s="178"/>
    </row>
    <row r="73" spans="1:6" s="92" customFormat="1" ht="60" customHeight="1">
      <c r="A73" s="89" t="s">
        <v>399</v>
      </c>
      <c r="B73" s="90" t="s">
        <v>400</v>
      </c>
      <c r="C73" s="78">
        <v>90</v>
      </c>
      <c r="D73" s="78"/>
      <c r="E73" s="78">
        <f t="shared" si="5"/>
        <v>-90</v>
      </c>
      <c r="F73" s="171"/>
    </row>
    <row r="74" spans="1:6" s="92" customFormat="1" ht="60" customHeight="1">
      <c r="A74" s="89" t="s">
        <v>401</v>
      </c>
      <c r="B74" s="90" t="s">
        <v>402</v>
      </c>
      <c r="C74" s="78">
        <v>400</v>
      </c>
      <c r="D74" s="78"/>
      <c r="E74" s="78">
        <f t="shared" si="5"/>
        <v>-400</v>
      </c>
      <c r="F74" s="171"/>
    </row>
    <row r="75" spans="1:6" s="92" customFormat="1" ht="20.100000000000001" customHeight="1">
      <c r="A75" s="89" t="s">
        <v>403</v>
      </c>
      <c r="B75" s="90" t="s">
        <v>404</v>
      </c>
      <c r="C75" s="78">
        <v>1100</v>
      </c>
      <c r="D75" s="78"/>
      <c r="E75" s="78">
        <f t="shared" si="5"/>
        <v>-1100</v>
      </c>
      <c r="F75" s="171"/>
    </row>
    <row r="76" spans="1:6" s="102" customFormat="1" ht="39.950000000000003" customHeight="1">
      <c r="A76" s="103" t="s">
        <v>12</v>
      </c>
      <c r="B76" s="104" t="s">
        <v>405</v>
      </c>
      <c r="C76" s="158">
        <v>900</v>
      </c>
      <c r="D76" s="158"/>
      <c r="E76" s="158">
        <f t="shared" si="5"/>
        <v>-900</v>
      </c>
      <c r="F76" s="178"/>
    </row>
    <row r="77" spans="1:6" s="102" customFormat="1" ht="39.950000000000003" customHeight="1">
      <c r="A77" s="103" t="s">
        <v>12</v>
      </c>
      <c r="B77" s="104" t="s">
        <v>406</v>
      </c>
      <c r="C77" s="158">
        <v>200</v>
      </c>
      <c r="D77" s="158"/>
      <c r="E77" s="158">
        <f t="shared" si="5"/>
        <v>-200</v>
      </c>
      <c r="F77" s="178"/>
    </row>
    <row r="78" spans="1:6" s="92" customFormat="1" ht="20.100000000000001" customHeight="1">
      <c r="A78" s="89" t="s">
        <v>407</v>
      </c>
      <c r="B78" s="90" t="s">
        <v>408</v>
      </c>
      <c r="C78" s="78">
        <f>SUM(C79:C80)</f>
        <v>1200</v>
      </c>
      <c r="D78" s="78"/>
      <c r="E78" s="78">
        <f t="shared" si="5"/>
        <v>-1200</v>
      </c>
      <c r="F78" s="171"/>
    </row>
    <row r="79" spans="1:6" s="102" customFormat="1" ht="39.950000000000003" customHeight="1">
      <c r="A79" s="103" t="s">
        <v>12</v>
      </c>
      <c r="B79" s="101" t="s">
        <v>409</v>
      </c>
      <c r="C79" s="158">
        <v>210</v>
      </c>
      <c r="D79" s="158"/>
      <c r="E79" s="158">
        <f t="shared" si="5"/>
        <v>-210</v>
      </c>
      <c r="F79" s="178"/>
    </row>
    <row r="80" spans="1:6" s="102" customFormat="1" ht="39.950000000000003" customHeight="1">
      <c r="A80" s="103" t="s">
        <v>12</v>
      </c>
      <c r="B80" s="101" t="s">
        <v>410</v>
      </c>
      <c r="C80" s="158">
        <v>990</v>
      </c>
      <c r="D80" s="158"/>
      <c r="E80" s="158">
        <f t="shared" si="5"/>
        <v>-990</v>
      </c>
      <c r="F80" s="178"/>
    </row>
    <row r="81" spans="1:7" s="92" customFormat="1" ht="20.100000000000001" customHeight="1">
      <c r="A81" s="89" t="s">
        <v>411</v>
      </c>
      <c r="B81" s="90" t="s">
        <v>412</v>
      </c>
      <c r="C81" s="78">
        <v>224</v>
      </c>
      <c r="D81" s="78"/>
      <c r="E81" s="78">
        <f t="shared" si="5"/>
        <v>-224</v>
      </c>
      <c r="F81" s="171"/>
    </row>
    <row r="82" spans="1:7" s="92" customFormat="1" ht="39.950000000000003" customHeight="1">
      <c r="A82" s="89" t="s">
        <v>413</v>
      </c>
      <c r="B82" s="90" t="s">
        <v>414</v>
      </c>
      <c r="C82" s="78">
        <f>SUM(C83:C84)</f>
        <v>1790</v>
      </c>
      <c r="D82" s="78"/>
      <c r="E82" s="78">
        <f t="shared" si="5"/>
        <v>-1790</v>
      </c>
      <c r="F82" s="171"/>
    </row>
    <row r="83" spans="1:7" s="102" customFormat="1" ht="39.950000000000003" customHeight="1">
      <c r="A83" s="103" t="s">
        <v>12</v>
      </c>
      <c r="B83" s="101" t="s">
        <v>415</v>
      </c>
      <c r="C83" s="158">
        <v>610</v>
      </c>
      <c r="D83" s="158"/>
      <c r="E83" s="158">
        <f t="shared" si="5"/>
        <v>-610</v>
      </c>
      <c r="F83" s="178"/>
    </row>
    <row r="84" spans="1:7" s="102" customFormat="1" ht="39.950000000000003" customHeight="1">
      <c r="A84" s="103" t="s">
        <v>12</v>
      </c>
      <c r="B84" s="101" t="s">
        <v>416</v>
      </c>
      <c r="C84" s="158">
        <v>1180</v>
      </c>
      <c r="D84" s="158"/>
      <c r="E84" s="158">
        <f t="shared" si="5"/>
        <v>-1180</v>
      </c>
      <c r="F84" s="178"/>
    </row>
    <row r="85" spans="1:7" s="102" customFormat="1" ht="60" customHeight="1">
      <c r="A85" s="89" t="s">
        <v>420</v>
      </c>
      <c r="B85" s="90" t="s">
        <v>417</v>
      </c>
      <c r="C85" s="78"/>
      <c r="D85" s="78">
        <v>510</v>
      </c>
      <c r="E85" s="78">
        <f t="shared" si="5"/>
        <v>510</v>
      </c>
      <c r="F85" s="171"/>
    </row>
    <row r="86" spans="1:7" s="102" customFormat="1" ht="39.950000000000003" customHeight="1">
      <c r="A86" s="89" t="s">
        <v>421</v>
      </c>
      <c r="B86" s="90" t="s">
        <v>418</v>
      </c>
      <c r="C86" s="78"/>
      <c r="D86" s="78">
        <v>500</v>
      </c>
      <c r="E86" s="78">
        <f t="shared" si="5"/>
        <v>500</v>
      </c>
      <c r="F86" s="171"/>
    </row>
    <row r="87" spans="1:7" s="9" customFormat="1" ht="26.25" customHeight="1">
      <c r="A87" s="17" t="s">
        <v>50</v>
      </c>
      <c r="B87" s="24" t="s">
        <v>66</v>
      </c>
      <c r="C87" s="78"/>
      <c r="D87" s="78"/>
      <c r="E87" s="78"/>
      <c r="F87" s="78"/>
    </row>
    <row r="88" spans="1:7" ht="9" customHeight="1">
      <c r="A88" s="37"/>
      <c r="B88" s="25"/>
      <c r="C88" s="109"/>
      <c r="D88" s="109"/>
      <c r="E88" s="109"/>
      <c r="F88" s="109"/>
    </row>
    <row r="89" spans="1:7" ht="15.95" customHeight="1">
      <c r="A89" s="165"/>
      <c r="B89" s="9"/>
      <c r="C89" s="9"/>
      <c r="D89" s="9"/>
      <c r="E89" s="9"/>
      <c r="F89" s="9"/>
    </row>
    <row r="90" spans="1:7">
      <c r="A90" s="533" t="s">
        <v>267</v>
      </c>
      <c r="B90" s="533"/>
      <c r="C90" s="533"/>
      <c r="D90" s="533"/>
      <c r="E90" s="533"/>
      <c r="F90" s="533"/>
      <c r="G90" s="110"/>
    </row>
    <row r="91" spans="1:7" ht="20.25" customHeight="1">
      <c r="A91" s="111"/>
      <c r="B91" s="533" t="s">
        <v>268</v>
      </c>
      <c r="C91" s="533"/>
      <c r="D91" s="533"/>
      <c r="E91" s="533"/>
      <c r="F91" s="533"/>
      <c r="G91" s="110"/>
    </row>
    <row r="92" spans="1:7" ht="20.25" customHeight="1">
      <c r="A92" s="111"/>
      <c r="B92" s="533" t="s">
        <v>269</v>
      </c>
      <c r="C92" s="533"/>
      <c r="D92" s="533"/>
      <c r="E92" s="533"/>
      <c r="F92" s="533"/>
      <c r="G92" s="110"/>
    </row>
    <row r="93" spans="1:7" ht="20.25" customHeight="1">
      <c r="A93" s="11"/>
      <c r="B93" s="11" t="s">
        <v>270</v>
      </c>
    </row>
    <row r="94" spans="1:7" ht="20.25" customHeight="1">
      <c r="A94" s="11"/>
      <c r="B94" s="11" t="s">
        <v>271</v>
      </c>
    </row>
    <row r="95" spans="1:7" ht="18.75">
      <c r="A95" s="9"/>
      <c r="B95" s="9"/>
      <c r="C95" s="9"/>
      <c r="D95" s="9"/>
    </row>
    <row r="96" spans="1:7" ht="18.75">
      <c r="A96" s="9"/>
      <c r="B96" s="9"/>
      <c r="C96" s="9"/>
      <c r="D96" s="9"/>
    </row>
    <row r="97" spans="1:4" ht="18.75">
      <c r="A97" s="9"/>
      <c r="B97" s="9"/>
      <c r="C97" s="9"/>
      <c r="D97" s="9"/>
    </row>
    <row r="98" spans="1:4" ht="18.75">
      <c r="A98" s="9"/>
      <c r="B98" s="9"/>
      <c r="C98" s="9"/>
      <c r="D98" s="9"/>
    </row>
  </sheetData>
  <mergeCells count="11">
    <mergeCell ref="A90:F90"/>
    <mergeCell ref="B91:F91"/>
    <mergeCell ref="B92:F92"/>
    <mergeCell ref="A4:F4"/>
    <mergeCell ref="A5:F5"/>
    <mergeCell ref="D7:F7"/>
    <mergeCell ref="A8:A9"/>
    <mergeCell ref="B8:B9"/>
    <mergeCell ref="C8:C9"/>
    <mergeCell ref="D8:D9"/>
    <mergeCell ref="E8:F8"/>
  </mergeCells>
  <phoneticPr fontId="38" type="noConversion"/>
  <pageMargins left="0.76" right="0.32" top="0.53" bottom="0.61" header="0.17" footer="0.24"/>
  <pageSetup paperSize="9" scale="74" fitToHeight="0" orientation="portrait" r:id="rId1"/>
  <headerFooter alignWithMargins="0">
    <oddHeader xml:space="preserve">&amp;C                                                                                                                                  </oddHeader>
    <oddFooter xml:space="preserve">&amp;C&amp;"Times New Roman,thường"&amp;14&amp;P&amp;".VnTime,  Italic"&amp;8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G49"/>
  <sheetViews>
    <sheetView topLeftCell="A20" zoomScaleNormal="100" workbookViewId="0">
      <selection activeCell="D27" sqref="D27"/>
    </sheetView>
  </sheetViews>
  <sheetFormatPr defaultRowHeight="15.75"/>
  <cols>
    <col min="1" max="1" width="6.375" style="5" customWidth="1"/>
    <col min="2" max="2" width="44.875" style="5" customWidth="1"/>
    <col min="3" max="7" width="11.875" style="5" customWidth="1"/>
    <col min="8" max="247" width="9" style="5"/>
    <col min="248" max="248" width="5.125" style="5" customWidth="1"/>
    <col min="249" max="249" width="62.5" style="5" customWidth="1"/>
    <col min="250" max="254" width="11.875" style="5" customWidth="1"/>
    <col min="255" max="255" width="9" style="5"/>
    <col min="256" max="260" width="11.625" style="5" customWidth="1"/>
    <col min="261" max="503" width="9" style="5"/>
    <col min="504" max="504" width="5.125" style="5" customWidth="1"/>
    <col min="505" max="505" width="62.5" style="5" customWidth="1"/>
    <col min="506" max="510" width="11.875" style="5" customWidth="1"/>
    <col min="511" max="511" width="9" style="5"/>
    <col min="512" max="516" width="11.625" style="5" customWidth="1"/>
    <col min="517" max="759" width="9" style="5"/>
    <col min="760" max="760" width="5.125" style="5" customWidth="1"/>
    <col min="761" max="761" width="62.5" style="5" customWidth="1"/>
    <col min="762" max="766" width="11.875" style="5" customWidth="1"/>
    <col min="767" max="767" width="9" style="5"/>
    <col min="768" max="772" width="11.625" style="5" customWidth="1"/>
    <col min="773" max="1015" width="9" style="5"/>
    <col min="1016" max="1016" width="5.125" style="5" customWidth="1"/>
    <col min="1017" max="1017" width="62.5" style="5" customWidth="1"/>
    <col min="1018" max="1022" width="11.875" style="5" customWidth="1"/>
    <col min="1023" max="1023" width="9" style="5"/>
    <col min="1024" max="1028" width="11.625" style="5" customWidth="1"/>
    <col min="1029" max="1271" width="9" style="5"/>
    <col min="1272" max="1272" width="5.125" style="5" customWidth="1"/>
    <col min="1273" max="1273" width="62.5" style="5" customWidth="1"/>
    <col min="1274" max="1278" width="11.875" style="5" customWidth="1"/>
    <col min="1279" max="1279" width="9" style="5"/>
    <col min="1280" max="1284" width="11.625" style="5" customWidth="1"/>
    <col min="1285" max="1527" width="9" style="5"/>
    <col min="1528" max="1528" width="5.125" style="5" customWidth="1"/>
    <col min="1529" max="1529" width="62.5" style="5" customWidth="1"/>
    <col min="1530" max="1534" width="11.875" style="5" customWidth="1"/>
    <col min="1535" max="1535" width="9" style="5"/>
    <col min="1536" max="1540" width="11.625" style="5" customWidth="1"/>
    <col min="1541" max="1783" width="9" style="5"/>
    <col min="1784" max="1784" width="5.125" style="5" customWidth="1"/>
    <col min="1785" max="1785" width="62.5" style="5" customWidth="1"/>
    <col min="1786" max="1790" width="11.875" style="5" customWidth="1"/>
    <col min="1791" max="1791" width="9" style="5"/>
    <col min="1792" max="1796" width="11.625" style="5" customWidth="1"/>
    <col min="1797" max="2039" width="9" style="5"/>
    <col min="2040" max="2040" width="5.125" style="5" customWidth="1"/>
    <col min="2041" max="2041" width="62.5" style="5" customWidth="1"/>
    <col min="2042" max="2046" width="11.875" style="5" customWidth="1"/>
    <col min="2047" max="2047" width="9" style="5"/>
    <col min="2048" max="2052" width="11.625" style="5" customWidth="1"/>
    <col min="2053" max="2295" width="9" style="5"/>
    <col min="2296" max="2296" width="5.125" style="5" customWidth="1"/>
    <col min="2297" max="2297" width="62.5" style="5" customWidth="1"/>
    <col min="2298" max="2302" width="11.875" style="5" customWidth="1"/>
    <col min="2303" max="2303" width="9" style="5"/>
    <col min="2304" max="2308" width="11.625" style="5" customWidth="1"/>
    <col min="2309" max="2551" width="9" style="5"/>
    <col min="2552" max="2552" width="5.125" style="5" customWidth="1"/>
    <col min="2553" max="2553" width="62.5" style="5" customWidth="1"/>
    <col min="2554" max="2558" width="11.875" style="5" customWidth="1"/>
    <col min="2559" max="2559" width="9" style="5"/>
    <col min="2560" max="2564" width="11.625" style="5" customWidth="1"/>
    <col min="2565" max="2807" width="9" style="5"/>
    <col min="2808" max="2808" width="5.125" style="5" customWidth="1"/>
    <col min="2809" max="2809" width="62.5" style="5" customWidth="1"/>
    <col min="2810" max="2814" width="11.875" style="5" customWidth="1"/>
    <col min="2815" max="2815" width="9" style="5"/>
    <col min="2816" max="2820" width="11.625" style="5" customWidth="1"/>
    <col min="2821" max="3063" width="9" style="5"/>
    <col min="3064" max="3064" width="5.125" style="5" customWidth="1"/>
    <col min="3065" max="3065" width="62.5" style="5" customWidth="1"/>
    <col min="3066" max="3070" width="11.875" style="5" customWidth="1"/>
    <col min="3071" max="3071" width="9" style="5"/>
    <col min="3072" max="3076" width="11.625" style="5" customWidth="1"/>
    <col min="3077" max="3319" width="9" style="5"/>
    <col min="3320" max="3320" width="5.125" style="5" customWidth="1"/>
    <col min="3321" max="3321" width="62.5" style="5" customWidth="1"/>
    <col min="3322" max="3326" width="11.875" style="5" customWidth="1"/>
    <col min="3327" max="3327" width="9" style="5"/>
    <col min="3328" max="3332" width="11.625" style="5" customWidth="1"/>
    <col min="3333" max="3575" width="9" style="5"/>
    <col min="3576" max="3576" width="5.125" style="5" customWidth="1"/>
    <col min="3577" max="3577" width="62.5" style="5" customWidth="1"/>
    <col min="3578" max="3582" width="11.875" style="5" customWidth="1"/>
    <col min="3583" max="3583" width="9" style="5"/>
    <col min="3584" max="3588" width="11.625" style="5" customWidth="1"/>
    <col min="3589" max="3831" width="9" style="5"/>
    <col min="3832" max="3832" width="5.125" style="5" customWidth="1"/>
    <col min="3833" max="3833" width="62.5" style="5" customWidth="1"/>
    <col min="3834" max="3838" width="11.875" style="5" customWidth="1"/>
    <col min="3839" max="3839" width="9" style="5"/>
    <col min="3840" max="3844" width="11.625" style="5" customWidth="1"/>
    <col min="3845" max="4087" width="9" style="5"/>
    <col min="4088" max="4088" width="5.125" style="5" customWidth="1"/>
    <col min="4089" max="4089" width="62.5" style="5" customWidth="1"/>
    <col min="4090" max="4094" width="11.875" style="5" customWidth="1"/>
    <col min="4095" max="4095" width="9" style="5"/>
    <col min="4096" max="4100" width="11.625" style="5" customWidth="1"/>
    <col min="4101" max="4343" width="9" style="5"/>
    <col min="4344" max="4344" width="5.125" style="5" customWidth="1"/>
    <col min="4345" max="4345" width="62.5" style="5" customWidth="1"/>
    <col min="4346" max="4350" width="11.875" style="5" customWidth="1"/>
    <col min="4351" max="4351" width="9" style="5"/>
    <col min="4352" max="4356" width="11.625" style="5" customWidth="1"/>
    <col min="4357" max="4599" width="9" style="5"/>
    <col min="4600" max="4600" width="5.125" style="5" customWidth="1"/>
    <col min="4601" max="4601" width="62.5" style="5" customWidth="1"/>
    <col min="4602" max="4606" width="11.875" style="5" customWidth="1"/>
    <col min="4607" max="4607" width="9" style="5"/>
    <col min="4608" max="4612" width="11.625" style="5" customWidth="1"/>
    <col min="4613" max="4855" width="9" style="5"/>
    <col min="4856" max="4856" width="5.125" style="5" customWidth="1"/>
    <col min="4857" max="4857" width="62.5" style="5" customWidth="1"/>
    <col min="4858" max="4862" width="11.875" style="5" customWidth="1"/>
    <col min="4863" max="4863" width="9" style="5"/>
    <col min="4864" max="4868" width="11.625" style="5" customWidth="1"/>
    <col min="4869" max="5111" width="9" style="5"/>
    <col min="5112" max="5112" width="5.125" style="5" customWidth="1"/>
    <col min="5113" max="5113" width="62.5" style="5" customWidth="1"/>
    <col min="5114" max="5118" width="11.875" style="5" customWidth="1"/>
    <col min="5119" max="5119" width="9" style="5"/>
    <col min="5120" max="5124" width="11.625" style="5" customWidth="1"/>
    <col min="5125" max="5367" width="9" style="5"/>
    <col min="5368" max="5368" width="5.125" style="5" customWidth="1"/>
    <col min="5369" max="5369" width="62.5" style="5" customWidth="1"/>
    <col min="5370" max="5374" width="11.875" style="5" customWidth="1"/>
    <col min="5375" max="5375" width="9" style="5"/>
    <col min="5376" max="5380" width="11.625" style="5" customWidth="1"/>
    <col min="5381" max="5623" width="9" style="5"/>
    <col min="5624" max="5624" width="5.125" style="5" customWidth="1"/>
    <col min="5625" max="5625" width="62.5" style="5" customWidth="1"/>
    <col min="5626" max="5630" width="11.875" style="5" customWidth="1"/>
    <col min="5631" max="5631" width="9" style="5"/>
    <col min="5632" max="5636" width="11.625" style="5" customWidth="1"/>
    <col min="5637" max="5879" width="9" style="5"/>
    <col min="5880" max="5880" width="5.125" style="5" customWidth="1"/>
    <col min="5881" max="5881" width="62.5" style="5" customWidth="1"/>
    <col min="5882" max="5886" width="11.875" style="5" customWidth="1"/>
    <col min="5887" max="5887" width="9" style="5"/>
    <col min="5888" max="5892" width="11.625" style="5" customWidth="1"/>
    <col min="5893" max="6135" width="9" style="5"/>
    <col min="6136" max="6136" width="5.125" style="5" customWidth="1"/>
    <col min="6137" max="6137" width="62.5" style="5" customWidth="1"/>
    <col min="6138" max="6142" width="11.875" style="5" customWidth="1"/>
    <col min="6143" max="6143" width="9" style="5"/>
    <col min="6144" max="6148" width="11.625" style="5" customWidth="1"/>
    <col min="6149" max="6391" width="9" style="5"/>
    <col min="6392" max="6392" width="5.125" style="5" customWidth="1"/>
    <col min="6393" max="6393" width="62.5" style="5" customWidth="1"/>
    <col min="6394" max="6398" width="11.875" style="5" customWidth="1"/>
    <col min="6399" max="6399" width="9" style="5"/>
    <col min="6400" max="6404" width="11.625" style="5" customWidth="1"/>
    <col min="6405" max="6647" width="9" style="5"/>
    <col min="6648" max="6648" width="5.125" style="5" customWidth="1"/>
    <col min="6649" max="6649" width="62.5" style="5" customWidth="1"/>
    <col min="6650" max="6654" width="11.875" style="5" customWidth="1"/>
    <col min="6655" max="6655" width="9" style="5"/>
    <col min="6656" max="6660" width="11.625" style="5" customWidth="1"/>
    <col min="6661" max="6903" width="9" style="5"/>
    <col min="6904" max="6904" width="5.125" style="5" customWidth="1"/>
    <col min="6905" max="6905" width="62.5" style="5" customWidth="1"/>
    <col min="6906" max="6910" width="11.875" style="5" customWidth="1"/>
    <col min="6911" max="6911" width="9" style="5"/>
    <col min="6912" max="6916" width="11.625" style="5" customWidth="1"/>
    <col min="6917" max="7159" width="9" style="5"/>
    <col min="7160" max="7160" width="5.125" style="5" customWidth="1"/>
    <col min="7161" max="7161" width="62.5" style="5" customWidth="1"/>
    <col min="7162" max="7166" width="11.875" style="5" customWidth="1"/>
    <col min="7167" max="7167" width="9" style="5"/>
    <col min="7168" max="7172" width="11.625" style="5" customWidth="1"/>
    <col min="7173" max="7415" width="9" style="5"/>
    <col min="7416" max="7416" width="5.125" style="5" customWidth="1"/>
    <col min="7417" max="7417" width="62.5" style="5" customWidth="1"/>
    <col min="7418" max="7422" width="11.875" style="5" customWidth="1"/>
    <col min="7423" max="7423" width="9" style="5"/>
    <col min="7424" max="7428" width="11.625" style="5" customWidth="1"/>
    <col min="7429" max="7671" width="9" style="5"/>
    <col min="7672" max="7672" width="5.125" style="5" customWidth="1"/>
    <col min="7673" max="7673" width="62.5" style="5" customWidth="1"/>
    <col min="7674" max="7678" width="11.875" style="5" customWidth="1"/>
    <col min="7679" max="7679" width="9" style="5"/>
    <col min="7680" max="7684" width="11.625" style="5" customWidth="1"/>
    <col min="7685" max="7927" width="9" style="5"/>
    <col min="7928" max="7928" width="5.125" style="5" customWidth="1"/>
    <col min="7929" max="7929" width="62.5" style="5" customWidth="1"/>
    <col min="7930" max="7934" width="11.875" style="5" customWidth="1"/>
    <col min="7935" max="7935" width="9" style="5"/>
    <col min="7936" max="7940" width="11.625" style="5" customWidth="1"/>
    <col min="7941" max="8183" width="9" style="5"/>
    <col min="8184" max="8184" width="5.125" style="5" customWidth="1"/>
    <col min="8185" max="8185" width="62.5" style="5" customWidth="1"/>
    <col min="8186" max="8190" width="11.875" style="5" customWidth="1"/>
    <col min="8191" max="8191" width="9" style="5"/>
    <col min="8192" max="8196" width="11.625" style="5" customWidth="1"/>
    <col min="8197" max="8439" width="9" style="5"/>
    <col min="8440" max="8440" width="5.125" style="5" customWidth="1"/>
    <col min="8441" max="8441" width="62.5" style="5" customWidth="1"/>
    <col min="8442" max="8446" width="11.875" style="5" customWidth="1"/>
    <col min="8447" max="8447" width="9" style="5"/>
    <col min="8448" max="8452" width="11.625" style="5" customWidth="1"/>
    <col min="8453" max="8695" width="9" style="5"/>
    <col min="8696" max="8696" width="5.125" style="5" customWidth="1"/>
    <col min="8697" max="8697" width="62.5" style="5" customWidth="1"/>
    <col min="8698" max="8702" width="11.875" style="5" customWidth="1"/>
    <col min="8703" max="8703" width="9" style="5"/>
    <col min="8704" max="8708" width="11.625" style="5" customWidth="1"/>
    <col min="8709" max="8951" width="9" style="5"/>
    <col min="8952" max="8952" width="5.125" style="5" customWidth="1"/>
    <col min="8953" max="8953" width="62.5" style="5" customWidth="1"/>
    <col min="8954" max="8958" width="11.875" style="5" customWidth="1"/>
    <col min="8959" max="8959" width="9" style="5"/>
    <col min="8960" max="8964" width="11.625" style="5" customWidth="1"/>
    <col min="8965" max="9207" width="9" style="5"/>
    <col min="9208" max="9208" width="5.125" style="5" customWidth="1"/>
    <col min="9209" max="9209" width="62.5" style="5" customWidth="1"/>
    <col min="9210" max="9214" width="11.875" style="5" customWidth="1"/>
    <col min="9215" max="9215" width="9" style="5"/>
    <col min="9216" max="9220" width="11.625" style="5" customWidth="1"/>
    <col min="9221" max="9463" width="9" style="5"/>
    <col min="9464" max="9464" width="5.125" style="5" customWidth="1"/>
    <col min="9465" max="9465" width="62.5" style="5" customWidth="1"/>
    <col min="9466" max="9470" width="11.875" style="5" customWidth="1"/>
    <col min="9471" max="9471" width="9" style="5"/>
    <col min="9472" max="9476" width="11.625" style="5" customWidth="1"/>
    <col min="9477" max="9719" width="9" style="5"/>
    <col min="9720" max="9720" width="5.125" style="5" customWidth="1"/>
    <col min="9721" max="9721" width="62.5" style="5" customWidth="1"/>
    <col min="9722" max="9726" width="11.875" style="5" customWidth="1"/>
    <col min="9727" max="9727" width="9" style="5"/>
    <col min="9728" max="9732" width="11.625" style="5" customWidth="1"/>
    <col min="9733" max="9975" width="9" style="5"/>
    <col min="9976" max="9976" width="5.125" style="5" customWidth="1"/>
    <col min="9977" max="9977" width="62.5" style="5" customWidth="1"/>
    <col min="9978" max="9982" width="11.875" style="5" customWidth="1"/>
    <col min="9983" max="9983" width="9" style="5"/>
    <col min="9984" max="9988" width="11.625" style="5" customWidth="1"/>
    <col min="9989" max="10231" width="9" style="5"/>
    <col min="10232" max="10232" width="5.125" style="5" customWidth="1"/>
    <col min="10233" max="10233" width="62.5" style="5" customWidth="1"/>
    <col min="10234" max="10238" width="11.875" style="5" customWidth="1"/>
    <col min="10239" max="10239" width="9" style="5"/>
    <col min="10240" max="10244" width="11.625" style="5" customWidth="1"/>
    <col min="10245" max="10487" width="9" style="5"/>
    <col min="10488" max="10488" width="5.125" style="5" customWidth="1"/>
    <col min="10489" max="10489" width="62.5" style="5" customWidth="1"/>
    <col min="10490" max="10494" width="11.875" style="5" customWidth="1"/>
    <col min="10495" max="10495" width="9" style="5"/>
    <col min="10496" max="10500" width="11.625" style="5" customWidth="1"/>
    <col min="10501" max="10743" width="9" style="5"/>
    <col min="10744" max="10744" width="5.125" style="5" customWidth="1"/>
    <col min="10745" max="10745" width="62.5" style="5" customWidth="1"/>
    <col min="10746" max="10750" width="11.875" style="5" customWidth="1"/>
    <col min="10751" max="10751" width="9" style="5"/>
    <col min="10752" max="10756" width="11.625" style="5" customWidth="1"/>
    <col min="10757" max="10999" width="9" style="5"/>
    <col min="11000" max="11000" width="5.125" style="5" customWidth="1"/>
    <col min="11001" max="11001" width="62.5" style="5" customWidth="1"/>
    <col min="11002" max="11006" width="11.875" style="5" customWidth="1"/>
    <col min="11007" max="11007" width="9" style="5"/>
    <col min="11008" max="11012" width="11.625" style="5" customWidth="1"/>
    <col min="11013" max="11255" width="9" style="5"/>
    <col min="11256" max="11256" width="5.125" style="5" customWidth="1"/>
    <col min="11257" max="11257" width="62.5" style="5" customWidth="1"/>
    <col min="11258" max="11262" width="11.875" style="5" customWidth="1"/>
    <col min="11263" max="11263" width="9" style="5"/>
    <col min="11264" max="11268" width="11.625" style="5" customWidth="1"/>
    <col min="11269" max="11511" width="9" style="5"/>
    <col min="11512" max="11512" width="5.125" style="5" customWidth="1"/>
    <col min="11513" max="11513" width="62.5" style="5" customWidth="1"/>
    <col min="11514" max="11518" width="11.875" style="5" customWidth="1"/>
    <col min="11519" max="11519" width="9" style="5"/>
    <col min="11520" max="11524" width="11.625" style="5" customWidth="1"/>
    <col min="11525" max="11767" width="9" style="5"/>
    <col min="11768" max="11768" width="5.125" style="5" customWidth="1"/>
    <col min="11769" max="11769" width="62.5" style="5" customWidth="1"/>
    <col min="11770" max="11774" width="11.875" style="5" customWidth="1"/>
    <col min="11775" max="11775" width="9" style="5"/>
    <col min="11776" max="11780" width="11.625" style="5" customWidth="1"/>
    <col min="11781" max="12023" width="9" style="5"/>
    <col min="12024" max="12024" width="5.125" style="5" customWidth="1"/>
    <col min="12025" max="12025" width="62.5" style="5" customWidth="1"/>
    <col min="12026" max="12030" width="11.875" style="5" customWidth="1"/>
    <col min="12031" max="12031" width="9" style="5"/>
    <col min="12032" max="12036" width="11.625" style="5" customWidth="1"/>
    <col min="12037" max="12279" width="9" style="5"/>
    <col min="12280" max="12280" width="5.125" style="5" customWidth="1"/>
    <col min="12281" max="12281" width="62.5" style="5" customWidth="1"/>
    <col min="12282" max="12286" width="11.875" style="5" customWidth="1"/>
    <col min="12287" max="12287" width="9" style="5"/>
    <col min="12288" max="12292" width="11.625" style="5" customWidth="1"/>
    <col min="12293" max="12535" width="9" style="5"/>
    <col min="12536" max="12536" width="5.125" style="5" customWidth="1"/>
    <col min="12537" max="12537" width="62.5" style="5" customWidth="1"/>
    <col min="12538" max="12542" width="11.875" style="5" customWidth="1"/>
    <col min="12543" max="12543" width="9" style="5"/>
    <col min="12544" max="12548" width="11.625" style="5" customWidth="1"/>
    <col min="12549" max="12791" width="9" style="5"/>
    <col min="12792" max="12792" width="5.125" style="5" customWidth="1"/>
    <col min="12793" max="12793" width="62.5" style="5" customWidth="1"/>
    <col min="12794" max="12798" width="11.875" style="5" customWidth="1"/>
    <col min="12799" max="12799" width="9" style="5"/>
    <col min="12800" max="12804" width="11.625" style="5" customWidth="1"/>
    <col min="12805" max="13047" width="9" style="5"/>
    <col min="13048" max="13048" width="5.125" style="5" customWidth="1"/>
    <col min="13049" max="13049" width="62.5" style="5" customWidth="1"/>
    <col min="13050" max="13054" width="11.875" style="5" customWidth="1"/>
    <col min="13055" max="13055" width="9" style="5"/>
    <col min="13056" max="13060" width="11.625" style="5" customWidth="1"/>
    <col min="13061" max="13303" width="9" style="5"/>
    <col min="13304" max="13304" width="5.125" style="5" customWidth="1"/>
    <col min="13305" max="13305" width="62.5" style="5" customWidth="1"/>
    <col min="13306" max="13310" width="11.875" style="5" customWidth="1"/>
    <col min="13311" max="13311" width="9" style="5"/>
    <col min="13312" max="13316" width="11.625" style="5" customWidth="1"/>
    <col min="13317" max="13559" width="9" style="5"/>
    <col min="13560" max="13560" width="5.125" style="5" customWidth="1"/>
    <col min="13561" max="13561" width="62.5" style="5" customWidth="1"/>
    <col min="13562" max="13566" width="11.875" style="5" customWidth="1"/>
    <col min="13567" max="13567" width="9" style="5"/>
    <col min="13568" max="13572" width="11.625" style="5" customWidth="1"/>
    <col min="13573" max="13815" width="9" style="5"/>
    <col min="13816" max="13816" width="5.125" style="5" customWidth="1"/>
    <col min="13817" max="13817" width="62.5" style="5" customWidth="1"/>
    <col min="13818" max="13822" width="11.875" style="5" customWidth="1"/>
    <col min="13823" max="13823" width="9" style="5"/>
    <col min="13824" max="13828" width="11.625" style="5" customWidth="1"/>
    <col min="13829" max="14071" width="9" style="5"/>
    <col min="14072" max="14072" width="5.125" style="5" customWidth="1"/>
    <col min="14073" max="14073" width="62.5" style="5" customWidth="1"/>
    <col min="14074" max="14078" width="11.875" style="5" customWidth="1"/>
    <col min="14079" max="14079" width="9" style="5"/>
    <col min="14080" max="14084" width="11.625" style="5" customWidth="1"/>
    <col min="14085" max="14327" width="9" style="5"/>
    <col min="14328" max="14328" width="5.125" style="5" customWidth="1"/>
    <col min="14329" max="14329" width="62.5" style="5" customWidth="1"/>
    <col min="14330" max="14334" width="11.875" style="5" customWidth="1"/>
    <col min="14335" max="14335" width="9" style="5"/>
    <col min="14336" max="14340" width="11.625" style="5" customWidth="1"/>
    <col min="14341" max="14583" width="9" style="5"/>
    <col min="14584" max="14584" width="5.125" style="5" customWidth="1"/>
    <col min="14585" max="14585" width="62.5" style="5" customWidth="1"/>
    <col min="14586" max="14590" width="11.875" style="5" customWidth="1"/>
    <col min="14591" max="14591" width="9" style="5"/>
    <col min="14592" max="14596" width="11.625" style="5" customWidth="1"/>
    <col min="14597" max="14839" width="9" style="5"/>
    <col min="14840" max="14840" width="5.125" style="5" customWidth="1"/>
    <col min="14841" max="14841" width="62.5" style="5" customWidth="1"/>
    <col min="14842" max="14846" width="11.875" style="5" customWidth="1"/>
    <col min="14847" max="14847" width="9" style="5"/>
    <col min="14848" max="14852" width="11.625" style="5" customWidth="1"/>
    <col min="14853" max="15095" width="9" style="5"/>
    <col min="15096" max="15096" width="5.125" style="5" customWidth="1"/>
    <col min="15097" max="15097" width="62.5" style="5" customWidth="1"/>
    <col min="15098" max="15102" width="11.875" style="5" customWidth="1"/>
    <col min="15103" max="15103" width="9" style="5"/>
    <col min="15104" max="15108" width="11.625" style="5" customWidth="1"/>
    <col min="15109" max="15351" width="9" style="5"/>
    <col min="15352" max="15352" width="5.125" style="5" customWidth="1"/>
    <col min="15353" max="15353" width="62.5" style="5" customWidth="1"/>
    <col min="15354" max="15358" width="11.875" style="5" customWidth="1"/>
    <col min="15359" max="15359" width="9" style="5"/>
    <col min="15360" max="15364" width="11.625" style="5" customWidth="1"/>
    <col min="15365" max="15607" width="9" style="5"/>
    <col min="15608" max="15608" width="5.125" style="5" customWidth="1"/>
    <col min="15609" max="15609" width="62.5" style="5" customWidth="1"/>
    <col min="15610" max="15614" width="11.875" style="5" customWidth="1"/>
    <col min="15615" max="15615" width="9" style="5"/>
    <col min="15616" max="15620" width="11.625" style="5" customWidth="1"/>
    <col min="15621" max="15863" width="9" style="5"/>
    <col min="15864" max="15864" width="5.125" style="5" customWidth="1"/>
    <col min="15865" max="15865" width="62.5" style="5" customWidth="1"/>
    <col min="15866" max="15870" width="11.875" style="5" customWidth="1"/>
    <col min="15871" max="15871" width="9" style="5"/>
    <col min="15872" max="15876" width="11.625" style="5" customWidth="1"/>
    <col min="15877" max="16119" width="9" style="5"/>
    <col min="16120" max="16120" width="5.125" style="5" customWidth="1"/>
    <col min="16121" max="16121" width="62.5" style="5" customWidth="1"/>
    <col min="16122" max="16126" width="11.875" style="5" customWidth="1"/>
    <col min="16127" max="16127" width="9" style="5"/>
    <col min="16128" max="16132" width="11.625" style="5" customWidth="1"/>
    <col min="16133" max="16384" width="9" style="5"/>
  </cols>
  <sheetData>
    <row r="1" spans="1:7" ht="21" customHeight="1">
      <c r="A1" s="3"/>
      <c r="B1" s="3"/>
      <c r="C1" s="4"/>
      <c r="D1" s="4"/>
      <c r="E1" s="4"/>
      <c r="F1" s="535" t="s">
        <v>286</v>
      </c>
      <c r="G1" s="535"/>
    </row>
    <row r="2" spans="1:7" ht="18.75">
      <c r="A2" s="6"/>
      <c r="B2" s="6"/>
      <c r="C2" s="4"/>
      <c r="D2" s="4"/>
      <c r="E2" s="4"/>
      <c r="F2" s="4"/>
      <c r="G2" s="4"/>
    </row>
    <row r="3" spans="1:7" ht="21" customHeight="1">
      <c r="A3" s="547" t="s">
        <v>287</v>
      </c>
      <c r="B3" s="547"/>
      <c r="C3" s="547"/>
      <c r="D3" s="547"/>
      <c r="E3" s="547"/>
      <c r="F3" s="547"/>
      <c r="G3" s="547"/>
    </row>
    <row r="4" spans="1:7" ht="30.75" customHeight="1">
      <c r="A4" s="548" t="s">
        <v>939</v>
      </c>
      <c r="B4" s="548"/>
      <c r="C4" s="548"/>
      <c r="D4" s="548"/>
      <c r="E4" s="548"/>
      <c r="F4" s="548"/>
      <c r="G4" s="548"/>
    </row>
    <row r="5" spans="1:7" ht="12" customHeight="1">
      <c r="A5" s="8"/>
      <c r="B5" s="8"/>
      <c r="C5" s="4"/>
      <c r="D5" s="4"/>
      <c r="E5" s="4"/>
      <c r="F5" s="4"/>
      <c r="G5" s="4"/>
    </row>
    <row r="6" spans="1:7" ht="22.5" customHeight="1">
      <c r="A6" s="83"/>
      <c r="B6" s="83"/>
      <c r="C6" s="9"/>
      <c r="D6" s="9"/>
      <c r="E6" s="9"/>
      <c r="F6" s="538" t="s">
        <v>0</v>
      </c>
      <c r="G6" s="538"/>
    </row>
    <row r="7" spans="1:7" s="10" customFormat="1" ht="26.25" customHeight="1">
      <c r="A7" s="539" t="s">
        <v>288</v>
      </c>
      <c r="B7" s="539" t="s">
        <v>256</v>
      </c>
      <c r="C7" s="539" t="s">
        <v>77</v>
      </c>
      <c r="D7" s="539" t="s">
        <v>78</v>
      </c>
      <c r="E7" s="539" t="s">
        <v>274</v>
      </c>
      <c r="F7" s="539" t="s">
        <v>272</v>
      </c>
      <c r="G7" s="539"/>
    </row>
    <row r="8" spans="1:7" s="10" customFormat="1" ht="40.5" customHeight="1">
      <c r="A8" s="539"/>
      <c r="B8" s="539"/>
      <c r="C8" s="539"/>
      <c r="D8" s="539"/>
      <c r="E8" s="539"/>
      <c r="F8" s="13" t="s">
        <v>3</v>
      </c>
      <c r="G8" s="13" t="s">
        <v>76</v>
      </c>
    </row>
    <row r="9" spans="1:7" s="2" customFormat="1" ht="17.25" customHeight="1">
      <c r="A9" s="1" t="s">
        <v>4</v>
      </c>
      <c r="B9" s="1" t="s">
        <v>5</v>
      </c>
      <c r="C9" s="1">
        <v>1</v>
      </c>
      <c r="D9" s="1">
        <f>C9+1</f>
        <v>2</v>
      </c>
      <c r="E9" s="1">
        <f>D9+1</f>
        <v>3</v>
      </c>
      <c r="F9" s="1">
        <f>E9+1</f>
        <v>4</v>
      </c>
      <c r="G9" s="1">
        <f>F9+1</f>
        <v>5</v>
      </c>
    </row>
    <row r="10" spans="1:7" s="9" customFormat="1" ht="23.25" customHeight="1">
      <c r="A10" s="14" t="s">
        <v>4</v>
      </c>
      <c r="B10" s="15" t="s">
        <v>79</v>
      </c>
      <c r="C10" s="43"/>
      <c r="D10" s="43"/>
      <c r="E10" s="43"/>
      <c r="F10" s="16"/>
      <c r="G10" s="112"/>
    </row>
    <row r="11" spans="1:7" s="9" customFormat="1" ht="23.25" customHeight="1">
      <c r="A11" s="17" t="s">
        <v>8</v>
      </c>
      <c r="B11" s="18" t="s">
        <v>9</v>
      </c>
      <c r="C11" s="99">
        <f>C12+C13+C16+C17</f>
        <v>342953</v>
      </c>
      <c r="D11" s="99">
        <f t="shared" ref="D11:E11" si="0">D12+D13+D16+D17</f>
        <v>438291</v>
      </c>
      <c r="E11" s="99">
        <f t="shared" si="0"/>
        <v>405699.25</v>
      </c>
      <c r="F11" s="79">
        <f>E11-C11</f>
        <v>62746.25</v>
      </c>
      <c r="G11" s="88">
        <f>E11/C11</f>
        <v>1.1829587436179301</v>
      </c>
    </row>
    <row r="12" spans="1:7" s="9" customFormat="1" ht="23.25" customHeight="1">
      <c r="A12" s="20">
        <v>1</v>
      </c>
      <c r="B12" s="21" t="s">
        <v>10</v>
      </c>
      <c r="C12" s="100">
        <v>26956</v>
      </c>
      <c r="D12" s="100">
        <v>29000</v>
      </c>
      <c r="E12" s="100">
        <f>'[9]Thu (06)'!$H$11</f>
        <v>30145.25</v>
      </c>
      <c r="F12" s="78">
        <f>E12-C12</f>
        <v>3189.25</v>
      </c>
      <c r="G12" s="91">
        <f>E12/C12</f>
        <v>1.1183131770292327</v>
      </c>
    </row>
    <row r="13" spans="1:7" s="9" customFormat="1" ht="23.25" customHeight="1">
      <c r="A13" s="23">
        <f>A12+1</f>
        <v>2</v>
      </c>
      <c r="B13" s="21" t="s">
        <v>11</v>
      </c>
      <c r="C13" s="45">
        <f>C14+C15</f>
        <v>315997</v>
      </c>
      <c r="D13" s="45">
        <f t="shared" ref="D13:E13" si="1">D14+D15</f>
        <v>333997</v>
      </c>
      <c r="E13" s="45">
        <f t="shared" si="1"/>
        <v>375554</v>
      </c>
      <c r="F13" s="78">
        <f t="shared" ref="F13:F15" si="2">E13-C13</f>
        <v>59557</v>
      </c>
      <c r="G13" s="91">
        <f t="shared" ref="G13:G15" si="3">E13/C13</f>
        <v>1.1884733082909016</v>
      </c>
    </row>
    <row r="14" spans="1:7" s="9" customFormat="1" ht="23.25" customHeight="1">
      <c r="A14" s="20" t="s">
        <v>12</v>
      </c>
      <c r="B14" s="21" t="s">
        <v>13</v>
      </c>
      <c r="C14" s="45">
        <v>273997</v>
      </c>
      <c r="D14" s="45">
        <v>273997</v>
      </c>
      <c r="E14" s="45">
        <f>'[9]Thu (06)'!$G$60</f>
        <v>366425</v>
      </c>
      <c r="F14" s="78">
        <f t="shared" si="2"/>
        <v>92428</v>
      </c>
      <c r="G14" s="91">
        <f t="shared" si="3"/>
        <v>1.337332160571101</v>
      </c>
    </row>
    <row r="15" spans="1:7" s="9" customFormat="1" ht="23.25" customHeight="1">
      <c r="A15" s="20" t="s">
        <v>12</v>
      </c>
      <c r="B15" s="21" t="s">
        <v>14</v>
      </c>
      <c r="C15" s="45">
        <f>33523+8477</f>
        <v>42000</v>
      </c>
      <c r="D15" s="45">
        <v>60000</v>
      </c>
      <c r="E15" s="45">
        <f>'[9]Thu (06)'!$G$61+'[9]Thu (06)'!$G$62</f>
        <v>9129</v>
      </c>
      <c r="F15" s="78">
        <f t="shared" si="2"/>
        <v>-32871</v>
      </c>
      <c r="G15" s="91">
        <f t="shared" si="3"/>
        <v>0.21735714285714286</v>
      </c>
    </row>
    <row r="16" spans="1:7" s="9" customFormat="1" ht="23.25" customHeight="1">
      <c r="A16" s="23" t="s">
        <v>83</v>
      </c>
      <c r="B16" s="21" t="s">
        <v>15</v>
      </c>
      <c r="C16" s="45"/>
      <c r="D16" s="45">
        <v>5037</v>
      </c>
      <c r="E16" s="45"/>
      <c r="F16" s="78"/>
      <c r="G16" s="91"/>
    </row>
    <row r="17" spans="1:7" s="9" customFormat="1" ht="23.25" customHeight="1">
      <c r="A17" s="23">
        <f>A16+1</f>
        <v>4</v>
      </c>
      <c r="B17" s="21" t="s">
        <v>16</v>
      </c>
      <c r="C17" s="45"/>
      <c r="D17" s="45">
        <v>70257</v>
      </c>
      <c r="E17" s="45"/>
      <c r="F17" s="19"/>
      <c r="G17" s="93"/>
    </row>
    <row r="18" spans="1:7" s="9" customFormat="1" ht="23.25" customHeight="1">
      <c r="A18" s="17" t="s">
        <v>17</v>
      </c>
      <c r="B18" s="18" t="s">
        <v>18</v>
      </c>
      <c r="C18" s="99">
        <f>C19+C20+C23</f>
        <v>341393</v>
      </c>
      <c r="D18" s="99">
        <f t="shared" ref="D18" si="4">D19+D20+D23</f>
        <v>438291.10153600003</v>
      </c>
      <c r="E18" s="99">
        <f>E19+E20+E23</f>
        <v>405699</v>
      </c>
      <c r="F18" s="79">
        <f t="shared" ref="F18:F22" si="5">E18-C18</f>
        <v>64306</v>
      </c>
      <c r="G18" s="88">
        <f t="shared" ref="G18:G22" si="6">E18/C18</f>
        <v>1.1883635575421874</v>
      </c>
    </row>
    <row r="19" spans="1:7" s="9" customFormat="1" ht="23.25" customHeight="1">
      <c r="A19" s="20">
        <v>1</v>
      </c>
      <c r="B19" s="21" t="s">
        <v>246</v>
      </c>
      <c r="C19" s="45">
        <v>280701</v>
      </c>
      <c r="D19" s="45">
        <v>322635</v>
      </c>
      <c r="E19" s="45">
        <v>337301</v>
      </c>
      <c r="F19" s="78">
        <f t="shared" si="5"/>
        <v>56600</v>
      </c>
      <c r="G19" s="91">
        <f t="shared" si="6"/>
        <v>1.2016380419022377</v>
      </c>
    </row>
    <row r="20" spans="1:7" s="9" customFormat="1" ht="23.25" customHeight="1">
      <c r="A20" s="23">
        <f>A19+1</f>
        <v>2</v>
      </c>
      <c r="B20" s="21" t="s">
        <v>19</v>
      </c>
      <c r="C20" s="45">
        <f>C21+C22</f>
        <v>60692</v>
      </c>
      <c r="D20" s="45">
        <f t="shared" ref="D20" si="7">D21+D22</f>
        <v>59000</v>
      </c>
      <c r="E20" s="45">
        <f>E21+E22</f>
        <v>68398</v>
      </c>
      <c r="F20" s="78">
        <f t="shared" si="5"/>
        <v>7706</v>
      </c>
      <c r="G20" s="91">
        <f t="shared" si="6"/>
        <v>1.1269689580175311</v>
      </c>
    </row>
    <row r="21" spans="1:7" s="9" customFormat="1" ht="23.25" customHeight="1">
      <c r="A21" s="20" t="s">
        <v>12</v>
      </c>
      <c r="B21" s="21" t="s">
        <v>20</v>
      </c>
      <c r="C21" s="45">
        <v>56222</v>
      </c>
      <c r="D21" s="45">
        <v>50000</v>
      </c>
      <c r="E21" s="45">
        <v>67888</v>
      </c>
      <c r="F21" s="78">
        <f t="shared" si="5"/>
        <v>11666</v>
      </c>
      <c r="G21" s="91">
        <f t="shared" si="6"/>
        <v>1.207498843868948</v>
      </c>
    </row>
    <row r="22" spans="1:7" s="9" customFormat="1" ht="23.25" customHeight="1">
      <c r="A22" s="20" t="s">
        <v>12</v>
      </c>
      <c r="B22" s="21" t="s">
        <v>21</v>
      </c>
      <c r="C22" s="45">
        <v>4470</v>
      </c>
      <c r="D22" s="45">
        <v>9000</v>
      </c>
      <c r="E22" s="45">
        <v>510</v>
      </c>
      <c r="F22" s="78">
        <f t="shared" si="5"/>
        <v>-3960</v>
      </c>
      <c r="G22" s="91">
        <f t="shared" si="6"/>
        <v>0.11409395973154363</v>
      </c>
    </row>
    <row r="23" spans="1:7" s="9" customFormat="1" ht="23.25" customHeight="1">
      <c r="A23" s="23">
        <f>A20+1</f>
        <v>3</v>
      </c>
      <c r="B23" s="21" t="s">
        <v>22</v>
      </c>
      <c r="C23" s="45"/>
      <c r="D23" s="45">
        <v>56656.101536000002</v>
      </c>
      <c r="E23" s="45"/>
      <c r="F23" s="78"/>
      <c r="G23" s="91"/>
    </row>
    <row r="24" spans="1:7" s="9" customFormat="1" ht="23.25" customHeight="1">
      <c r="A24" s="17" t="s">
        <v>5</v>
      </c>
      <c r="B24" s="24" t="s">
        <v>244</v>
      </c>
      <c r="C24" s="44"/>
      <c r="D24" s="44"/>
      <c r="E24" s="44"/>
      <c r="F24" s="22"/>
      <c r="G24" s="113"/>
    </row>
    <row r="25" spans="1:7" s="9" customFormat="1" ht="23.25" customHeight="1">
      <c r="A25" s="17" t="s">
        <v>8</v>
      </c>
      <c r="B25" s="18" t="s">
        <v>9</v>
      </c>
      <c r="C25" s="99">
        <f>C26+C27+C30+C31</f>
        <v>62252</v>
      </c>
      <c r="D25" s="99">
        <f>D26+D27+D30+D31</f>
        <v>67851.203900000008</v>
      </c>
      <c r="E25" s="99">
        <f>E26+E27+E30+E31</f>
        <v>69953</v>
      </c>
      <c r="F25" s="79">
        <f t="shared" ref="F25:F33" si="8">E25-C25</f>
        <v>7701</v>
      </c>
      <c r="G25" s="88">
        <f t="shared" ref="G25:G33" si="9">E25/C25</f>
        <v>1.1237068688556191</v>
      </c>
    </row>
    <row r="26" spans="1:7" s="9" customFormat="1" ht="23.25" customHeight="1">
      <c r="A26" s="20">
        <v>1</v>
      </c>
      <c r="B26" s="21" t="s">
        <v>10</v>
      </c>
      <c r="C26" s="45">
        <v>1560</v>
      </c>
      <c r="D26" s="45">
        <v>1000</v>
      </c>
      <c r="E26" s="45">
        <f>'[9]Thu (06)'!$I$10</f>
        <v>1555</v>
      </c>
      <c r="F26" s="78">
        <f t="shared" si="8"/>
        <v>-5</v>
      </c>
      <c r="G26" s="91">
        <f t="shared" si="9"/>
        <v>0.99679487179487181</v>
      </c>
    </row>
    <row r="27" spans="1:7" s="9" customFormat="1" ht="23.25" customHeight="1">
      <c r="A27" s="23">
        <f>A26+1</f>
        <v>2</v>
      </c>
      <c r="B27" s="21" t="s">
        <v>11</v>
      </c>
      <c r="C27" s="45">
        <f>C28+C29</f>
        <v>60692</v>
      </c>
      <c r="D27" s="45">
        <f t="shared" ref="D27:E27" si="10">D28+D29</f>
        <v>59000</v>
      </c>
      <c r="E27" s="45">
        <f t="shared" si="10"/>
        <v>68398</v>
      </c>
      <c r="F27" s="78">
        <f t="shared" si="8"/>
        <v>7706</v>
      </c>
      <c r="G27" s="91">
        <f t="shared" si="9"/>
        <v>1.1269689580175311</v>
      </c>
    </row>
    <row r="28" spans="1:7" s="9" customFormat="1" ht="23.25" customHeight="1">
      <c r="A28" s="20" t="s">
        <v>12</v>
      </c>
      <c r="B28" s="21" t="s">
        <v>13</v>
      </c>
      <c r="C28" s="45">
        <v>56222</v>
      </c>
      <c r="D28" s="45">
        <v>50000</v>
      </c>
      <c r="E28" s="45">
        <f>E21</f>
        <v>67888</v>
      </c>
      <c r="F28" s="78">
        <f t="shared" si="8"/>
        <v>11666</v>
      </c>
      <c r="G28" s="91">
        <f t="shared" si="9"/>
        <v>1.207498843868948</v>
      </c>
    </row>
    <row r="29" spans="1:7" s="9" customFormat="1" ht="23.25" customHeight="1">
      <c r="A29" s="20" t="s">
        <v>12</v>
      </c>
      <c r="B29" s="21" t="s">
        <v>14</v>
      </c>
      <c r="C29" s="45">
        <v>4470</v>
      </c>
      <c r="D29" s="45">
        <v>9000</v>
      </c>
      <c r="E29" s="45">
        <f>E22</f>
        <v>510</v>
      </c>
      <c r="F29" s="78">
        <f t="shared" si="8"/>
        <v>-3960</v>
      </c>
      <c r="G29" s="91">
        <f t="shared" si="9"/>
        <v>0.11409395973154363</v>
      </c>
    </row>
    <row r="30" spans="1:7" s="9" customFormat="1" ht="23.25" customHeight="1">
      <c r="A30" s="23">
        <f>A27+1</f>
        <v>3</v>
      </c>
      <c r="B30" s="21" t="s">
        <v>15</v>
      </c>
      <c r="C30" s="45"/>
      <c r="D30" s="45">
        <v>730.14957300000003</v>
      </c>
      <c r="E30" s="45"/>
      <c r="F30" s="78"/>
      <c r="G30" s="91"/>
    </row>
    <row r="31" spans="1:7" s="9" customFormat="1" ht="23.25" customHeight="1">
      <c r="A31" s="23">
        <f>A30+1</f>
        <v>4</v>
      </c>
      <c r="B31" s="21" t="s">
        <v>16</v>
      </c>
      <c r="C31" s="45"/>
      <c r="D31" s="45">
        <v>7121.0543269999998</v>
      </c>
      <c r="E31" s="45"/>
      <c r="F31" s="78"/>
      <c r="G31" s="91"/>
    </row>
    <row r="32" spans="1:7" s="9" customFormat="1" ht="23.25" customHeight="1">
      <c r="A32" s="17" t="s">
        <v>17</v>
      </c>
      <c r="B32" s="18" t="s">
        <v>18</v>
      </c>
      <c r="C32" s="99">
        <f>C33+C34</f>
        <v>62252</v>
      </c>
      <c r="D32" s="99">
        <f t="shared" ref="D32:E32" si="11">D33+D34</f>
        <v>67851.203900000008</v>
      </c>
      <c r="E32" s="99">
        <f t="shared" si="11"/>
        <v>69953</v>
      </c>
      <c r="F32" s="79">
        <f t="shared" si="8"/>
        <v>7701</v>
      </c>
      <c r="G32" s="88">
        <f t="shared" si="9"/>
        <v>1.1237068688556191</v>
      </c>
    </row>
    <row r="33" spans="1:7" s="9" customFormat="1" ht="23.25" customHeight="1">
      <c r="A33" s="20">
        <v>1</v>
      </c>
      <c r="B33" s="21" t="s">
        <v>245</v>
      </c>
      <c r="C33" s="45">
        <v>62252</v>
      </c>
      <c r="D33" s="45">
        <v>57365</v>
      </c>
      <c r="E33" s="45">
        <v>69953</v>
      </c>
      <c r="F33" s="78">
        <f t="shared" si="8"/>
        <v>7701</v>
      </c>
      <c r="G33" s="91">
        <f t="shared" si="9"/>
        <v>1.1237068688556191</v>
      </c>
    </row>
    <row r="34" spans="1:7" s="9" customFormat="1" ht="23.25" customHeight="1">
      <c r="A34" s="23" t="s">
        <v>82</v>
      </c>
      <c r="B34" s="21" t="s">
        <v>22</v>
      </c>
      <c r="C34" s="45"/>
      <c r="D34" s="45">
        <v>10486.203900000008</v>
      </c>
      <c r="E34" s="45"/>
      <c r="F34" s="78"/>
      <c r="G34" s="91"/>
    </row>
    <row r="35" spans="1:7" ht="15.95" customHeight="1">
      <c r="A35" s="25"/>
      <c r="B35" s="25"/>
      <c r="C35" s="47"/>
      <c r="D35" s="47"/>
      <c r="E35" s="47"/>
      <c r="F35" s="32"/>
      <c r="G35" s="96"/>
    </row>
    <row r="36" spans="1:7" ht="15.95" customHeight="1">
      <c r="A36" s="9"/>
      <c r="B36" s="9"/>
      <c r="C36" s="9"/>
      <c r="D36" s="9"/>
      <c r="E36" s="9"/>
      <c r="F36" s="9"/>
      <c r="G36" s="9"/>
    </row>
    <row r="37" spans="1:7" ht="23.25" customHeight="1">
      <c r="A37" s="11" t="s">
        <v>289</v>
      </c>
      <c r="B37" s="11"/>
    </row>
    <row r="38" spans="1:7" ht="15.75" customHeight="1">
      <c r="B38" s="533" t="s">
        <v>24</v>
      </c>
      <c r="C38" s="533"/>
      <c r="D38" s="533"/>
      <c r="E38" s="533"/>
      <c r="F38" s="533"/>
      <c r="G38" s="533"/>
    </row>
    <row r="39" spans="1:7" ht="15.75" customHeight="1">
      <c r="B39" s="533" t="s">
        <v>290</v>
      </c>
      <c r="C39" s="533"/>
      <c r="D39" s="533"/>
      <c r="E39" s="533"/>
      <c r="F39" s="533"/>
      <c r="G39" s="533"/>
    </row>
    <row r="40" spans="1:7" ht="15.75" customHeight="1">
      <c r="B40" s="533" t="s">
        <v>258</v>
      </c>
      <c r="C40" s="533"/>
      <c r="D40" s="533"/>
      <c r="E40" s="533"/>
      <c r="F40" s="533"/>
      <c r="G40" s="533"/>
    </row>
    <row r="41" spans="1:7" ht="11.25" customHeight="1">
      <c r="A41" s="9"/>
      <c r="B41" s="9"/>
      <c r="C41" s="9"/>
      <c r="D41" s="9"/>
      <c r="E41" s="9"/>
      <c r="F41" s="9"/>
      <c r="G41" s="9"/>
    </row>
    <row r="42" spans="1:7" ht="18.75">
      <c r="A42" s="9"/>
      <c r="B42" s="9"/>
      <c r="C42" s="9"/>
      <c r="D42" s="9"/>
      <c r="E42" s="9"/>
      <c r="F42" s="9"/>
      <c r="G42" s="9"/>
    </row>
    <row r="43" spans="1:7" ht="18.75">
      <c r="A43" s="9"/>
      <c r="B43" s="9"/>
      <c r="C43" s="9"/>
      <c r="D43" s="9"/>
      <c r="E43" s="9"/>
      <c r="F43" s="9"/>
      <c r="G43" s="9"/>
    </row>
    <row r="44" spans="1:7" ht="18.75">
      <c r="A44" s="9"/>
      <c r="B44" s="9"/>
      <c r="C44" s="9"/>
      <c r="D44" s="9"/>
      <c r="E44" s="9"/>
      <c r="F44" s="9"/>
      <c r="G44" s="9"/>
    </row>
    <row r="45" spans="1:7" ht="22.5" customHeight="1">
      <c r="A45" s="9"/>
      <c r="B45" s="9"/>
      <c r="C45" s="9"/>
      <c r="D45" s="9"/>
      <c r="E45" s="9"/>
      <c r="F45" s="9"/>
      <c r="G45" s="9"/>
    </row>
    <row r="46" spans="1:7" ht="18.75">
      <c r="A46" s="9"/>
      <c r="B46" s="9"/>
      <c r="C46" s="9"/>
      <c r="D46" s="9"/>
      <c r="E46" s="9"/>
      <c r="F46" s="9"/>
      <c r="G46" s="9"/>
    </row>
    <row r="47" spans="1:7" ht="18.75">
      <c r="A47" s="9"/>
      <c r="B47" s="9"/>
      <c r="C47" s="9"/>
      <c r="D47" s="9"/>
      <c r="E47" s="9"/>
      <c r="F47" s="9"/>
      <c r="G47" s="9"/>
    </row>
    <row r="48" spans="1:7" ht="18.75">
      <c r="A48" s="9"/>
      <c r="B48" s="9"/>
      <c r="C48" s="9"/>
      <c r="D48" s="9"/>
      <c r="E48" s="9"/>
      <c r="F48" s="9"/>
      <c r="G48" s="9"/>
    </row>
    <row r="49" spans="1:7" ht="18.75">
      <c r="A49" s="9"/>
      <c r="B49" s="9"/>
      <c r="C49" s="9"/>
      <c r="D49" s="9"/>
      <c r="E49" s="9"/>
      <c r="F49" s="9"/>
      <c r="G49" s="9"/>
    </row>
  </sheetData>
  <mergeCells count="13">
    <mergeCell ref="B38:G38"/>
    <mergeCell ref="B39:G39"/>
    <mergeCell ref="B40:G40"/>
    <mergeCell ref="F1:G1"/>
    <mergeCell ref="A3:G3"/>
    <mergeCell ref="A4:G4"/>
    <mergeCell ref="F6:G6"/>
    <mergeCell ref="A7:A8"/>
    <mergeCell ref="B7:B8"/>
    <mergeCell ref="C7:C8"/>
    <mergeCell ref="D7:D8"/>
    <mergeCell ref="E7:E8"/>
    <mergeCell ref="F7:G7"/>
  </mergeCells>
  <printOptions horizontalCentered="1"/>
  <pageMargins left="0.71" right="0.3" top="0.61" bottom="0.17" header="0.24" footer="0.2"/>
  <pageSetup paperSize="9" scale="78" fitToHeight="0" orientation="portrait" r:id="rId1"/>
  <headerFooter alignWithMargins="0">
    <oddFooter xml:space="preserve">&amp;C&amp;".VnTime,Italic"&amp;8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1:G48"/>
  <sheetViews>
    <sheetView topLeftCell="A2" zoomScaleNormal="100" workbookViewId="0">
      <selection activeCell="B7" sqref="B7:B8"/>
    </sheetView>
  </sheetViews>
  <sheetFormatPr defaultRowHeight="15.75"/>
  <cols>
    <col min="1" max="1" width="5.125" style="5" customWidth="1"/>
    <col min="2" max="2" width="64.625" style="5" customWidth="1"/>
    <col min="3" max="4" width="15.625" style="5" customWidth="1"/>
    <col min="5" max="5" width="13.75" style="5" customWidth="1"/>
    <col min="6" max="254" width="9" style="5"/>
    <col min="255" max="255" width="5.125" style="5" customWidth="1"/>
    <col min="256" max="256" width="77.125" style="5" customWidth="1"/>
    <col min="257" max="258" width="15.625" style="5" customWidth="1"/>
    <col min="259" max="259" width="14.875" style="5" customWidth="1"/>
    <col min="260" max="510" width="9" style="5"/>
    <col min="511" max="511" width="5.125" style="5" customWidth="1"/>
    <col min="512" max="512" width="77.125" style="5" customWidth="1"/>
    <col min="513" max="514" width="15.625" style="5" customWidth="1"/>
    <col min="515" max="515" width="14.875" style="5" customWidth="1"/>
    <col min="516" max="766" width="9" style="5"/>
    <col min="767" max="767" width="5.125" style="5" customWidth="1"/>
    <col min="768" max="768" width="77.125" style="5" customWidth="1"/>
    <col min="769" max="770" width="15.625" style="5" customWidth="1"/>
    <col min="771" max="771" width="14.875" style="5" customWidth="1"/>
    <col min="772" max="1022" width="9" style="5"/>
    <col min="1023" max="1023" width="5.125" style="5" customWidth="1"/>
    <col min="1024" max="1024" width="77.125" style="5" customWidth="1"/>
    <col min="1025" max="1026" width="15.625" style="5" customWidth="1"/>
    <col min="1027" max="1027" width="14.875" style="5" customWidth="1"/>
    <col min="1028" max="1278" width="9" style="5"/>
    <col min="1279" max="1279" width="5.125" style="5" customWidth="1"/>
    <col min="1280" max="1280" width="77.125" style="5" customWidth="1"/>
    <col min="1281" max="1282" width="15.625" style="5" customWidth="1"/>
    <col min="1283" max="1283" width="14.875" style="5" customWidth="1"/>
    <col min="1284" max="1534" width="9" style="5"/>
    <col min="1535" max="1535" width="5.125" style="5" customWidth="1"/>
    <col min="1536" max="1536" width="77.125" style="5" customWidth="1"/>
    <col min="1537" max="1538" width="15.625" style="5" customWidth="1"/>
    <col min="1539" max="1539" width="14.875" style="5" customWidth="1"/>
    <col min="1540" max="1790" width="9" style="5"/>
    <col min="1791" max="1791" width="5.125" style="5" customWidth="1"/>
    <col min="1792" max="1792" width="77.125" style="5" customWidth="1"/>
    <col min="1793" max="1794" width="15.625" style="5" customWidth="1"/>
    <col min="1795" max="1795" width="14.875" style="5" customWidth="1"/>
    <col min="1796" max="2046" width="9" style="5"/>
    <col min="2047" max="2047" width="5.125" style="5" customWidth="1"/>
    <col min="2048" max="2048" width="77.125" style="5" customWidth="1"/>
    <col min="2049" max="2050" width="15.625" style="5" customWidth="1"/>
    <col min="2051" max="2051" width="14.875" style="5" customWidth="1"/>
    <col min="2052" max="2302" width="9" style="5"/>
    <col min="2303" max="2303" width="5.125" style="5" customWidth="1"/>
    <col min="2304" max="2304" width="77.125" style="5" customWidth="1"/>
    <col min="2305" max="2306" width="15.625" style="5" customWidth="1"/>
    <col min="2307" max="2307" width="14.875" style="5" customWidth="1"/>
    <col min="2308" max="2558" width="9" style="5"/>
    <col min="2559" max="2559" width="5.125" style="5" customWidth="1"/>
    <col min="2560" max="2560" width="77.125" style="5" customWidth="1"/>
    <col min="2561" max="2562" width="15.625" style="5" customWidth="1"/>
    <col min="2563" max="2563" width="14.875" style="5" customWidth="1"/>
    <col min="2564" max="2814" width="9" style="5"/>
    <col min="2815" max="2815" width="5.125" style="5" customWidth="1"/>
    <col min="2816" max="2816" width="77.125" style="5" customWidth="1"/>
    <col min="2817" max="2818" width="15.625" style="5" customWidth="1"/>
    <col min="2819" max="2819" width="14.875" style="5" customWidth="1"/>
    <col min="2820" max="3070" width="9" style="5"/>
    <col min="3071" max="3071" width="5.125" style="5" customWidth="1"/>
    <col min="3072" max="3072" width="77.125" style="5" customWidth="1"/>
    <col min="3073" max="3074" width="15.625" style="5" customWidth="1"/>
    <col min="3075" max="3075" width="14.875" style="5" customWidth="1"/>
    <col min="3076" max="3326" width="9" style="5"/>
    <col min="3327" max="3327" width="5.125" style="5" customWidth="1"/>
    <col min="3328" max="3328" width="77.125" style="5" customWidth="1"/>
    <col min="3329" max="3330" width="15.625" style="5" customWidth="1"/>
    <col min="3331" max="3331" width="14.875" style="5" customWidth="1"/>
    <col min="3332" max="3582" width="9" style="5"/>
    <col min="3583" max="3583" width="5.125" style="5" customWidth="1"/>
    <col min="3584" max="3584" width="77.125" style="5" customWidth="1"/>
    <col min="3585" max="3586" width="15.625" style="5" customWidth="1"/>
    <col min="3587" max="3587" width="14.875" style="5" customWidth="1"/>
    <col min="3588" max="3838" width="9" style="5"/>
    <col min="3839" max="3839" width="5.125" style="5" customWidth="1"/>
    <col min="3840" max="3840" width="77.125" style="5" customWidth="1"/>
    <col min="3841" max="3842" width="15.625" style="5" customWidth="1"/>
    <col min="3843" max="3843" width="14.875" style="5" customWidth="1"/>
    <col min="3844" max="4094" width="9" style="5"/>
    <col min="4095" max="4095" width="5.125" style="5" customWidth="1"/>
    <col min="4096" max="4096" width="77.125" style="5" customWidth="1"/>
    <col min="4097" max="4098" width="15.625" style="5" customWidth="1"/>
    <col min="4099" max="4099" width="14.875" style="5" customWidth="1"/>
    <col min="4100" max="4350" width="9" style="5"/>
    <col min="4351" max="4351" width="5.125" style="5" customWidth="1"/>
    <col min="4352" max="4352" width="77.125" style="5" customWidth="1"/>
    <col min="4353" max="4354" width="15.625" style="5" customWidth="1"/>
    <col min="4355" max="4355" width="14.875" style="5" customWidth="1"/>
    <col min="4356" max="4606" width="9" style="5"/>
    <col min="4607" max="4607" width="5.125" style="5" customWidth="1"/>
    <col min="4608" max="4608" width="77.125" style="5" customWidth="1"/>
    <col min="4609" max="4610" width="15.625" style="5" customWidth="1"/>
    <col min="4611" max="4611" width="14.875" style="5" customWidth="1"/>
    <col min="4612" max="4862" width="9" style="5"/>
    <col min="4863" max="4863" width="5.125" style="5" customWidth="1"/>
    <col min="4864" max="4864" width="77.125" style="5" customWidth="1"/>
    <col min="4865" max="4866" width="15.625" style="5" customWidth="1"/>
    <col min="4867" max="4867" width="14.875" style="5" customWidth="1"/>
    <col min="4868" max="5118" width="9" style="5"/>
    <col min="5119" max="5119" width="5.125" style="5" customWidth="1"/>
    <col min="5120" max="5120" width="77.125" style="5" customWidth="1"/>
    <col min="5121" max="5122" width="15.625" style="5" customWidth="1"/>
    <col min="5123" max="5123" width="14.875" style="5" customWidth="1"/>
    <col min="5124" max="5374" width="9" style="5"/>
    <col min="5375" max="5375" width="5.125" style="5" customWidth="1"/>
    <col min="5376" max="5376" width="77.125" style="5" customWidth="1"/>
    <col min="5377" max="5378" width="15.625" style="5" customWidth="1"/>
    <col min="5379" max="5379" width="14.875" style="5" customWidth="1"/>
    <col min="5380" max="5630" width="9" style="5"/>
    <col min="5631" max="5631" width="5.125" style="5" customWidth="1"/>
    <col min="5632" max="5632" width="77.125" style="5" customWidth="1"/>
    <col min="5633" max="5634" width="15.625" style="5" customWidth="1"/>
    <col min="5635" max="5635" width="14.875" style="5" customWidth="1"/>
    <col min="5636" max="5886" width="9" style="5"/>
    <col min="5887" max="5887" width="5.125" style="5" customWidth="1"/>
    <col min="5888" max="5888" width="77.125" style="5" customWidth="1"/>
    <col min="5889" max="5890" width="15.625" style="5" customWidth="1"/>
    <col min="5891" max="5891" width="14.875" style="5" customWidth="1"/>
    <col min="5892" max="6142" width="9" style="5"/>
    <col min="6143" max="6143" width="5.125" style="5" customWidth="1"/>
    <col min="6144" max="6144" width="77.125" style="5" customWidth="1"/>
    <col min="6145" max="6146" width="15.625" style="5" customWidth="1"/>
    <col min="6147" max="6147" width="14.875" style="5" customWidth="1"/>
    <col min="6148" max="6398" width="9" style="5"/>
    <col min="6399" max="6399" width="5.125" style="5" customWidth="1"/>
    <col min="6400" max="6400" width="77.125" style="5" customWidth="1"/>
    <col min="6401" max="6402" width="15.625" style="5" customWidth="1"/>
    <col min="6403" max="6403" width="14.875" style="5" customWidth="1"/>
    <col min="6404" max="6654" width="9" style="5"/>
    <col min="6655" max="6655" width="5.125" style="5" customWidth="1"/>
    <col min="6656" max="6656" width="77.125" style="5" customWidth="1"/>
    <col min="6657" max="6658" width="15.625" style="5" customWidth="1"/>
    <col min="6659" max="6659" width="14.875" style="5" customWidth="1"/>
    <col min="6660" max="6910" width="9" style="5"/>
    <col min="6911" max="6911" width="5.125" style="5" customWidth="1"/>
    <col min="6912" max="6912" width="77.125" style="5" customWidth="1"/>
    <col min="6913" max="6914" width="15.625" style="5" customWidth="1"/>
    <col min="6915" max="6915" width="14.875" style="5" customWidth="1"/>
    <col min="6916" max="7166" width="9" style="5"/>
    <col min="7167" max="7167" width="5.125" style="5" customWidth="1"/>
    <col min="7168" max="7168" width="77.125" style="5" customWidth="1"/>
    <col min="7169" max="7170" width="15.625" style="5" customWidth="1"/>
    <col min="7171" max="7171" width="14.875" style="5" customWidth="1"/>
    <col min="7172" max="7422" width="9" style="5"/>
    <col min="7423" max="7423" width="5.125" style="5" customWidth="1"/>
    <col min="7424" max="7424" width="77.125" style="5" customWidth="1"/>
    <col min="7425" max="7426" width="15.625" style="5" customWidth="1"/>
    <col min="7427" max="7427" width="14.875" style="5" customWidth="1"/>
    <col min="7428" max="7678" width="9" style="5"/>
    <col min="7679" max="7679" width="5.125" style="5" customWidth="1"/>
    <col min="7680" max="7680" width="77.125" style="5" customWidth="1"/>
    <col min="7681" max="7682" width="15.625" style="5" customWidth="1"/>
    <col min="7683" max="7683" width="14.875" style="5" customWidth="1"/>
    <col min="7684" max="7934" width="9" style="5"/>
    <col min="7935" max="7935" width="5.125" style="5" customWidth="1"/>
    <col min="7936" max="7936" width="77.125" style="5" customWidth="1"/>
    <col min="7937" max="7938" width="15.625" style="5" customWidth="1"/>
    <col min="7939" max="7939" width="14.875" style="5" customWidth="1"/>
    <col min="7940" max="8190" width="9" style="5"/>
    <col min="8191" max="8191" width="5.125" style="5" customWidth="1"/>
    <col min="8192" max="8192" width="77.125" style="5" customWidth="1"/>
    <col min="8193" max="8194" width="15.625" style="5" customWidth="1"/>
    <col min="8195" max="8195" width="14.875" style="5" customWidth="1"/>
    <col min="8196" max="8446" width="9" style="5"/>
    <col min="8447" max="8447" width="5.125" style="5" customWidth="1"/>
    <col min="8448" max="8448" width="77.125" style="5" customWidth="1"/>
    <col min="8449" max="8450" width="15.625" style="5" customWidth="1"/>
    <col min="8451" max="8451" width="14.875" style="5" customWidth="1"/>
    <col min="8452" max="8702" width="9" style="5"/>
    <col min="8703" max="8703" width="5.125" style="5" customWidth="1"/>
    <col min="8704" max="8704" width="77.125" style="5" customWidth="1"/>
    <col min="8705" max="8706" width="15.625" style="5" customWidth="1"/>
    <col min="8707" max="8707" width="14.875" style="5" customWidth="1"/>
    <col min="8708" max="8958" width="9" style="5"/>
    <col min="8959" max="8959" width="5.125" style="5" customWidth="1"/>
    <col min="8960" max="8960" width="77.125" style="5" customWidth="1"/>
    <col min="8961" max="8962" width="15.625" style="5" customWidth="1"/>
    <col min="8963" max="8963" width="14.875" style="5" customWidth="1"/>
    <col min="8964" max="9214" width="9" style="5"/>
    <col min="9215" max="9215" width="5.125" style="5" customWidth="1"/>
    <col min="9216" max="9216" width="77.125" style="5" customWidth="1"/>
    <col min="9217" max="9218" width="15.625" style="5" customWidth="1"/>
    <col min="9219" max="9219" width="14.875" style="5" customWidth="1"/>
    <col min="9220" max="9470" width="9" style="5"/>
    <col min="9471" max="9471" width="5.125" style="5" customWidth="1"/>
    <col min="9472" max="9472" width="77.125" style="5" customWidth="1"/>
    <col min="9473" max="9474" width="15.625" style="5" customWidth="1"/>
    <col min="9475" max="9475" width="14.875" style="5" customWidth="1"/>
    <col min="9476" max="9726" width="9" style="5"/>
    <col min="9727" max="9727" width="5.125" style="5" customWidth="1"/>
    <col min="9728" max="9728" width="77.125" style="5" customWidth="1"/>
    <col min="9729" max="9730" width="15.625" style="5" customWidth="1"/>
    <col min="9731" max="9731" width="14.875" style="5" customWidth="1"/>
    <col min="9732" max="9982" width="9" style="5"/>
    <col min="9983" max="9983" width="5.125" style="5" customWidth="1"/>
    <col min="9984" max="9984" width="77.125" style="5" customWidth="1"/>
    <col min="9985" max="9986" width="15.625" style="5" customWidth="1"/>
    <col min="9987" max="9987" width="14.875" style="5" customWidth="1"/>
    <col min="9988" max="10238" width="9" style="5"/>
    <col min="10239" max="10239" width="5.125" style="5" customWidth="1"/>
    <col min="10240" max="10240" width="77.125" style="5" customWidth="1"/>
    <col min="10241" max="10242" width="15.625" style="5" customWidth="1"/>
    <col min="10243" max="10243" width="14.875" style="5" customWidth="1"/>
    <col min="10244" max="10494" width="9" style="5"/>
    <col min="10495" max="10495" width="5.125" style="5" customWidth="1"/>
    <col min="10496" max="10496" width="77.125" style="5" customWidth="1"/>
    <col min="10497" max="10498" width="15.625" style="5" customWidth="1"/>
    <col min="10499" max="10499" width="14.875" style="5" customWidth="1"/>
    <col min="10500" max="10750" width="9" style="5"/>
    <col min="10751" max="10751" width="5.125" style="5" customWidth="1"/>
    <col min="10752" max="10752" width="77.125" style="5" customWidth="1"/>
    <col min="10753" max="10754" width="15.625" style="5" customWidth="1"/>
    <col min="10755" max="10755" width="14.875" style="5" customWidth="1"/>
    <col min="10756" max="11006" width="9" style="5"/>
    <col min="11007" max="11007" width="5.125" style="5" customWidth="1"/>
    <col min="11008" max="11008" width="77.125" style="5" customWidth="1"/>
    <col min="11009" max="11010" width="15.625" style="5" customWidth="1"/>
    <col min="11011" max="11011" width="14.875" style="5" customWidth="1"/>
    <col min="11012" max="11262" width="9" style="5"/>
    <col min="11263" max="11263" width="5.125" style="5" customWidth="1"/>
    <col min="11264" max="11264" width="77.125" style="5" customWidth="1"/>
    <col min="11265" max="11266" width="15.625" style="5" customWidth="1"/>
    <col min="11267" max="11267" width="14.875" style="5" customWidth="1"/>
    <col min="11268" max="11518" width="9" style="5"/>
    <col min="11519" max="11519" width="5.125" style="5" customWidth="1"/>
    <col min="11520" max="11520" width="77.125" style="5" customWidth="1"/>
    <col min="11521" max="11522" width="15.625" style="5" customWidth="1"/>
    <col min="11523" max="11523" width="14.875" style="5" customWidth="1"/>
    <col min="11524" max="11774" width="9" style="5"/>
    <col min="11775" max="11775" width="5.125" style="5" customWidth="1"/>
    <col min="11776" max="11776" width="77.125" style="5" customWidth="1"/>
    <col min="11777" max="11778" width="15.625" style="5" customWidth="1"/>
    <col min="11779" max="11779" width="14.875" style="5" customWidth="1"/>
    <col min="11780" max="12030" width="9" style="5"/>
    <col min="12031" max="12031" width="5.125" style="5" customWidth="1"/>
    <col min="12032" max="12032" width="77.125" style="5" customWidth="1"/>
    <col min="12033" max="12034" width="15.625" style="5" customWidth="1"/>
    <col min="12035" max="12035" width="14.875" style="5" customWidth="1"/>
    <col min="12036" max="12286" width="9" style="5"/>
    <col min="12287" max="12287" width="5.125" style="5" customWidth="1"/>
    <col min="12288" max="12288" width="77.125" style="5" customWidth="1"/>
    <col min="12289" max="12290" width="15.625" style="5" customWidth="1"/>
    <col min="12291" max="12291" width="14.875" style="5" customWidth="1"/>
    <col min="12292" max="12542" width="9" style="5"/>
    <col min="12543" max="12543" width="5.125" style="5" customWidth="1"/>
    <col min="12544" max="12544" width="77.125" style="5" customWidth="1"/>
    <col min="12545" max="12546" width="15.625" style="5" customWidth="1"/>
    <col min="12547" max="12547" width="14.875" style="5" customWidth="1"/>
    <col min="12548" max="12798" width="9" style="5"/>
    <col min="12799" max="12799" width="5.125" style="5" customWidth="1"/>
    <col min="12800" max="12800" width="77.125" style="5" customWidth="1"/>
    <col min="12801" max="12802" width="15.625" style="5" customWidth="1"/>
    <col min="12803" max="12803" width="14.875" style="5" customWidth="1"/>
    <col min="12804" max="13054" width="9" style="5"/>
    <col min="13055" max="13055" width="5.125" style="5" customWidth="1"/>
    <col min="13056" max="13056" width="77.125" style="5" customWidth="1"/>
    <col min="13057" max="13058" width="15.625" style="5" customWidth="1"/>
    <col min="13059" max="13059" width="14.875" style="5" customWidth="1"/>
    <col min="13060" max="13310" width="9" style="5"/>
    <col min="13311" max="13311" width="5.125" style="5" customWidth="1"/>
    <col min="13312" max="13312" width="77.125" style="5" customWidth="1"/>
    <col min="13313" max="13314" width="15.625" style="5" customWidth="1"/>
    <col min="13315" max="13315" width="14.875" style="5" customWidth="1"/>
    <col min="13316" max="13566" width="9" style="5"/>
    <col min="13567" max="13567" width="5.125" style="5" customWidth="1"/>
    <col min="13568" max="13568" width="77.125" style="5" customWidth="1"/>
    <col min="13569" max="13570" width="15.625" style="5" customWidth="1"/>
    <col min="13571" max="13571" width="14.875" style="5" customWidth="1"/>
    <col min="13572" max="13822" width="9" style="5"/>
    <col min="13823" max="13823" width="5.125" style="5" customWidth="1"/>
    <col min="13824" max="13824" width="77.125" style="5" customWidth="1"/>
    <col min="13825" max="13826" width="15.625" style="5" customWidth="1"/>
    <col min="13827" max="13827" width="14.875" style="5" customWidth="1"/>
    <col min="13828" max="14078" width="9" style="5"/>
    <col min="14079" max="14079" width="5.125" style="5" customWidth="1"/>
    <col min="14080" max="14080" width="77.125" style="5" customWidth="1"/>
    <col min="14081" max="14082" width="15.625" style="5" customWidth="1"/>
    <col min="14083" max="14083" width="14.875" style="5" customWidth="1"/>
    <col min="14084" max="14334" width="9" style="5"/>
    <col min="14335" max="14335" width="5.125" style="5" customWidth="1"/>
    <col min="14336" max="14336" width="77.125" style="5" customWidth="1"/>
    <col min="14337" max="14338" width="15.625" style="5" customWidth="1"/>
    <col min="14339" max="14339" width="14.875" style="5" customWidth="1"/>
    <col min="14340" max="14590" width="9" style="5"/>
    <col min="14591" max="14591" width="5.125" style="5" customWidth="1"/>
    <col min="14592" max="14592" width="77.125" style="5" customWidth="1"/>
    <col min="14593" max="14594" width="15.625" style="5" customWidth="1"/>
    <col min="14595" max="14595" width="14.875" style="5" customWidth="1"/>
    <col min="14596" max="14846" width="9" style="5"/>
    <col min="14847" max="14847" width="5.125" style="5" customWidth="1"/>
    <col min="14848" max="14848" width="77.125" style="5" customWidth="1"/>
    <col min="14849" max="14850" width="15.625" style="5" customWidth="1"/>
    <col min="14851" max="14851" width="14.875" style="5" customWidth="1"/>
    <col min="14852" max="15102" width="9" style="5"/>
    <col min="15103" max="15103" width="5.125" style="5" customWidth="1"/>
    <col min="15104" max="15104" width="77.125" style="5" customWidth="1"/>
    <col min="15105" max="15106" width="15.625" style="5" customWidth="1"/>
    <col min="15107" max="15107" width="14.875" style="5" customWidth="1"/>
    <col min="15108" max="15358" width="9" style="5"/>
    <col min="15359" max="15359" width="5.125" style="5" customWidth="1"/>
    <col min="15360" max="15360" width="77.125" style="5" customWidth="1"/>
    <col min="15361" max="15362" width="15.625" style="5" customWidth="1"/>
    <col min="15363" max="15363" width="14.875" style="5" customWidth="1"/>
    <col min="15364" max="15614" width="9" style="5"/>
    <col min="15615" max="15615" width="5.125" style="5" customWidth="1"/>
    <col min="15616" max="15616" width="77.125" style="5" customWidth="1"/>
    <col min="15617" max="15618" width="15.625" style="5" customWidth="1"/>
    <col min="15619" max="15619" width="14.875" style="5" customWidth="1"/>
    <col min="15620" max="15870" width="9" style="5"/>
    <col min="15871" max="15871" width="5.125" style="5" customWidth="1"/>
    <col min="15872" max="15872" width="77.125" style="5" customWidth="1"/>
    <col min="15873" max="15874" width="15.625" style="5" customWidth="1"/>
    <col min="15875" max="15875" width="14.875" style="5" customWidth="1"/>
    <col min="15876" max="16126" width="9" style="5"/>
    <col min="16127" max="16127" width="5.125" style="5" customWidth="1"/>
    <col min="16128" max="16128" width="77.125" style="5" customWidth="1"/>
    <col min="16129" max="16130" width="15.625" style="5" customWidth="1"/>
    <col min="16131" max="16131" width="14.875" style="5" customWidth="1"/>
    <col min="16132" max="16384" width="9" style="5"/>
  </cols>
  <sheetData>
    <row r="1" spans="1:7" ht="21" customHeight="1">
      <c r="A1" s="3"/>
      <c r="B1" s="3"/>
      <c r="C1" s="4"/>
      <c r="D1" s="535" t="s">
        <v>291</v>
      </c>
      <c r="E1" s="535"/>
    </row>
    <row r="2" spans="1:7" ht="18.75">
      <c r="A2" s="6"/>
      <c r="B2" s="6"/>
      <c r="C2" s="4"/>
      <c r="D2" s="4"/>
      <c r="E2" s="4"/>
    </row>
    <row r="3" spans="1:7" ht="42" customHeight="1">
      <c r="A3" s="549" t="s">
        <v>292</v>
      </c>
      <c r="B3" s="549"/>
      <c r="C3" s="549"/>
      <c r="D3" s="549"/>
      <c r="E3" s="549"/>
    </row>
    <row r="4" spans="1:7" ht="21" customHeight="1">
      <c r="A4" s="541" t="s">
        <v>939</v>
      </c>
      <c r="B4" s="541"/>
      <c r="C4" s="541"/>
      <c r="D4" s="541"/>
      <c r="E4" s="541"/>
    </row>
    <row r="5" spans="1:7" ht="18.75">
      <c r="A5" s="8"/>
      <c r="B5" s="8"/>
      <c r="C5" s="4"/>
      <c r="D5" s="4"/>
      <c r="E5" s="4"/>
    </row>
    <row r="6" spans="1:7" ht="19.5" customHeight="1">
      <c r="A6" s="83"/>
      <c r="B6" s="83"/>
      <c r="C6" s="9"/>
      <c r="D6" s="538" t="s">
        <v>0</v>
      </c>
      <c r="E6" s="538"/>
    </row>
    <row r="7" spans="1:7" s="10" customFormat="1" ht="23.25" customHeight="1">
      <c r="A7" s="539" t="s">
        <v>75</v>
      </c>
      <c r="B7" s="546" t="s">
        <v>2</v>
      </c>
      <c r="C7" s="539" t="s">
        <v>28</v>
      </c>
      <c r="D7" s="546" t="s">
        <v>25</v>
      </c>
      <c r="E7" s="546"/>
    </row>
    <row r="8" spans="1:7" s="10" customFormat="1" ht="45.75" customHeight="1">
      <c r="A8" s="539"/>
      <c r="B8" s="546"/>
      <c r="C8" s="539"/>
      <c r="D8" s="82" t="s">
        <v>107</v>
      </c>
      <c r="E8" s="82" t="s">
        <v>108</v>
      </c>
    </row>
    <row r="9" spans="1:7" s="2" customFormat="1" ht="17.25" customHeight="1">
      <c r="A9" s="1" t="s">
        <v>4</v>
      </c>
      <c r="B9" s="1" t="s">
        <v>5</v>
      </c>
      <c r="C9" s="1" t="s">
        <v>29</v>
      </c>
      <c r="D9" s="1">
        <v>2</v>
      </c>
      <c r="E9" s="1">
        <f>D9+1</f>
        <v>3</v>
      </c>
    </row>
    <row r="10" spans="1:7" s="9" customFormat="1" ht="25.5" customHeight="1">
      <c r="A10" s="14"/>
      <c r="B10" s="14" t="s">
        <v>293</v>
      </c>
      <c r="C10" s="98">
        <f>C11+C28</f>
        <v>407254</v>
      </c>
      <c r="D10" s="98">
        <f t="shared" ref="D10:E10" si="0">D11+D28</f>
        <v>337301</v>
      </c>
      <c r="E10" s="98">
        <f t="shared" si="0"/>
        <v>69953</v>
      </c>
      <c r="G10" s="9">
        <v>398301</v>
      </c>
    </row>
    <row r="11" spans="1:7" s="9" customFormat="1" ht="25.5" customHeight="1">
      <c r="A11" s="17" t="s">
        <v>4</v>
      </c>
      <c r="B11" s="24" t="s">
        <v>31</v>
      </c>
      <c r="C11" s="99">
        <f>C12+C22+C26+C27</f>
        <v>398125</v>
      </c>
      <c r="D11" s="99">
        <f t="shared" ref="D11:E11" si="1">D12+D22+D26+D27</f>
        <v>328682</v>
      </c>
      <c r="E11" s="99">
        <f t="shared" si="1"/>
        <v>69443</v>
      </c>
      <c r="G11" s="94">
        <f>C10-G10</f>
        <v>8953</v>
      </c>
    </row>
    <row r="12" spans="1:7" s="9" customFormat="1" ht="25.5" customHeight="1">
      <c r="A12" s="17" t="s">
        <v>8</v>
      </c>
      <c r="B12" s="24" t="s">
        <v>32</v>
      </c>
      <c r="C12" s="114">
        <f>C13+C20+C21</f>
        <v>24774</v>
      </c>
      <c r="D12" s="114">
        <f>D13+D21</f>
        <v>23874</v>
      </c>
      <c r="E12" s="114">
        <f t="shared" ref="E12" si="2">E13+E20+E21</f>
        <v>900</v>
      </c>
    </row>
    <row r="13" spans="1:7" s="12" customFormat="1" ht="25.5" customHeight="1">
      <c r="A13" s="20">
        <v>1</v>
      </c>
      <c r="B13" s="21" t="s">
        <v>33</v>
      </c>
      <c r="C13" s="100">
        <f>D13+E13</f>
        <v>23984</v>
      </c>
      <c r="D13" s="100">
        <f>8030+7920+8824-900-D21</f>
        <v>23084</v>
      </c>
      <c r="E13" s="100">
        <v>900</v>
      </c>
    </row>
    <row r="14" spans="1:7" s="12" customFormat="1" ht="25.5" customHeight="1">
      <c r="A14" s="35"/>
      <c r="B14" s="76" t="s">
        <v>431</v>
      </c>
      <c r="C14" s="48"/>
      <c r="D14" s="45"/>
      <c r="E14" s="45"/>
    </row>
    <row r="15" spans="1:7" s="12" customFormat="1" ht="25.5" customHeight="1">
      <c r="A15" s="23" t="s">
        <v>12</v>
      </c>
      <c r="B15" s="76" t="s">
        <v>35</v>
      </c>
      <c r="C15" s="48">
        <f>D15+E15</f>
        <v>2750</v>
      </c>
      <c r="D15" s="45">
        <f>'17'!D16</f>
        <v>2750</v>
      </c>
      <c r="E15" s="45"/>
    </row>
    <row r="16" spans="1:7" s="12" customFormat="1" ht="25.5" customHeight="1">
      <c r="A16" s="23" t="s">
        <v>12</v>
      </c>
      <c r="B16" s="76" t="s">
        <v>36</v>
      </c>
      <c r="C16" s="48">
        <f t="shared" ref="C16:C21" si="3">D16+E16</f>
        <v>0</v>
      </c>
      <c r="D16" s="45"/>
      <c r="E16" s="45"/>
    </row>
    <row r="17" spans="1:5" s="12" customFormat="1" ht="25.5" customHeight="1">
      <c r="A17" s="20"/>
      <c r="B17" s="76" t="s">
        <v>432</v>
      </c>
      <c r="C17" s="48"/>
      <c r="D17" s="45"/>
      <c r="E17" s="45"/>
    </row>
    <row r="18" spans="1:5" s="12" customFormat="1" ht="25.5" customHeight="1">
      <c r="A18" s="75" t="s">
        <v>12</v>
      </c>
      <c r="B18" s="76" t="s">
        <v>38</v>
      </c>
      <c r="C18" s="48">
        <f t="shared" si="3"/>
        <v>16744</v>
      </c>
      <c r="D18" s="48">
        <f>'17'!D19-E18</f>
        <v>15844</v>
      </c>
      <c r="E18" s="48">
        <v>900</v>
      </c>
    </row>
    <row r="19" spans="1:5" s="12" customFormat="1" ht="25.5" customHeight="1">
      <c r="A19" s="75" t="s">
        <v>12</v>
      </c>
      <c r="B19" s="76" t="s">
        <v>39</v>
      </c>
      <c r="C19" s="48">
        <f t="shared" si="3"/>
        <v>0</v>
      </c>
      <c r="D19" s="48"/>
      <c r="E19" s="48"/>
    </row>
    <row r="20" spans="1:5" s="9" customFormat="1" ht="64.5" customHeight="1">
      <c r="A20" s="20">
        <v>2</v>
      </c>
      <c r="B20" s="36" t="s">
        <v>40</v>
      </c>
      <c r="C20" s="100">
        <f t="shared" si="3"/>
        <v>0</v>
      </c>
      <c r="D20" s="45"/>
      <c r="E20" s="45"/>
    </row>
    <row r="21" spans="1:5" s="12" customFormat="1" ht="25.5" customHeight="1">
      <c r="A21" s="20">
        <v>3</v>
      </c>
      <c r="B21" s="21" t="s">
        <v>41</v>
      </c>
      <c r="C21" s="100">
        <f t="shared" si="3"/>
        <v>790</v>
      </c>
      <c r="D21" s="45">
        <v>790</v>
      </c>
      <c r="E21" s="45"/>
    </row>
    <row r="22" spans="1:5" s="9" customFormat="1" ht="25.5" customHeight="1">
      <c r="A22" s="17" t="s">
        <v>17</v>
      </c>
      <c r="B22" s="24" t="s">
        <v>42</v>
      </c>
      <c r="C22" s="99">
        <f>D22+E22</f>
        <v>365387</v>
      </c>
      <c r="D22" s="99">
        <v>298225</v>
      </c>
      <c r="E22" s="99">
        <v>67162</v>
      </c>
    </row>
    <row r="23" spans="1:5" s="9" customFormat="1" ht="25.5" customHeight="1">
      <c r="A23" s="17"/>
      <c r="B23" s="76" t="s">
        <v>43</v>
      </c>
      <c r="C23" s="48"/>
      <c r="D23" s="45"/>
      <c r="E23" s="45"/>
    </row>
    <row r="24" spans="1:5" s="92" customFormat="1" ht="25.5" customHeight="1">
      <c r="A24" s="107">
        <v>1</v>
      </c>
      <c r="B24" s="106" t="s">
        <v>52</v>
      </c>
      <c r="C24" s="100">
        <f>D24+E24</f>
        <v>210320</v>
      </c>
      <c r="D24" s="100">
        <f>'[9]Chi NSĐP (9)'!$E$20</f>
        <v>210220</v>
      </c>
      <c r="E24" s="100">
        <f>'[9]Chi NSĐP (9)'!$F$20</f>
        <v>100</v>
      </c>
    </row>
    <row r="25" spans="1:5" s="92" customFormat="1" ht="25.5" customHeight="1">
      <c r="A25" s="107">
        <f>A24+1</f>
        <v>2</v>
      </c>
      <c r="B25" s="106" t="s">
        <v>294</v>
      </c>
      <c r="C25" s="100">
        <f>D25+E25</f>
        <v>150</v>
      </c>
      <c r="D25" s="100">
        <v>150</v>
      </c>
      <c r="E25" s="100"/>
    </row>
    <row r="26" spans="1:5" s="9" customFormat="1" ht="25.5" customHeight="1">
      <c r="A26" s="17" t="s">
        <v>23</v>
      </c>
      <c r="B26" s="24" t="s">
        <v>45</v>
      </c>
      <c r="C26" s="99">
        <f>D26+E26</f>
        <v>7964</v>
      </c>
      <c r="D26" s="99">
        <v>6583</v>
      </c>
      <c r="E26" s="99">
        <v>1381</v>
      </c>
    </row>
    <row r="27" spans="1:5" s="9" customFormat="1" ht="25.5" customHeight="1">
      <c r="A27" s="17" t="s">
        <v>44</v>
      </c>
      <c r="B27" s="24" t="s">
        <v>46</v>
      </c>
      <c r="C27" s="99">
        <f>D27+E27</f>
        <v>0</v>
      </c>
      <c r="D27" s="99"/>
      <c r="E27" s="99"/>
    </row>
    <row r="28" spans="1:5" s="9" customFormat="1" ht="25.5" customHeight="1">
      <c r="A28" s="17" t="s">
        <v>5</v>
      </c>
      <c r="B28" s="108" t="s">
        <v>47</v>
      </c>
      <c r="C28" s="114">
        <f>C29+C30</f>
        <v>9129</v>
      </c>
      <c r="D28" s="114">
        <f>D29+D30</f>
        <v>8619</v>
      </c>
      <c r="E28" s="114">
        <f>E29+E30</f>
        <v>510</v>
      </c>
    </row>
    <row r="29" spans="1:5" s="9" customFormat="1" ht="25.5" customHeight="1">
      <c r="A29" s="17" t="s">
        <v>8</v>
      </c>
      <c r="B29" s="24" t="s">
        <v>48</v>
      </c>
      <c r="C29" s="44"/>
      <c r="D29" s="44"/>
      <c r="E29" s="44"/>
    </row>
    <row r="30" spans="1:5" s="9" customFormat="1" ht="25.5" customHeight="1">
      <c r="A30" s="17" t="s">
        <v>17</v>
      </c>
      <c r="B30" s="24" t="s">
        <v>49</v>
      </c>
      <c r="C30" s="99">
        <f>C31+C37</f>
        <v>9129</v>
      </c>
      <c r="D30" s="99">
        <f t="shared" ref="D30:E30" si="4">D31+D37</f>
        <v>8619</v>
      </c>
      <c r="E30" s="99">
        <f t="shared" si="4"/>
        <v>510</v>
      </c>
    </row>
    <row r="31" spans="1:5" s="9" customFormat="1" ht="25.5" customHeight="1">
      <c r="A31" s="179" t="s">
        <v>81</v>
      </c>
      <c r="B31" s="24" t="s">
        <v>419</v>
      </c>
      <c r="C31" s="99">
        <f>SUM(C32:C36)</f>
        <v>7999</v>
      </c>
      <c r="D31" s="99">
        <f t="shared" ref="D31:E31" si="5">SUM(D32:D36)</f>
        <v>7999</v>
      </c>
      <c r="E31" s="99">
        <f t="shared" si="5"/>
        <v>0</v>
      </c>
    </row>
    <row r="32" spans="1:5" s="92" customFormat="1" ht="25.5" customHeight="1">
      <c r="A32" s="89" t="s">
        <v>12</v>
      </c>
      <c r="B32" s="106" t="s">
        <v>427</v>
      </c>
      <c r="C32" s="100">
        <f>SUM(D32:E32)</f>
        <v>2780</v>
      </c>
      <c r="D32" s="100">
        <v>2780</v>
      </c>
      <c r="E32" s="100"/>
    </row>
    <row r="33" spans="1:5" s="92" customFormat="1" ht="25.5" customHeight="1">
      <c r="A33" s="89" t="s">
        <v>12</v>
      </c>
      <c r="B33" s="106" t="s">
        <v>365</v>
      </c>
      <c r="C33" s="100">
        <f t="shared" ref="C33:C36" si="6">SUM(D33:E33)</f>
        <v>2500</v>
      </c>
      <c r="D33" s="100">
        <v>2500</v>
      </c>
      <c r="E33" s="100"/>
    </row>
    <row r="34" spans="1:5" s="92" customFormat="1" ht="37.5">
      <c r="A34" s="89" t="s">
        <v>12</v>
      </c>
      <c r="B34" s="90" t="s">
        <v>430</v>
      </c>
      <c r="C34" s="100">
        <f t="shared" si="6"/>
        <v>920</v>
      </c>
      <c r="D34" s="100">
        <v>920</v>
      </c>
      <c r="E34" s="100"/>
    </row>
    <row r="35" spans="1:5" s="92" customFormat="1" ht="112.5">
      <c r="A35" s="89" t="s">
        <v>12</v>
      </c>
      <c r="B35" s="90" t="s">
        <v>429</v>
      </c>
      <c r="C35" s="100">
        <f t="shared" si="6"/>
        <v>1000</v>
      </c>
      <c r="D35" s="100">
        <v>1000</v>
      </c>
      <c r="E35" s="100"/>
    </row>
    <row r="36" spans="1:5" s="92" customFormat="1" ht="121.5" customHeight="1">
      <c r="A36" s="89" t="s">
        <v>12</v>
      </c>
      <c r="B36" s="90" t="s">
        <v>428</v>
      </c>
      <c r="C36" s="100">
        <f t="shared" si="6"/>
        <v>799</v>
      </c>
      <c r="D36" s="100">
        <v>799</v>
      </c>
      <c r="E36" s="100"/>
    </row>
    <row r="37" spans="1:5" s="9" customFormat="1" ht="25.5" customHeight="1">
      <c r="A37" s="179" t="s">
        <v>82</v>
      </c>
      <c r="B37" s="24" t="s">
        <v>362</v>
      </c>
      <c r="C37" s="99">
        <f>SUM(C38:C40)</f>
        <v>1130</v>
      </c>
      <c r="D37" s="99">
        <f t="shared" ref="D37:E37" si="7">SUM(D38:D40)</f>
        <v>620</v>
      </c>
      <c r="E37" s="99">
        <f t="shared" si="7"/>
        <v>510</v>
      </c>
    </row>
    <row r="38" spans="1:5" s="92" customFormat="1" ht="37.5">
      <c r="A38" s="89" t="s">
        <v>12</v>
      </c>
      <c r="B38" s="90" t="s">
        <v>438</v>
      </c>
      <c r="C38" s="100">
        <f>SUM(D38:E38)</f>
        <v>120</v>
      </c>
      <c r="D38" s="100">
        <v>120</v>
      </c>
      <c r="E38" s="100"/>
    </row>
    <row r="39" spans="1:5" s="92" customFormat="1" ht="56.25">
      <c r="A39" s="89" t="s">
        <v>12</v>
      </c>
      <c r="B39" s="90" t="s">
        <v>439</v>
      </c>
      <c r="C39" s="100">
        <f t="shared" ref="C39:C40" si="8">SUM(D39:E39)</f>
        <v>510</v>
      </c>
      <c r="D39" s="100"/>
      <c r="E39" s="100">
        <v>510</v>
      </c>
    </row>
    <row r="40" spans="1:5" s="92" customFormat="1" ht="37.5">
      <c r="A40" s="89" t="s">
        <v>12</v>
      </c>
      <c r="B40" s="90" t="s">
        <v>440</v>
      </c>
      <c r="C40" s="100">
        <f t="shared" si="8"/>
        <v>500</v>
      </c>
      <c r="D40" s="100">
        <v>500</v>
      </c>
      <c r="E40" s="100"/>
    </row>
    <row r="41" spans="1:5" s="9" customFormat="1" ht="25.5" customHeight="1">
      <c r="A41" s="17" t="s">
        <v>50</v>
      </c>
      <c r="B41" s="24" t="s">
        <v>66</v>
      </c>
      <c r="C41" s="114">
        <f>D41+E41</f>
        <v>0</v>
      </c>
      <c r="D41" s="114"/>
      <c r="E41" s="114"/>
    </row>
    <row r="42" spans="1:5" ht="15.95" customHeight="1">
      <c r="A42" s="25"/>
      <c r="B42" s="25"/>
      <c r="C42" s="47"/>
      <c r="D42" s="47"/>
      <c r="E42" s="47"/>
    </row>
    <row r="43" spans="1:5" ht="15.95" customHeight="1">
      <c r="A43" s="9"/>
      <c r="B43" s="9"/>
      <c r="C43" s="9"/>
      <c r="D43" s="9"/>
      <c r="E43" s="9"/>
    </row>
    <row r="44" spans="1:5" ht="50.25" customHeight="1">
      <c r="A44" s="533" t="s">
        <v>295</v>
      </c>
      <c r="B44" s="533"/>
      <c r="C44" s="533"/>
      <c r="D44" s="533"/>
      <c r="E44" s="533"/>
    </row>
    <row r="45" spans="1:5" ht="14.25" customHeight="1">
      <c r="A45" s="33"/>
      <c r="B45" s="33" t="s">
        <v>296</v>
      </c>
      <c r="C45" s="115"/>
      <c r="D45" s="115"/>
      <c r="E45" s="115"/>
    </row>
    <row r="46" spans="1:5" ht="14.25" customHeight="1">
      <c r="A46" s="33"/>
      <c r="B46" s="33" t="s">
        <v>297</v>
      </c>
      <c r="C46" s="115"/>
      <c r="D46" s="115"/>
      <c r="E46" s="115"/>
    </row>
    <row r="47" spans="1:5" ht="15.75" customHeight="1">
      <c r="A47" s="9"/>
      <c r="B47" s="9"/>
      <c r="C47" s="9"/>
    </row>
    <row r="48" spans="1:5" ht="18.75">
      <c r="A48" s="9"/>
      <c r="B48" s="9"/>
      <c r="C48" s="9"/>
    </row>
  </sheetData>
  <mergeCells count="9">
    <mergeCell ref="A44:E44"/>
    <mergeCell ref="D1:E1"/>
    <mergeCell ref="A3:E3"/>
    <mergeCell ref="A4:E4"/>
    <mergeCell ref="D6:E6"/>
    <mergeCell ref="A7:A8"/>
    <mergeCell ref="B7:B8"/>
    <mergeCell ref="C7:C8"/>
    <mergeCell ref="D7:E7"/>
  </mergeCells>
  <phoneticPr fontId="38" type="noConversion"/>
  <pageMargins left="0.73" right="0.3" top="0.71" bottom="0.62" header="0.24" footer="0.23"/>
  <pageSetup paperSize="9" scale="75" fitToHeight="0" orientation="portrait" r:id="rId1"/>
  <headerFooter alignWithMargins="0">
    <oddFooter xml:space="preserve">&amp;C&amp;"Times New Roman,thường"&amp;14&amp;P&amp;".VnTime,  Italic"&amp;8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pageSetUpPr fitToPage="1"/>
  </sheetPr>
  <dimension ref="A1:G51"/>
  <sheetViews>
    <sheetView topLeftCell="A34" zoomScaleNormal="100" workbookViewId="0">
      <selection activeCell="B26" sqref="B26"/>
    </sheetView>
  </sheetViews>
  <sheetFormatPr defaultRowHeight="15.75"/>
  <cols>
    <col min="1" max="1" width="5.125" style="5" customWidth="1"/>
    <col min="2" max="2" width="79.75" style="5" customWidth="1"/>
    <col min="3" max="3" width="19.125" style="182" customWidth="1"/>
    <col min="4" max="4" width="11.25" style="5" customWidth="1"/>
    <col min="5" max="252" width="9" style="5"/>
    <col min="253" max="253" width="5.125" style="5" customWidth="1"/>
    <col min="254" max="254" width="107.125" style="5" customWidth="1"/>
    <col min="255" max="255" width="0" style="5" hidden="1" customWidth="1"/>
    <col min="256" max="256" width="16.125" style="5" customWidth="1"/>
    <col min="257" max="508" width="9" style="5"/>
    <col min="509" max="509" width="5.125" style="5" customWidth="1"/>
    <col min="510" max="510" width="107.125" style="5" customWidth="1"/>
    <col min="511" max="511" width="0" style="5" hidden="1" customWidth="1"/>
    <col min="512" max="512" width="16.125" style="5" customWidth="1"/>
    <col min="513" max="764" width="9" style="5"/>
    <col min="765" max="765" width="5.125" style="5" customWidth="1"/>
    <col min="766" max="766" width="107.125" style="5" customWidth="1"/>
    <col min="767" max="767" width="0" style="5" hidden="1" customWidth="1"/>
    <col min="768" max="768" width="16.125" style="5" customWidth="1"/>
    <col min="769" max="1020" width="9" style="5"/>
    <col min="1021" max="1021" width="5.125" style="5" customWidth="1"/>
    <col min="1022" max="1022" width="107.125" style="5" customWidth="1"/>
    <col min="1023" max="1023" width="0" style="5" hidden="1" customWidth="1"/>
    <col min="1024" max="1024" width="16.125" style="5" customWidth="1"/>
    <col min="1025" max="1276" width="9" style="5"/>
    <col min="1277" max="1277" width="5.125" style="5" customWidth="1"/>
    <col min="1278" max="1278" width="107.125" style="5" customWidth="1"/>
    <col min="1279" max="1279" width="0" style="5" hidden="1" customWidth="1"/>
    <col min="1280" max="1280" width="16.125" style="5" customWidth="1"/>
    <col min="1281" max="1532" width="9" style="5"/>
    <col min="1533" max="1533" width="5.125" style="5" customWidth="1"/>
    <col min="1534" max="1534" width="107.125" style="5" customWidth="1"/>
    <col min="1535" max="1535" width="0" style="5" hidden="1" customWidth="1"/>
    <col min="1536" max="1536" width="16.125" style="5" customWidth="1"/>
    <col min="1537" max="1788" width="9" style="5"/>
    <col min="1789" max="1789" width="5.125" style="5" customWidth="1"/>
    <col min="1790" max="1790" width="107.125" style="5" customWidth="1"/>
    <col min="1791" max="1791" width="0" style="5" hidden="1" customWidth="1"/>
    <col min="1792" max="1792" width="16.125" style="5" customWidth="1"/>
    <col min="1793" max="2044" width="9" style="5"/>
    <col min="2045" max="2045" width="5.125" style="5" customWidth="1"/>
    <col min="2046" max="2046" width="107.125" style="5" customWidth="1"/>
    <col min="2047" max="2047" width="0" style="5" hidden="1" customWidth="1"/>
    <col min="2048" max="2048" width="16.125" style="5" customWidth="1"/>
    <col min="2049" max="2300" width="9" style="5"/>
    <col min="2301" max="2301" width="5.125" style="5" customWidth="1"/>
    <col min="2302" max="2302" width="107.125" style="5" customWidth="1"/>
    <col min="2303" max="2303" width="0" style="5" hidden="1" customWidth="1"/>
    <col min="2304" max="2304" width="16.125" style="5" customWidth="1"/>
    <col min="2305" max="2556" width="9" style="5"/>
    <col min="2557" max="2557" width="5.125" style="5" customWidth="1"/>
    <col min="2558" max="2558" width="107.125" style="5" customWidth="1"/>
    <col min="2559" max="2559" width="0" style="5" hidden="1" customWidth="1"/>
    <col min="2560" max="2560" width="16.125" style="5" customWidth="1"/>
    <col min="2561" max="2812" width="9" style="5"/>
    <col min="2813" max="2813" width="5.125" style="5" customWidth="1"/>
    <col min="2814" max="2814" width="107.125" style="5" customWidth="1"/>
    <col min="2815" max="2815" width="0" style="5" hidden="1" customWidth="1"/>
    <col min="2816" max="2816" width="16.125" style="5" customWidth="1"/>
    <col min="2817" max="3068" width="9" style="5"/>
    <col min="3069" max="3069" width="5.125" style="5" customWidth="1"/>
    <col min="3070" max="3070" width="107.125" style="5" customWidth="1"/>
    <col min="3071" max="3071" width="0" style="5" hidden="1" customWidth="1"/>
    <col min="3072" max="3072" width="16.125" style="5" customWidth="1"/>
    <col min="3073" max="3324" width="9" style="5"/>
    <col min="3325" max="3325" width="5.125" style="5" customWidth="1"/>
    <col min="3326" max="3326" width="107.125" style="5" customWidth="1"/>
    <col min="3327" max="3327" width="0" style="5" hidden="1" customWidth="1"/>
    <col min="3328" max="3328" width="16.125" style="5" customWidth="1"/>
    <col min="3329" max="3580" width="9" style="5"/>
    <col min="3581" max="3581" width="5.125" style="5" customWidth="1"/>
    <col min="3582" max="3582" width="107.125" style="5" customWidth="1"/>
    <col min="3583" max="3583" width="0" style="5" hidden="1" customWidth="1"/>
    <col min="3584" max="3584" width="16.125" style="5" customWidth="1"/>
    <col min="3585" max="3836" width="9" style="5"/>
    <col min="3837" max="3837" width="5.125" style="5" customWidth="1"/>
    <col min="3838" max="3838" width="107.125" style="5" customWidth="1"/>
    <col min="3839" max="3839" width="0" style="5" hidden="1" customWidth="1"/>
    <col min="3840" max="3840" width="16.125" style="5" customWidth="1"/>
    <col min="3841" max="4092" width="9" style="5"/>
    <col min="4093" max="4093" width="5.125" style="5" customWidth="1"/>
    <col min="4094" max="4094" width="107.125" style="5" customWidth="1"/>
    <col min="4095" max="4095" width="0" style="5" hidden="1" customWidth="1"/>
    <col min="4096" max="4096" width="16.125" style="5" customWidth="1"/>
    <col min="4097" max="4348" width="9" style="5"/>
    <col min="4349" max="4349" width="5.125" style="5" customWidth="1"/>
    <col min="4350" max="4350" width="107.125" style="5" customWidth="1"/>
    <col min="4351" max="4351" width="0" style="5" hidden="1" customWidth="1"/>
    <col min="4352" max="4352" width="16.125" style="5" customWidth="1"/>
    <col min="4353" max="4604" width="9" style="5"/>
    <col min="4605" max="4605" width="5.125" style="5" customWidth="1"/>
    <col min="4606" max="4606" width="107.125" style="5" customWidth="1"/>
    <col min="4607" max="4607" width="0" style="5" hidden="1" customWidth="1"/>
    <col min="4608" max="4608" width="16.125" style="5" customWidth="1"/>
    <col min="4609" max="4860" width="9" style="5"/>
    <col min="4861" max="4861" width="5.125" style="5" customWidth="1"/>
    <col min="4862" max="4862" width="107.125" style="5" customWidth="1"/>
    <col min="4863" max="4863" width="0" style="5" hidden="1" customWidth="1"/>
    <col min="4864" max="4864" width="16.125" style="5" customWidth="1"/>
    <col min="4865" max="5116" width="9" style="5"/>
    <col min="5117" max="5117" width="5.125" style="5" customWidth="1"/>
    <col min="5118" max="5118" width="107.125" style="5" customWidth="1"/>
    <col min="5119" max="5119" width="0" style="5" hidden="1" customWidth="1"/>
    <col min="5120" max="5120" width="16.125" style="5" customWidth="1"/>
    <col min="5121" max="5372" width="9" style="5"/>
    <col min="5373" max="5373" width="5.125" style="5" customWidth="1"/>
    <col min="5374" max="5374" width="107.125" style="5" customWidth="1"/>
    <col min="5375" max="5375" width="0" style="5" hidden="1" customWidth="1"/>
    <col min="5376" max="5376" width="16.125" style="5" customWidth="1"/>
    <col min="5377" max="5628" width="9" style="5"/>
    <col min="5629" max="5629" width="5.125" style="5" customWidth="1"/>
    <col min="5630" max="5630" width="107.125" style="5" customWidth="1"/>
    <col min="5631" max="5631" width="0" style="5" hidden="1" customWidth="1"/>
    <col min="5632" max="5632" width="16.125" style="5" customWidth="1"/>
    <col min="5633" max="5884" width="9" style="5"/>
    <col min="5885" max="5885" width="5.125" style="5" customWidth="1"/>
    <col min="5886" max="5886" width="107.125" style="5" customWidth="1"/>
    <col min="5887" max="5887" width="0" style="5" hidden="1" customWidth="1"/>
    <col min="5888" max="5888" width="16.125" style="5" customWidth="1"/>
    <col min="5889" max="6140" width="9" style="5"/>
    <col min="6141" max="6141" width="5.125" style="5" customWidth="1"/>
    <col min="6142" max="6142" width="107.125" style="5" customWidth="1"/>
    <col min="6143" max="6143" width="0" style="5" hidden="1" customWidth="1"/>
    <col min="6144" max="6144" width="16.125" style="5" customWidth="1"/>
    <col min="6145" max="6396" width="9" style="5"/>
    <col min="6397" max="6397" width="5.125" style="5" customWidth="1"/>
    <col min="6398" max="6398" width="107.125" style="5" customWidth="1"/>
    <col min="6399" max="6399" width="0" style="5" hidden="1" customWidth="1"/>
    <col min="6400" max="6400" width="16.125" style="5" customWidth="1"/>
    <col min="6401" max="6652" width="9" style="5"/>
    <col min="6653" max="6653" width="5.125" style="5" customWidth="1"/>
    <col min="6654" max="6654" width="107.125" style="5" customWidth="1"/>
    <col min="6655" max="6655" width="0" style="5" hidden="1" customWidth="1"/>
    <col min="6656" max="6656" width="16.125" style="5" customWidth="1"/>
    <col min="6657" max="6908" width="9" style="5"/>
    <col min="6909" max="6909" width="5.125" style="5" customWidth="1"/>
    <col min="6910" max="6910" width="107.125" style="5" customWidth="1"/>
    <col min="6911" max="6911" width="0" style="5" hidden="1" customWidth="1"/>
    <col min="6912" max="6912" width="16.125" style="5" customWidth="1"/>
    <col min="6913" max="7164" width="9" style="5"/>
    <col min="7165" max="7165" width="5.125" style="5" customWidth="1"/>
    <col min="7166" max="7166" width="107.125" style="5" customWidth="1"/>
    <col min="7167" max="7167" width="0" style="5" hidden="1" customWidth="1"/>
    <col min="7168" max="7168" width="16.125" style="5" customWidth="1"/>
    <col min="7169" max="7420" width="9" style="5"/>
    <col min="7421" max="7421" width="5.125" style="5" customWidth="1"/>
    <col min="7422" max="7422" width="107.125" style="5" customWidth="1"/>
    <col min="7423" max="7423" width="0" style="5" hidden="1" customWidth="1"/>
    <col min="7424" max="7424" width="16.125" style="5" customWidth="1"/>
    <col min="7425" max="7676" width="9" style="5"/>
    <col min="7677" max="7677" width="5.125" style="5" customWidth="1"/>
    <col min="7678" max="7678" width="107.125" style="5" customWidth="1"/>
    <col min="7679" max="7679" width="0" style="5" hidden="1" customWidth="1"/>
    <col min="7680" max="7680" width="16.125" style="5" customWidth="1"/>
    <col min="7681" max="7932" width="9" style="5"/>
    <col min="7933" max="7933" width="5.125" style="5" customWidth="1"/>
    <col min="7934" max="7934" width="107.125" style="5" customWidth="1"/>
    <col min="7935" max="7935" width="0" style="5" hidden="1" customWidth="1"/>
    <col min="7936" max="7936" width="16.125" style="5" customWidth="1"/>
    <col min="7937" max="8188" width="9" style="5"/>
    <col min="8189" max="8189" width="5.125" style="5" customWidth="1"/>
    <col min="8190" max="8190" width="107.125" style="5" customWidth="1"/>
    <col min="8191" max="8191" width="0" style="5" hidden="1" customWidth="1"/>
    <col min="8192" max="8192" width="16.125" style="5" customWidth="1"/>
    <col min="8193" max="8444" width="9" style="5"/>
    <col min="8445" max="8445" width="5.125" style="5" customWidth="1"/>
    <col min="8446" max="8446" width="107.125" style="5" customWidth="1"/>
    <col min="8447" max="8447" width="0" style="5" hidden="1" customWidth="1"/>
    <col min="8448" max="8448" width="16.125" style="5" customWidth="1"/>
    <col min="8449" max="8700" width="9" style="5"/>
    <col min="8701" max="8701" width="5.125" style="5" customWidth="1"/>
    <col min="8702" max="8702" width="107.125" style="5" customWidth="1"/>
    <col min="8703" max="8703" width="0" style="5" hidden="1" customWidth="1"/>
    <col min="8704" max="8704" width="16.125" style="5" customWidth="1"/>
    <col min="8705" max="8956" width="9" style="5"/>
    <col min="8957" max="8957" width="5.125" style="5" customWidth="1"/>
    <col min="8958" max="8958" width="107.125" style="5" customWidth="1"/>
    <col min="8959" max="8959" width="0" style="5" hidden="1" customWidth="1"/>
    <col min="8960" max="8960" width="16.125" style="5" customWidth="1"/>
    <col min="8961" max="9212" width="9" style="5"/>
    <col min="9213" max="9213" width="5.125" style="5" customWidth="1"/>
    <col min="9214" max="9214" width="107.125" style="5" customWidth="1"/>
    <col min="9215" max="9215" width="0" style="5" hidden="1" customWidth="1"/>
    <col min="9216" max="9216" width="16.125" style="5" customWidth="1"/>
    <col min="9217" max="9468" width="9" style="5"/>
    <col min="9469" max="9469" width="5.125" style="5" customWidth="1"/>
    <col min="9470" max="9470" width="107.125" style="5" customWidth="1"/>
    <col min="9471" max="9471" width="0" style="5" hidden="1" customWidth="1"/>
    <col min="9472" max="9472" width="16.125" style="5" customWidth="1"/>
    <col min="9473" max="9724" width="9" style="5"/>
    <col min="9725" max="9725" width="5.125" style="5" customWidth="1"/>
    <col min="9726" max="9726" width="107.125" style="5" customWidth="1"/>
    <col min="9727" max="9727" width="0" style="5" hidden="1" customWidth="1"/>
    <col min="9728" max="9728" width="16.125" style="5" customWidth="1"/>
    <col min="9729" max="9980" width="9" style="5"/>
    <col min="9981" max="9981" width="5.125" style="5" customWidth="1"/>
    <col min="9982" max="9982" width="107.125" style="5" customWidth="1"/>
    <col min="9983" max="9983" width="0" style="5" hidden="1" customWidth="1"/>
    <col min="9984" max="9984" width="16.125" style="5" customWidth="1"/>
    <col min="9985" max="10236" width="9" style="5"/>
    <col min="10237" max="10237" width="5.125" style="5" customWidth="1"/>
    <col min="10238" max="10238" width="107.125" style="5" customWidth="1"/>
    <col min="10239" max="10239" width="0" style="5" hidden="1" customWidth="1"/>
    <col min="10240" max="10240" width="16.125" style="5" customWidth="1"/>
    <col min="10241" max="10492" width="9" style="5"/>
    <col min="10493" max="10493" width="5.125" style="5" customWidth="1"/>
    <col min="10494" max="10494" width="107.125" style="5" customWidth="1"/>
    <col min="10495" max="10495" width="0" style="5" hidden="1" customWidth="1"/>
    <col min="10496" max="10496" width="16.125" style="5" customWidth="1"/>
    <col min="10497" max="10748" width="9" style="5"/>
    <col min="10749" max="10749" width="5.125" style="5" customWidth="1"/>
    <col min="10750" max="10750" width="107.125" style="5" customWidth="1"/>
    <col min="10751" max="10751" width="0" style="5" hidden="1" customWidth="1"/>
    <col min="10752" max="10752" width="16.125" style="5" customWidth="1"/>
    <col min="10753" max="11004" width="9" style="5"/>
    <col min="11005" max="11005" width="5.125" style="5" customWidth="1"/>
    <col min="11006" max="11006" width="107.125" style="5" customWidth="1"/>
    <col min="11007" max="11007" width="0" style="5" hidden="1" customWidth="1"/>
    <col min="11008" max="11008" width="16.125" style="5" customWidth="1"/>
    <col min="11009" max="11260" width="9" style="5"/>
    <col min="11261" max="11261" width="5.125" style="5" customWidth="1"/>
    <col min="11262" max="11262" width="107.125" style="5" customWidth="1"/>
    <col min="11263" max="11263" width="0" style="5" hidden="1" customWidth="1"/>
    <col min="11264" max="11264" width="16.125" style="5" customWidth="1"/>
    <col min="11265" max="11516" width="9" style="5"/>
    <col min="11517" max="11517" width="5.125" style="5" customWidth="1"/>
    <col min="11518" max="11518" width="107.125" style="5" customWidth="1"/>
    <col min="11519" max="11519" width="0" style="5" hidden="1" customWidth="1"/>
    <col min="11520" max="11520" width="16.125" style="5" customWidth="1"/>
    <col min="11521" max="11772" width="9" style="5"/>
    <col min="11773" max="11773" width="5.125" style="5" customWidth="1"/>
    <col min="11774" max="11774" width="107.125" style="5" customWidth="1"/>
    <col min="11775" max="11775" width="0" style="5" hidden="1" customWidth="1"/>
    <col min="11776" max="11776" width="16.125" style="5" customWidth="1"/>
    <col min="11777" max="12028" width="9" style="5"/>
    <col min="12029" max="12029" width="5.125" style="5" customWidth="1"/>
    <col min="12030" max="12030" width="107.125" style="5" customWidth="1"/>
    <col min="12031" max="12031" width="0" style="5" hidden="1" customWidth="1"/>
    <col min="12032" max="12032" width="16.125" style="5" customWidth="1"/>
    <col min="12033" max="12284" width="9" style="5"/>
    <col min="12285" max="12285" width="5.125" style="5" customWidth="1"/>
    <col min="12286" max="12286" width="107.125" style="5" customWidth="1"/>
    <col min="12287" max="12287" width="0" style="5" hidden="1" customWidth="1"/>
    <col min="12288" max="12288" width="16.125" style="5" customWidth="1"/>
    <col min="12289" max="12540" width="9" style="5"/>
    <col min="12541" max="12541" width="5.125" style="5" customWidth="1"/>
    <col min="12542" max="12542" width="107.125" style="5" customWidth="1"/>
    <col min="12543" max="12543" width="0" style="5" hidden="1" customWidth="1"/>
    <col min="12544" max="12544" width="16.125" style="5" customWidth="1"/>
    <col min="12545" max="12796" width="9" style="5"/>
    <col min="12797" max="12797" width="5.125" style="5" customWidth="1"/>
    <col min="12798" max="12798" width="107.125" style="5" customWidth="1"/>
    <col min="12799" max="12799" width="0" style="5" hidden="1" customWidth="1"/>
    <col min="12800" max="12800" width="16.125" style="5" customWidth="1"/>
    <col min="12801" max="13052" width="9" style="5"/>
    <col min="13053" max="13053" width="5.125" style="5" customWidth="1"/>
    <col min="13054" max="13054" width="107.125" style="5" customWidth="1"/>
    <col min="13055" max="13055" width="0" style="5" hidden="1" customWidth="1"/>
    <col min="13056" max="13056" width="16.125" style="5" customWidth="1"/>
    <col min="13057" max="13308" width="9" style="5"/>
    <col min="13309" max="13309" width="5.125" style="5" customWidth="1"/>
    <col min="13310" max="13310" width="107.125" style="5" customWidth="1"/>
    <col min="13311" max="13311" width="0" style="5" hidden="1" customWidth="1"/>
    <col min="13312" max="13312" width="16.125" style="5" customWidth="1"/>
    <col min="13313" max="13564" width="9" style="5"/>
    <col min="13565" max="13565" width="5.125" style="5" customWidth="1"/>
    <col min="13566" max="13566" width="107.125" style="5" customWidth="1"/>
    <col min="13567" max="13567" width="0" style="5" hidden="1" customWidth="1"/>
    <col min="13568" max="13568" width="16.125" style="5" customWidth="1"/>
    <col min="13569" max="13820" width="9" style="5"/>
    <col min="13821" max="13821" width="5.125" style="5" customWidth="1"/>
    <col min="13822" max="13822" width="107.125" style="5" customWidth="1"/>
    <col min="13823" max="13823" width="0" style="5" hidden="1" customWidth="1"/>
    <col min="13824" max="13824" width="16.125" style="5" customWidth="1"/>
    <col min="13825" max="14076" width="9" style="5"/>
    <col min="14077" max="14077" width="5.125" style="5" customWidth="1"/>
    <col min="14078" max="14078" width="107.125" style="5" customWidth="1"/>
    <col min="14079" max="14079" width="0" style="5" hidden="1" customWidth="1"/>
    <col min="14080" max="14080" width="16.125" style="5" customWidth="1"/>
    <col min="14081" max="14332" width="9" style="5"/>
    <col min="14333" max="14333" width="5.125" style="5" customWidth="1"/>
    <col min="14334" max="14334" width="107.125" style="5" customWidth="1"/>
    <col min="14335" max="14335" width="0" style="5" hidden="1" customWidth="1"/>
    <col min="14336" max="14336" width="16.125" style="5" customWidth="1"/>
    <col min="14337" max="14588" width="9" style="5"/>
    <col min="14589" max="14589" width="5.125" style="5" customWidth="1"/>
    <col min="14590" max="14590" width="107.125" style="5" customWidth="1"/>
    <col min="14591" max="14591" width="0" style="5" hidden="1" customWidth="1"/>
    <col min="14592" max="14592" width="16.125" style="5" customWidth="1"/>
    <col min="14593" max="14844" width="9" style="5"/>
    <col min="14845" max="14845" width="5.125" style="5" customWidth="1"/>
    <col min="14846" max="14846" width="107.125" style="5" customWidth="1"/>
    <col min="14847" max="14847" width="0" style="5" hidden="1" customWidth="1"/>
    <col min="14848" max="14848" width="16.125" style="5" customWidth="1"/>
    <col min="14849" max="15100" width="9" style="5"/>
    <col min="15101" max="15101" width="5.125" style="5" customWidth="1"/>
    <col min="15102" max="15102" width="107.125" style="5" customWidth="1"/>
    <col min="15103" max="15103" width="0" style="5" hidden="1" customWidth="1"/>
    <col min="15104" max="15104" width="16.125" style="5" customWidth="1"/>
    <col min="15105" max="15356" width="9" style="5"/>
    <col min="15357" max="15357" width="5.125" style="5" customWidth="1"/>
    <col min="15358" max="15358" width="107.125" style="5" customWidth="1"/>
    <col min="15359" max="15359" width="0" style="5" hidden="1" customWidth="1"/>
    <col min="15360" max="15360" width="16.125" style="5" customWidth="1"/>
    <col min="15361" max="15612" width="9" style="5"/>
    <col min="15613" max="15613" width="5.125" style="5" customWidth="1"/>
    <col min="15614" max="15614" width="107.125" style="5" customWidth="1"/>
    <col min="15615" max="15615" width="0" style="5" hidden="1" customWidth="1"/>
    <col min="15616" max="15616" width="16.125" style="5" customWidth="1"/>
    <col min="15617" max="15868" width="9" style="5"/>
    <col min="15869" max="15869" width="5.125" style="5" customWidth="1"/>
    <col min="15870" max="15870" width="107.125" style="5" customWidth="1"/>
    <col min="15871" max="15871" width="0" style="5" hidden="1" customWidth="1"/>
    <col min="15872" max="15872" width="16.125" style="5" customWidth="1"/>
    <col min="15873" max="16124" width="9" style="5"/>
    <col min="16125" max="16125" width="5.125" style="5" customWidth="1"/>
    <col min="16126" max="16126" width="107.125" style="5" customWidth="1"/>
    <col min="16127" max="16127" width="0" style="5" hidden="1" customWidth="1"/>
    <col min="16128" max="16128" width="16.125" style="5" customWidth="1"/>
    <col min="16129" max="16384" width="9" style="5"/>
  </cols>
  <sheetData>
    <row r="1" spans="1:4" ht="21" customHeight="1">
      <c r="A1" s="3"/>
      <c r="B1" s="3"/>
      <c r="C1" s="181" t="s">
        <v>298</v>
      </c>
    </row>
    <row r="2" spans="1:4" ht="12.75" hidden="1" customHeight="1">
      <c r="A2" s="6"/>
      <c r="B2" s="6"/>
    </row>
    <row r="3" spans="1:4" ht="12.75" customHeight="1">
      <c r="A3" s="6"/>
      <c r="B3" s="6"/>
    </row>
    <row r="4" spans="1:4" ht="21" customHeight="1">
      <c r="A4" s="540" t="s">
        <v>299</v>
      </c>
      <c r="B4" s="540"/>
      <c r="C4" s="540"/>
    </row>
    <row r="5" spans="1:4" ht="34.5" customHeight="1">
      <c r="A5" s="548" t="s">
        <v>939</v>
      </c>
      <c r="B5" s="548"/>
      <c r="C5" s="548"/>
    </row>
    <row r="6" spans="1:4" ht="11.25" customHeight="1">
      <c r="A6" s="8"/>
      <c r="B6" s="8"/>
    </row>
    <row r="7" spans="1:4" ht="21.75" customHeight="1">
      <c r="A7" s="83"/>
      <c r="B7" s="83"/>
      <c r="C7" s="183" t="s">
        <v>0</v>
      </c>
    </row>
    <row r="8" spans="1:4" s="10" customFormat="1" ht="39" customHeight="1">
      <c r="A8" s="82" t="s">
        <v>75</v>
      </c>
      <c r="B8" s="80" t="s">
        <v>2</v>
      </c>
      <c r="C8" s="184" t="s">
        <v>274</v>
      </c>
    </row>
    <row r="9" spans="1:4" s="9" customFormat="1" ht="26.25" customHeight="1">
      <c r="A9" s="14"/>
      <c r="B9" s="14" t="s">
        <v>30</v>
      </c>
      <c r="C9" s="98">
        <f>C10+C11+C45</f>
        <v>405699</v>
      </c>
      <c r="D9" s="94">
        <v>407254</v>
      </c>
    </row>
    <row r="10" spans="1:4" s="9" customFormat="1" ht="21.75" customHeight="1">
      <c r="A10" s="17" t="s">
        <v>4</v>
      </c>
      <c r="B10" s="24" t="s">
        <v>300</v>
      </c>
      <c r="C10" s="99">
        <v>68398</v>
      </c>
      <c r="D10" s="116"/>
    </row>
    <row r="11" spans="1:4" s="9" customFormat="1" ht="21.75" customHeight="1">
      <c r="A11" s="17" t="s">
        <v>5</v>
      </c>
      <c r="B11" s="24" t="s">
        <v>301</v>
      </c>
      <c r="C11" s="99">
        <f>C12+C29+C43+C44</f>
        <v>337301</v>
      </c>
    </row>
    <row r="12" spans="1:4" s="9" customFormat="1" ht="21.75" customHeight="1">
      <c r="A12" s="17" t="s">
        <v>8</v>
      </c>
      <c r="B12" s="24" t="s">
        <v>32</v>
      </c>
      <c r="C12" s="114">
        <f>C13+C27+C28</f>
        <v>31873</v>
      </c>
    </row>
    <row r="13" spans="1:4" s="12" customFormat="1" ht="21.75" customHeight="1">
      <c r="A13" s="20">
        <v>1</v>
      </c>
      <c r="B13" s="21" t="s">
        <v>33</v>
      </c>
      <c r="C13" s="45">
        <f>SUM(C14:C26)</f>
        <v>31873</v>
      </c>
    </row>
    <row r="14" spans="1:4" s="12" customFormat="1" ht="21.75" customHeight="1">
      <c r="A14" s="23" t="s">
        <v>12</v>
      </c>
      <c r="B14" s="21" t="s">
        <v>52</v>
      </c>
      <c r="C14" s="45">
        <v>5550</v>
      </c>
    </row>
    <row r="15" spans="1:4" s="12" customFormat="1" ht="21.75" customHeight="1">
      <c r="A15" s="23" t="s">
        <v>12</v>
      </c>
      <c r="B15" s="21" t="s">
        <v>53</v>
      </c>
      <c r="C15" s="45"/>
    </row>
    <row r="16" spans="1:4" s="12" customFormat="1" ht="21.75" customHeight="1">
      <c r="A16" s="23" t="s">
        <v>12</v>
      </c>
      <c r="B16" s="46" t="s">
        <v>54</v>
      </c>
      <c r="C16" s="45"/>
    </row>
    <row r="17" spans="1:4" s="12" customFormat="1" ht="21.75" customHeight="1">
      <c r="A17" s="23" t="s">
        <v>12</v>
      </c>
      <c r="B17" s="46" t="s">
        <v>55</v>
      </c>
      <c r="C17" s="45"/>
    </row>
    <row r="18" spans="1:4" s="12" customFormat="1" ht="21.75" customHeight="1">
      <c r="A18" s="23" t="s">
        <v>12</v>
      </c>
      <c r="B18" s="46" t="s">
        <v>56</v>
      </c>
      <c r="C18" s="45"/>
    </row>
    <row r="19" spans="1:4" s="12" customFormat="1" ht="21.75" customHeight="1">
      <c r="A19" s="23" t="s">
        <v>12</v>
      </c>
      <c r="B19" s="46" t="s">
        <v>57</v>
      </c>
      <c r="C19" s="45"/>
    </row>
    <row r="20" spans="1:4" s="12" customFormat="1" ht="21.75" customHeight="1">
      <c r="A20" s="23" t="s">
        <v>12</v>
      </c>
      <c r="B20" s="46" t="s">
        <v>58</v>
      </c>
      <c r="C20" s="45">
        <v>1905</v>
      </c>
      <c r="D20" s="12">
        <v>3468</v>
      </c>
    </row>
    <row r="21" spans="1:4" s="12" customFormat="1" ht="21.75" customHeight="1">
      <c r="A21" s="23" t="s">
        <v>12</v>
      </c>
      <c r="B21" s="46" t="s">
        <v>59</v>
      </c>
      <c r="C21" s="45"/>
    </row>
    <row r="22" spans="1:4" s="12" customFormat="1" ht="21.75" customHeight="1">
      <c r="A22" s="23" t="s">
        <v>12</v>
      </c>
      <c r="B22" s="46" t="s">
        <v>60</v>
      </c>
      <c r="C22" s="45"/>
    </row>
    <row r="23" spans="1:4" s="9" customFormat="1" ht="21.75" customHeight="1">
      <c r="A23" s="23" t="s">
        <v>12</v>
      </c>
      <c r="B23" s="46" t="s">
        <v>61</v>
      </c>
      <c r="C23" s="45">
        <f>8231</f>
        <v>8231</v>
      </c>
    </row>
    <row r="24" spans="1:4" s="12" customFormat="1" ht="21.75" customHeight="1">
      <c r="A24" s="23" t="s">
        <v>12</v>
      </c>
      <c r="B24" s="46" t="s">
        <v>62</v>
      </c>
      <c r="C24" s="45">
        <f>14624+1563</f>
        <v>16187</v>
      </c>
    </row>
    <row r="25" spans="1:4" s="9" customFormat="1" ht="21.75" customHeight="1">
      <c r="A25" s="23" t="s">
        <v>12</v>
      </c>
      <c r="B25" s="46" t="s">
        <v>63</v>
      </c>
      <c r="C25" s="45"/>
    </row>
    <row r="26" spans="1:4" s="9" customFormat="1" ht="21.75" customHeight="1">
      <c r="A26" s="23" t="s">
        <v>12</v>
      </c>
      <c r="B26" s="46" t="s">
        <v>64</v>
      </c>
      <c r="C26" s="45"/>
    </row>
    <row r="27" spans="1:4" s="9" customFormat="1" ht="60" customHeight="1">
      <c r="A27" s="20">
        <v>2</v>
      </c>
      <c r="B27" s="36" t="s">
        <v>40</v>
      </c>
      <c r="C27" s="45"/>
    </row>
    <row r="28" spans="1:4" s="9" customFormat="1" ht="21.75" customHeight="1">
      <c r="A28" s="23">
        <v>3</v>
      </c>
      <c r="B28" s="46" t="s">
        <v>41</v>
      </c>
      <c r="C28" s="45"/>
    </row>
    <row r="29" spans="1:4" s="9" customFormat="1" ht="21.75" customHeight="1">
      <c r="A29" s="17" t="s">
        <v>17</v>
      </c>
      <c r="B29" s="24" t="s">
        <v>42</v>
      </c>
      <c r="C29" s="99">
        <f>SUM(C30:C42)</f>
        <v>298845</v>
      </c>
    </row>
    <row r="30" spans="1:4" s="12" customFormat="1" ht="21.75" customHeight="1">
      <c r="A30" s="23" t="s">
        <v>81</v>
      </c>
      <c r="B30" s="21" t="s">
        <v>52</v>
      </c>
      <c r="C30" s="45">
        <v>210220</v>
      </c>
    </row>
    <row r="31" spans="1:4" s="12" customFormat="1" ht="21.75" customHeight="1">
      <c r="A31" s="23" t="s">
        <v>82</v>
      </c>
      <c r="B31" s="21" t="s">
        <v>294</v>
      </c>
      <c r="C31" s="45">
        <v>150</v>
      </c>
    </row>
    <row r="32" spans="1:4" s="12" customFormat="1" ht="21.75" customHeight="1">
      <c r="A32" s="23" t="s">
        <v>83</v>
      </c>
      <c r="B32" s="46" t="s">
        <v>54</v>
      </c>
      <c r="C32" s="45">
        <v>6873</v>
      </c>
    </row>
    <row r="33" spans="1:7" s="12" customFormat="1" ht="21.75" customHeight="1">
      <c r="A33" s="23" t="s">
        <v>84</v>
      </c>
      <c r="B33" s="46" t="s">
        <v>55</v>
      </c>
      <c r="C33" s="45">
        <v>1830</v>
      </c>
    </row>
    <row r="34" spans="1:7" s="12" customFormat="1" ht="21.75" customHeight="1">
      <c r="A34" s="23" t="s">
        <v>85</v>
      </c>
      <c r="B34" s="46" t="s">
        <v>56</v>
      </c>
      <c r="C34" s="45">
        <v>507</v>
      </c>
    </row>
    <row r="35" spans="1:7" s="12" customFormat="1" ht="21.75" customHeight="1">
      <c r="A35" s="23" t="s">
        <v>86</v>
      </c>
      <c r="B35" s="46" t="s">
        <v>57</v>
      </c>
      <c r="C35" s="45">
        <v>2280</v>
      </c>
    </row>
    <row r="36" spans="1:7" s="12" customFormat="1" ht="21.75" customHeight="1">
      <c r="A36" s="23" t="s">
        <v>87</v>
      </c>
      <c r="B36" s="46" t="s">
        <v>58</v>
      </c>
      <c r="C36" s="45">
        <v>1510</v>
      </c>
    </row>
    <row r="37" spans="1:7" s="12" customFormat="1" ht="21.75" customHeight="1">
      <c r="A37" s="23" t="s">
        <v>88</v>
      </c>
      <c r="B37" s="46" t="s">
        <v>59</v>
      </c>
      <c r="C37" s="45">
        <v>550</v>
      </c>
    </row>
    <row r="38" spans="1:7" s="12" customFormat="1" ht="21.75" customHeight="1">
      <c r="A38" s="23" t="s">
        <v>89</v>
      </c>
      <c r="B38" s="46" t="s">
        <v>60</v>
      </c>
      <c r="C38" s="45">
        <v>3097</v>
      </c>
    </row>
    <row r="39" spans="1:7" s="9" customFormat="1" ht="21.75" customHeight="1">
      <c r="A39" s="23" t="s">
        <v>90</v>
      </c>
      <c r="B39" s="46" t="s">
        <v>61</v>
      </c>
      <c r="C39" s="45">
        <f>15024+500</f>
        <v>15524</v>
      </c>
      <c r="D39" s="9">
        <v>17163</v>
      </c>
      <c r="E39" s="94">
        <f>C39-D39</f>
        <v>-1639</v>
      </c>
      <c r="F39" s="9">
        <v>460</v>
      </c>
      <c r="G39" s="94">
        <f>E39+F39</f>
        <v>-1179</v>
      </c>
    </row>
    <row r="40" spans="1:7" s="12" customFormat="1" ht="21.75" customHeight="1">
      <c r="A40" s="23" t="s">
        <v>91</v>
      </c>
      <c r="B40" s="46" t="s">
        <v>62</v>
      </c>
      <c r="C40" s="45">
        <v>36676</v>
      </c>
    </row>
    <row r="41" spans="1:7" s="9" customFormat="1" ht="21.75" customHeight="1">
      <c r="A41" s="23" t="s">
        <v>92</v>
      </c>
      <c r="B41" s="46" t="s">
        <v>63</v>
      </c>
      <c r="C41" s="45">
        <v>15198</v>
      </c>
    </row>
    <row r="42" spans="1:7" s="9" customFormat="1" ht="21.75" customHeight="1">
      <c r="A42" s="23" t="s">
        <v>93</v>
      </c>
      <c r="B42" s="46" t="s">
        <v>65</v>
      </c>
      <c r="C42" s="45">
        <v>4430</v>
      </c>
    </row>
    <row r="43" spans="1:7" s="9" customFormat="1" ht="21.75" customHeight="1">
      <c r="A43" s="17" t="s">
        <v>23</v>
      </c>
      <c r="B43" s="24" t="s">
        <v>45</v>
      </c>
      <c r="C43" s="99">
        <v>6583</v>
      </c>
    </row>
    <row r="44" spans="1:7" s="9" customFormat="1" ht="21.75" customHeight="1">
      <c r="A44" s="17" t="s">
        <v>44</v>
      </c>
      <c r="B44" s="24" t="s">
        <v>46</v>
      </c>
      <c r="C44" s="99"/>
    </row>
    <row r="45" spans="1:7" s="9" customFormat="1" ht="21.75" customHeight="1">
      <c r="A45" s="37" t="s">
        <v>50</v>
      </c>
      <c r="B45" s="38" t="s">
        <v>66</v>
      </c>
      <c r="C45" s="47"/>
    </row>
    <row r="46" spans="1:7" ht="27.75" customHeight="1">
      <c r="A46" s="11" t="s">
        <v>67</v>
      </c>
      <c r="B46" s="12"/>
      <c r="C46" s="105"/>
    </row>
    <row r="47" spans="1:7">
      <c r="A47" s="533" t="s">
        <v>302</v>
      </c>
      <c r="B47" s="533"/>
      <c r="C47" s="533"/>
    </row>
    <row r="48" spans="1:7">
      <c r="A48" s="533" t="s">
        <v>303</v>
      </c>
      <c r="B48" s="533"/>
      <c r="C48" s="533"/>
    </row>
    <row r="49" spans="1:4" ht="15.75" customHeight="1">
      <c r="A49" s="533" t="s">
        <v>304</v>
      </c>
      <c r="B49" s="533"/>
      <c r="C49" s="533"/>
      <c r="D49" s="42"/>
    </row>
    <row r="50" spans="1:4" ht="15.75" customHeight="1">
      <c r="A50" s="12"/>
      <c r="B50" s="11" t="s">
        <v>305</v>
      </c>
      <c r="C50" s="185"/>
      <c r="D50" s="42"/>
    </row>
    <row r="51" spans="1:4" ht="15.75" customHeight="1">
      <c r="A51" s="12"/>
      <c r="B51" s="533" t="s">
        <v>306</v>
      </c>
      <c r="C51" s="533"/>
      <c r="D51" s="110"/>
    </row>
  </sheetData>
  <mergeCells count="6">
    <mergeCell ref="B51:C51"/>
    <mergeCell ref="A4:C4"/>
    <mergeCell ref="A5:C5"/>
    <mergeCell ref="A47:C47"/>
    <mergeCell ref="A48:C48"/>
    <mergeCell ref="A49:C49"/>
  </mergeCells>
  <phoneticPr fontId="38" type="noConversion"/>
  <printOptions horizontalCentered="1"/>
  <pageMargins left="0.9" right="0.27" top="0.6" bottom="0.51" header="0.16" footer="0.23"/>
  <pageSetup paperSize="9" scale="76" orientation="portrait" r:id="rId1"/>
  <headerFooter alignWithMargins="0">
    <oddFooter xml:space="preserve">&amp;C&amp;".VnTime,Italic"&amp;8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pageSetUpPr fitToPage="1"/>
  </sheetPr>
  <dimension ref="A1:L96"/>
  <sheetViews>
    <sheetView topLeftCell="A85" workbookViewId="0">
      <selection activeCell="E110" sqref="E110"/>
    </sheetView>
  </sheetViews>
  <sheetFormatPr defaultRowHeight="17.25"/>
  <cols>
    <col min="1" max="1" width="5.625" style="51" customWidth="1"/>
    <col min="2" max="2" width="28.375" style="51" customWidth="1"/>
    <col min="3" max="3" width="11.375" style="51" customWidth="1"/>
    <col min="4" max="4" width="13" style="51" customWidth="1"/>
    <col min="5" max="5" width="12.875" style="51" customWidth="1"/>
    <col min="6" max="6" width="8.75" style="51" customWidth="1"/>
    <col min="7" max="7" width="9.875" style="51" customWidth="1"/>
    <col min="8" max="8" width="8.25" style="51" customWidth="1"/>
    <col min="9" max="9" width="8.875" style="51" customWidth="1"/>
    <col min="10" max="10" width="8.625" style="51" customWidth="1"/>
    <col min="11" max="11" width="10.75" style="51" customWidth="1"/>
    <col min="12" max="12" width="11.375" style="51" bestFit="1" customWidth="1"/>
    <col min="13" max="16384" width="9" style="51"/>
  </cols>
  <sheetData>
    <row r="1" spans="1:12" ht="18.75">
      <c r="A1" s="49"/>
      <c r="B1" s="50"/>
      <c r="J1" s="551" t="s">
        <v>307</v>
      </c>
      <c r="K1" s="551"/>
    </row>
    <row r="2" spans="1:12">
      <c r="A2" s="49"/>
      <c r="B2" s="50"/>
      <c r="C2" s="52"/>
    </row>
    <row r="3" spans="1:12" s="53" customFormat="1" ht="46.5" customHeight="1">
      <c r="A3" s="552" t="s">
        <v>433</v>
      </c>
      <c r="B3" s="552"/>
      <c r="C3" s="552"/>
      <c r="D3" s="552"/>
      <c r="E3" s="552"/>
      <c r="F3" s="552"/>
      <c r="G3" s="552"/>
      <c r="H3" s="552"/>
      <c r="I3" s="552"/>
      <c r="J3" s="552"/>
      <c r="K3" s="552"/>
    </row>
    <row r="4" spans="1:12" ht="24" customHeight="1">
      <c r="A4" s="553" t="s">
        <v>939</v>
      </c>
      <c r="B4" s="553"/>
      <c r="C4" s="553"/>
      <c r="D4" s="553"/>
      <c r="E4" s="553"/>
      <c r="F4" s="553"/>
      <c r="G4" s="553"/>
      <c r="H4" s="553"/>
      <c r="I4" s="553"/>
      <c r="J4" s="553"/>
      <c r="K4" s="553"/>
    </row>
    <row r="5" spans="1:12" ht="11.25" customHeight="1"/>
    <row r="6" spans="1:12" ht="25.5" customHeight="1">
      <c r="J6" s="554" t="s">
        <v>0</v>
      </c>
      <c r="K6" s="554"/>
    </row>
    <row r="7" spans="1:12" s="52" customFormat="1" ht="21.75" customHeight="1">
      <c r="A7" s="550" t="s">
        <v>75</v>
      </c>
      <c r="B7" s="550" t="s">
        <v>109</v>
      </c>
      <c r="C7" s="550" t="s">
        <v>68</v>
      </c>
      <c r="D7" s="550" t="s">
        <v>110</v>
      </c>
      <c r="E7" s="550" t="s">
        <v>111</v>
      </c>
      <c r="F7" s="550" t="s">
        <v>308</v>
      </c>
      <c r="G7" s="550" t="s">
        <v>46</v>
      </c>
      <c r="H7" s="550" t="s">
        <v>69</v>
      </c>
      <c r="I7" s="550"/>
      <c r="J7" s="550"/>
      <c r="K7" s="550" t="s">
        <v>353</v>
      </c>
    </row>
    <row r="8" spans="1:12" s="52" customFormat="1" ht="88.5" customHeight="1">
      <c r="A8" s="550"/>
      <c r="B8" s="550"/>
      <c r="C8" s="550"/>
      <c r="D8" s="550"/>
      <c r="E8" s="550"/>
      <c r="F8" s="550"/>
      <c r="G8" s="550"/>
      <c r="H8" s="85" t="s">
        <v>68</v>
      </c>
      <c r="I8" s="85" t="s">
        <v>51</v>
      </c>
      <c r="J8" s="85" t="s">
        <v>42</v>
      </c>
      <c r="K8" s="550"/>
    </row>
    <row r="9" spans="1:12">
      <c r="A9" s="86" t="s">
        <v>4</v>
      </c>
      <c r="B9" s="86" t="s">
        <v>5</v>
      </c>
      <c r="C9" s="86">
        <v>1</v>
      </c>
      <c r="D9" s="86">
        <v>2</v>
      </c>
      <c r="E9" s="86">
        <v>3</v>
      </c>
      <c r="F9" s="86">
        <v>4</v>
      </c>
      <c r="G9" s="86">
        <v>5</v>
      </c>
      <c r="H9" s="86">
        <v>6</v>
      </c>
      <c r="I9" s="86">
        <v>7</v>
      </c>
      <c r="J9" s="86">
        <v>8</v>
      </c>
      <c r="K9" s="86">
        <v>9</v>
      </c>
    </row>
    <row r="10" spans="1:12" ht="29.25" customHeight="1">
      <c r="A10" s="54"/>
      <c r="B10" s="54" t="s">
        <v>27</v>
      </c>
      <c r="C10" s="55">
        <f t="shared" ref="C10:K10" si="0">C11+C89+C90+C91</f>
        <v>405699</v>
      </c>
      <c r="D10" s="55">
        <f t="shared" si="0"/>
        <v>31873</v>
      </c>
      <c r="E10" s="55">
        <f t="shared" si="0"/>
        <v>365352</v>
      </c>
      <c r="F10" s="55">
        <f t="shared" si="0"/>
        <v>7964</v>
      </c>
      <c r="G10" s="55">
        <f t="shared" si="0"/>
        <v>0</v>
      </c>
      <c r="H10" s="55">
        <f t="shared" si="0"/>
        <v>0</v>
      </c>
      <c r="I10" s="55">
        <f t="shared" si="0"/>
        <v>0</v>
      </c>
      <c r="J10" s="55">
        <f t="shared" si="0"/>
        <v>0</v>
      </c>
      <c r="K10" s="55">
        <f t="shared" si="0"/>
        <v>510</v>
      </c>
      <c r="L10" s="162">
        <f>'34'!C9</f>
        <v>405699</v>
      </c>
    </row>
    <row r="11" spans="1:12" ht="21" customHeight="1">
      <c r="A11" s="56" t="s">
        <v>8</v>
      </c>
      <c r="B11" s="57" t="s">
        <v>70</v>
      </c>
      <c r="C11" s="58">
        <f t="shared" ref="C11:K11" si="1">SUM(C12:C81)</f>
        <v>330718</v>
      </c>
      <c r="D11" s="58">
        <f t="shared" si="1"/>
        <v>31873</v>
      </c>
      <c r="E11" s="58">
        <f t="shared" si="1"/>
        <v>298845</v>
      </c>
      <c r="F11" s="58">
        <f t="shared" si="1"/>
        <v>0</v>
      </c>
      <c r="G11" s="58">
        <f t="shared" si="1"/>
        <v>0</v>
      </c>
      <c r="H11" s="58">
        <f t="shared" si="1"/>
        <v>0</v>
      </c>
      <c r="I11" s="58">
        <f t="shared" si="1"/>
        <v>0</v>
      </c>
      <c r="J11" s="58">
        <f t="shared" si="1"/>
        <v>0</v>
      </c>
      <c r="K11" s="58">
        <f t="shared" si="1"/>
        <v>0</v>
      </c>
      <c r="L11" s="69">
        <f>C10-L10</f>
        <v>0</v>
      </c>
    </row>
    <row r="12" spans="1:12" ht="20.100000000000001" customHeight="1">
      <c r="A12" s="59" t="s">
        <v>81</v>
      </c>
      <c r="B12" s="60" t="s">
        <v>112</v>
      </c>
      <c r="C12" s="61">
        <f>D12+E12+F12+G12+H12+K12</f>
        <v>7085</v>
      </c>
      <c r="D12" s="61"/>
      <c r="E12" s="61">
        <f>'37'!C12</f>
        <v>7085</v>
      </c>
      <c r="F12" s="61"/>
      <c r="G12" s="61"/>
      <c r="H12" s="61">
        <f>SUM(I12:J12)</f>
        <v>0</v>
      </c>
      <c r="I12" s="61"/>
      <c r="J12" s="61"/>
      <c r="K12" s="61"/>
    </row>
    <row r="13" spans="1:12" ht="39.950000000000003" customHeight="1">
      <c r="A13" s="59" t="s">
        <v>82</v>
      </c>
      <c r="B13" s="60" t="s">
        <v>113</v>
      </c>
      <c r="C13" s="61">
        <f t="shared" ref="C13:C75" si="2">D13+E13+F13+G13+H13+K13</f>
        <v>5999</v>
      </c>
      <c r="D13" s="61"/>
      <c r="E13" s="61">
        <f>'37'!C13</f>
        <v>5999</v>
      </c>
      <c r="F13" s="61"/>
      <c r="G13" s="61"/>
      <c r="H13" s="61">
        <f>SUM(I13:J13)</f>
        <v>0</v>
      </c>
      <c r="I13" s="61"/>
      <c r="J13" s="61"/>
      <c r="K13" s="61"/>
    </row>
    <row r="14" spans="1:12" ht="20.100000000000001" customHeight="1">
      <c r="A14" s="59" t="s">
        <v>83</v>
      </c>
      <c r="B14" s="60" t="s">
        <v>114</v>
      </c>
      <c r="C14" s="61">
        <f t="shared" si="2"/>
        <v>762</v>
      </c>
      <c r="D14" s="61"/>
      <c r="E14" s="61">
        <f>'37'!C14</f>
        <v>762</v>
      </c>
      <c r="F14" s="61"/>
      <c r="G14" s="61"/>
      <c r="H14" s="61">
        <f t="shared" ref="H14:H76" si="3">SUM(I14:J14)</f>
        <v>0</v>
      </c>
      <c r="I14" s="61"/>
      <c r="J14" s="61"/>
      <c r="K14" s="61"/>
    </row>
    <row r="15" spans="1:12" ht="20.100000000000001" customHeight="1">
      <c r="A15" s="59" t="s">
        <v>84</v>
      </c>
      <c r="B15" s="60" t="s">
        <v>115</v>
      </c>
      <c r="C15" s="61">
        <f t="shared" si="2"/>
        <v>4761</v>
      </c>
      <c r="D15" s="61"/>
      <c r="E15" s="61">
        <f>'37'!C15</f>
        <v>4761</v>
      </c>
      <c r="F15" s="61"/>
      <c r="G15" s="61"/>
      <c r="H15" s="61">
        <f t="shared" si="3"/>
        <v>0</v>
      </c>
      <c r="I15" s="61"/>
      <c r="J15" s="61"/>
      <c r="K15" s="61"/>
    </row>
    <row r="16" spans="1:12" ht="20.100000000000001" customHeight="1">
      <c r="A16" s="59" t="s">
        <v>85</v>
      </c>
      <c r="B16" s="60" t="s">
        <v>116</v>
      </c>
      <c r="C16" s="61">
        <f t="shared" si="2"/>
        <v>2045</v>
      </c>
      <c r="D16" s="61"/>
      <c r="E16" s="61">
        <f>'37'!C16</f>
        <v>2045</v>
      </c>
      <c r="F16" s="61"/>
      <c r="G16" s="61"/>
      <c r="H16" s="61">
        <f t="shared" si="3"/>
        <v>0</v>
      </c>
      <c r="I16" s="61"/>
      <c r="J16" s="61"/>
      <c r="K16" s="61"/>
    </row>
    <row r="17" spans="1:11" ht="20.100000000000001" customHeight="1">
      <c r="A17" s="59" t="s">
        <v>86</v>
      </c>
      <c r="B17" s="60" t="s">
        <v>117</v>
      </c>
      <c r="C17" s="61">
        <f t="shared" si="2"/>
        <v>597</v>
      </c>
      <c r="D17" s="61"/>
      <c r="E17" s="61">
        <f>'37'!C17</f>
        <v>597</v>
      </c>
      <c r="F17" s="61"/>
      <c r="G17" s="61"/>
      <c r="H17" s="61">
        <f t="shared" si="3"/>
        <v>0</v>
      </c>
      <c r="I17" s="61"/>
      <c r="J17" s="61"/>
      <c r="K17" s="61"/>
    </row>
    <row r="18" spans="1:11" ht="20.100000000000001" customHeight="1">
      <c r="A18" s="59" t="s">
        <v>87</v>
      </c>
      <c r="B18" s="60" t="s">
        <v>118</v>
      </c>
      <c r="C18" s="61">
        <f t="shared" si="2"/>
        <v>740</v>
      </c>
      <c r="D18" s="61"/>
      <c r="E18" s="61">
        <f>'37'!C18</f>
        <v>740</v>
      </c>
      <c r="F18" s="61"/>
      <c r="G18" s="61"/>
      <c r="H18" s="61">
        <f t="shared" si="3"/>
        <v>0</v>
      </c>
      <c r="I18" s="61"/>
      <c r="J18" s="61"/>
      <c r="K18" s="61"/>
    </row>
    <row r="19" spans="1:11" ht="20.100000000000001" customHeight="1">
      <c r="A19" s="59" t="s">
        <v>88</v>
      </c>
      <c r="B19" s="60" t="s">
        <v>119</v>
      </c>
      <c r="C19" s="61">
        <f t="shared" si="2"/>
        <v>3142</v>
      </c>
      <c r="D19" s="61"/>
      <c r="E19" s="61">
        <f>'37'!C19</f>
        <v>3142</v>
      </c>
      <c r="F19" s="61"/>
      <c r="G19" s="61"/>
      <c r="H19" s="61">
        <f t="shared" si="3"/>
        <v>0</v>
      </c>
      <c r="I19" s="61"/>
      <c r="J19" s="61"/>
      <c r="K19" s="61"/>
    </row>
    <row r="20" spans="1:11" ht="20.100000000000001" customHeight="1">
      <c r="A20" s="59" t="s">
        <v>89</v>
      </c>
      <c r="B20" s="60" t="s">
        <v>120</v>
      </c>
      <c r="C20" s="61">
        <f t="shared" si="2"/>
        <v>925</v>
      </c>
      <c r="D20" s="61"/>
      <c r="E20" s="61">
        <f>'37'!C20</f>
        <v>925</v>
      </c>
      <c r="F20" s="61"/>
      <c r="G20" s="61"/>
      <c r="H20" s="61">
        <f t="shared" si="3"/>
        <v>0</v>
      </c>
      <c r="I20" s="61"/>
      <c r="J20" s="61"/>
      <c r="K20" s="61"/>
    </row>
    <row r="21" spans="1:11" ht="20.100000000000001" customHeight="1">
      <c r="A21" s="59" t="s">
        <v>90</v>
      </c>
      <c r="B21" s="60" t="s">
        <v>121</v>
      </c>
      <c r="C21" s="61">
        <f t="shared" si="2"/>
        <v>912</v>
      </c>
      <c r="D21" s="61"/>
      <c r="E21" s="61">
        <f>'37'!C21</f>
        <v>912</v>
      </c>
      <c r="F21" s="61"/>
      <c r="G21" s="61"/>
      <c r="H21" s="61">
        <f t="shared" si="3"/>
        <v>0</v>
      </c>
      <c r="I21" s="61"/>
      <c r="J21" s="61"/>
      <c r="K21" s="61"/>
    </row>
    <row r="22" spans="1:11" ht="20.100000000000001" customHeight="1">
      <c r="A22" s="59" t="s">
        <v>91</v>
      </c>
      <c r="B22" s="60" t="s">
        <v>122</v>
      </c>
      <c r="C22" s="61">
        <f>D22+E22+F22+G22+H22+K22</f>
        <v>19134</v>
      </c>
      <c r="D22" s="61"/>
      <c r="E22" s="61">
        <f>'37'!C22</f>
        <v>19134</v>
      </c>
      <c r="F22" s="61"/>
      <c r="G22" s="61"/>
      <c r="H22" s="61">
        <f t="shared" si="3"/>
        <v>0</v>
      </c>
      <c r="I22" s="61"/>
      <c r="J22" s="61"/>
      <c r="K22" s="61"/>
    </row>
    <row r="23" spans="1:11" ht="39.950000000000003" customHeight="1">
      <c r="A23" s="59" t="s">
        <v>92</v>
      </c>
      <c r="B23" s="60" t="s">
        <v>123</v>
      </c>
      <c r="C23" s="61">
        <f t="shared" si="2"/>
        <v>15806</v>
      </c>
      <c r="D23" s="61"/>
      <c r="E23" s="61">
        <f>'37'!C23</f>
        <v>15806</v>
      </c>
      <c r="F23" s="61"/>
      <c r="G23" s="61"/>
      <c r="H23" s="61">
        <f t="shared" si="3"/>
        <v>0</v>
      </c>
      <c r="I23" s="61"/>
      <c r="J23" s="61"/>
      <c r="K23" s="61"/>
    </row>
    <row r="24" spans="1:11" ht="39.950000000000003" customHeight="1">
      <c r="A24" s="59" t="s">
        <v>93</v>
      </c>
      <c r="B24" s="60" t="s">
        <v>124</v>
      </c>
      <c r="C24" s="61">
        <f t="shared" si="2"/>
        <v>4867</v>
      </c>
      <c r="D24" s="61">
        <v>2589</v>
      </c>
      <c r="E24" s="61">
        <f>'37'!C24</f>
        <v>2278</v>
      </c>
      <c r="F24" s="61"/>
      <c r="G24" s="61"/>
      <c r="H24" s="61">
        <f t="shared" si="3"/>
        <v>0</v>
      </c>
      <c r="I24" s="61"/>
      <c r="J24" s="61"/>
      <c r="K24" s="61"/>
    </row>
    <row r="25" spans="1:11" ht="20.100000000000001" customHeight="1">
      <c r="A25" s="59" t="s">
        <v>94</v>
      </c>
      <c r="B25" s="60" t="s">
        <v>125</v>
      </c>
      <c r="C25" s="61">
        <f>D25+E25+F25+G25+H25+K25</f>
        <v>40</v>
      </c>
      <c r="D25" s="61"/>
      <c r="E25" s="61">
        <f>'37'!C25</f>
        <v>40</v>
      </c>
      <c r="F25" s="61"/>
      <c r="G25" s="61"/>
      <c r="H25" s="61">
        <f>SUM(I25:J25)</f>
        <v>0</v>
      </c>
      <c r="I25" s="61"/>
      <c r="J25" s="61"/>
      <c r="K25" s="61"/>
    </row>
    <row r="26" spans="1:11" ht="20.100000000000001" customHeight="1">
      <c r="A26" s="59" t="s">
        <v>126</v>
      </c>
      <c r="B26" s="60" t="s">
        <v>127</v>
      </c>
      <c r="C26" s="61">
        <f t="shared" si="2"/>
        <v>22626</v>
      </c>
      <c r="D26" s="61">
        <v>10856</v>
      </c>
      <c r="E26" s="61">
        <f>'37'!C26</f>
        <v>11770</v>
      </c>
      <c r="F26" s="61"/>
      <c r="G26" s="61"/>
      <c r="H26" s="61">
        <f t="shared" si="3"/>
        <v>0</v>
      </c>
      <c r="I26" s="61"/>
      <c r="J26" s="61"/>
      <c r="K26" s="61"/>
    </row>
    <row r="27" spans="1:11" ht="39.950000000000003" customHeight="1">
      <c r="A27" s="59" t="s">
        <v>128</v>
      </c>
      <c r="B27" s="60" t="s">
        <v>129</v>
      </c>
      <c r="C27" s="61">
        <f t="shared" si="2"/>
        <v>1558</v>
      </c>
      <c r="D27" s="61"/>
      <c r="E27" s="61">
        <f>'37'!C27</f>
        <v>1558</v>
      </c>
      <c r="F27" s="61"/>
      <c r="G27" s="61"/>
      <c r="H27" s="61">
        <f t="shared" si="3"/>
        <v>0</v>
      </c>
      <c r="I27" s="61"/>
      <c r="J27" s="61"/>
      <c r="K27" s="61"/>
    </row>
    <row r="28" spans="1:11" ht="20.100000000000001" customHeight="1">
      <c r="A28" s="59" t="s">
        <v>130</v>
      </c>
      <c r="B28" s="60" t="s">
        <v>131</v>
      </c>
      <c r="C28" s="61">
        <f t="shared" si="2"/>
        <v>1514</v>
      </c>
      <c r="D28" s="61"/>
      <c r="E28" s="61">
        <f>'37'!C28</f>
        <v>1514</v>
      </c>
      <c r="F28" s="61"/>
      <c r="G28" s="61"/>
      <c r="H28" s="61">
        <f t="shared" si="3"/>
        <v>0</v>
      </c>
      <c r="I28" s="61"/>
      <c r="J28" s="61"/>
      <c r="K28" s="61"/>
    </row>
    <row r="29" spans="1:11" ht="20.100000000000001" customHeight="1">
      <c r="A29" s="59" t="s">
        <v>132</v>
      </c>
      <c r="B29" s="60" t="s">
        <v>133</v>
      </c>
      <c r="C29" s="61">
        <f t="shared" si="2"/>
        <v>1026</v>
      </c>
      <c r="D29" s="61"/>
      <c r="E29" s="61">
        <f>'37'!C29</f>
        <v>1026</v>
      </c>
      <c r="F29" s="61"/>
      <c r="G29" s="61"/>
      <c r="H29" s="61">
        <f t="shared" si="3"/>
        <v>0</v>
      </c>
      <c r="I29" s="61"/>
      <c r="J29" s="61"/>
      <c r="K29" s="61"/>
    </row>
    <row r="30" spans="1:11" ht="20.100000000000001" customHeight="1">
      <c r="A30" s="59" t="s">
        <v>134</v>
      </c>
      <c r="B30" s="60" t="s">
        <v>135</v>
      </c>
      <c r="C30" s="61">
        <f t="shared" si="2"/>
        <v>1313</v>
      </c>
      <c r="D30" s="61"/>
      <c r="E30" s="61">
        <f>'37'!C30</f>
        <v>1313</v>
      </c>
      <c r="F30" s="61"/>
      <c r="G30" s="61"/>
      <c r="H30" s="61">
        <f t="shared" si="3"/>
        <v>0</v>
      </c>
      <c r="I30" s="61"/>
      <c r="J30" s="61"/>
      <c r="K30" s="61"/>
    </row>
    <row r="31" spans="1:11" ht="20.100000000000001" customHeight="1">
      <c r="A31" s="59" t="s">
        <v>136</v>
      </c>
      <c r="B31" s="60" t="s">
        <v>137</v>
      </c>
      <c r="C31" s="61">
        <f t="shared" si="2"/>
        <v>606</v>
      </c>
      <c r="D31" s="61"/>
      <c r="E31" s="61">
        <f>'37'!C31</f>
        <v>606</v>
      </c>
      <c r="F31" s="61"/>
      <c r="G31" s="61"/>
      <c r="H31" s="61">
        <f t="shared" si="3"/>
        <v>0</v>
      </c>
      <c r="I31" s="61"/>
      <c r="J31" s="61"/>
      <c r="K31" s="61"/>
    </row>
    <row r="32" spans="1:11" ht="20.100000000000001" customHeight="1">
      <c r="A32" s="59" t="s">
        <v>138</v>
      </c>
      <c r="B32" s="60" t="s">
        <v>141</v>
      </c>
      <c r="C32" s="61">
        <f t="shared" si="2"/>
        <v>189</v>
      </c>
      <c r="D32" s="61"/>
      <c r="E32" s="61">
        <f>'37'!C32</f>
        <v>189</v>
      </c>
      <c r="F32" s="61"/>
      <c r="G32" s="61"/>
      <c r="H32" s="61">
        <f t="shared" si="3"/>
        <v>0</v>
      </c>
      <c r="I32" s="61"/>
      <c r="J32" s="61"/>
      <c r="K32" s="61"/>
    </row>
    <row r="33" spans="1:11" ht="20.100000000000001" customHeight="1">
      <c r="A33" s="59" t="s">
        <v>140</v>
      </c>
      <c r="B33" s="62" t="s">
        <v>143</v>
      </c>
      <c r="C33" s="61">
        <f>D33+E33+F33+G33+H33+K33</f>
        <v>140</v>
      </c>
      <c r="D33" s="61"/>
      <c r="E33" s="61">
        <f>'37'!C33</f>
        <v>140</v>
      </c>
      <c r="F33" s="61"/>
      <c r="G33" s="61"/>
      <c r="H33" s="61">
        <f>SUM(I33:J33)</f>
        <v>0</v>
      </c>
      <c r="I33" s="61"/>
      <c r="J33" s="61"/>
      <c r="K33" s="61"/>
    </row>
    <row r="34" spans="1:11" ht="39.950000000000003" customHeight="1">
      <c r="A34" s="59" t="s">
        <v>142</v>
      </c>
      <c r="B34" s="62" t="s">
        <v>145</v>
      </c>
      <c r="C34" s="61">
        <f>D34+E34+F34+G34+H34+K34</f>
        <v>200</v>
      </c>
      <c r="D34" s="61"/>
      <c r="E34" s="61">
        <f>'37'!C34</f>
        <v>200</v>
      </c>
      <c r="F34" s="61"/>
      <c r="G34" s="61"/>
      <c r="H34" s="61">
        <f>SUM(I34:J34)</f>
        <v>0</v>
      </c>
      <c r="I34" s="61"/>
      <c r="J34" s="61"/>
      <c r="K34" s="61"/>
    </row>
    <row r="35" spans="1:11" ht="20.100000000000001" customHeight="1">
      <c r="A35" s="59" t="s">
        <v>144</v>
      </c>
      <c r="B35" s="62" t="s">
        <v>147</v>
      </c>
      <c r="C35" s="61">
        <f>D35+E35+F35+G35+H35+K35</f>
        <v>11</v>
      </c>
      <c r="D35" s="61"/>
      <c r="E35" s="61">
        <f>'37'!C35</f>
        <v>11</v>
      </c>
      <c r="F35" s="61"/>
      <c r="G35" s="61"/>
      <c r="H35" s="61">
        <f>SUM(I35:J35)</f>
        <v>0</v>
      </c>
      <c r="I35" s="61"/>
      <c r="J35" s="61"/>
      <c r="K35" s="61"/>
    </row>
    <row r="36" spans="1:11" ht="39.950000000000003" customHeight="1">
      <c r="A36" s="59" t="s">
        <v>146</v>
      </c>
      <c r="B36" s="62" t="s">
        <v>149</v>
      </c>
      <c r="C36" s="61">
        <f>D36+E36+F36+G36+H36+K36</f>
        <v>200</v>
      </c>
      <c r="D36" s="61"/>
      <c r="E36" s="61">
        <f>'37'!C36</f>
        <v>200</v>
      </c>
      <c r="F36" s="61"/>
      <c r="G36" s="61"/>
      <c r="H36" s="61">
        <f>SUM(I36:J36)</f>
        <v>0</v>
      </c>
      <c r="I36" s="61"/>
      <c r="J36" s="61"/>
      <c r="K36" s="61"/>
    </row>
    <row r="37" spans="1:11" ht="51.75">
      <c r="A37" s="59" t="s">
        <v>148</v>
      </c>
      <c r="B37" s="60" t="s">
        <v>151</v>
      </c>
      <c r="C37" s="61">
        <f t="shared" si="2"/>
        <v>4468</v>
      </c>
      <c r="D37" s="61"/>
      <c r="E37" s="61">
        <f>'37'!C37</f>
        <v>4468</v>
      </c>
      <c r="F37" s="61"/>
      <c r="G37" s="61"/>
      <c r="H37" s="61">
        <f t="shared" si="3"/>
        <v>0</v>
      </c>
      <c r="I37" s="61"/>
      <c r="J37" s="61"/>
      <c r="K37" s="61"/>
    </row>
    <row r="38" spans="1:11" ht="39.950000000000003" customHeight="1">
      <c r="A38" s="59" t="s">
        <v>150</v>
      </c>
      <c r="B38" s="60" t="s">
        <v>153</v>
      </c>
      <c r="C38" s="61">
        <f t="shared" si="2"/>
        <v>1765</v>
      </c>
      <c r="D38" s="61"/>
      <c r="E38" s="61">
        <f>'37'!C38</f>
        <v>1765</v>
      </c>
      <c r="F38" s="61"/>
      <c r="G38" s="61"/>
      <c r="H38" s="61">
        <f t="shared" si="3"/>
        <v>0</v>
      </c>
      <c r="I38" s="61"/>
      <c r="J38" s="61"/>
      <c r="K38" s="61"/>
    </row>
    <row r="39" spans="1:11" ht="20.100000000000001" customHeight="1">
      <c r="A39" s="59" t="s">
        <v>152</v>
      </c>
      <c r="B39" s="60" t="s">
        <v>155</v>
      </c>
      <c r="C39" s="61">
        <f t="shared" si="2"/>
        <v>1610</v>
      </c>
      <c r="D39" s="61"/>
      <c r="E39" s="61">
        <f>'37'!C39</f>
        <v>1610</v>
      </c>
      <c r="F39" s="61"/>
      <c r="G39" s="61"/>
      <c r="H39" s="61">
        <f t="shared" si="3"/>
        <v>0</v>
      </c>
      <c r="I39" s="61"/>
      <c r="J39" s="61"/>
      <c r="K39" s="61"/>
    </row>
    <row r="40" spans="1:11" ht="20.100000000000001" customHeight="1">
      <c r="A40" s="59" t="s">
        <v>154</v>
      </c>
      <c r="B40" s="60" t="s">
        <v>157</v>
      </c>
      <c r="C40" s="61">
        <f t="shared" si="2"/>
        <v>4751</v>
      </c>
      <c r="D40" s="61"/>
      <c r="E40" s="61">
        <f>'37'!C40</f>
        <v>4751</v>
      </c>
      <c r="F40" s="61"/>
      <c r="G40" s="61"/>
      <c r="H40" s="61">
        <f t="shared" si="3"/>
        <v>0</v>
      </c>
      <c r="I40" s="61"/>
      <c r="J40" s="61"/>
      <c r="K40" s="61"/>
    </row>
    <row r="41" spans="1:11" ht="20.100000000000001" customHeight="1">
      <c r="A41" s="59" t="s">
        <v>156</v>
      </c>
      <c r="B41" s="62" t="s">
        <v>159</v>
      </c>
      <c r="C41" s="61">
        <f t="shared" si="2"/>
        <v>1000</v>
      </c>
      <c r="D41" s="61"/>
      <c r="E41" s="61">
        <f>'37'!C41</f>
        <v>1000</v>
      </c>
      <c r="F41" s="61"/>
      <c r="G41" s="61"/>
      <c r="H41" s="61">
        <f t="shared" si="3"/>
        <v>0</v>
      </c>
      <c r="I41" s="61"/>
      <c r="J41" s="61"/>
      <c r="K41" s="61"/>
    </row>
    <row r="42" spans="1:11" ht="20.100000000000001" customHeight="1">
      <c r="A42" s="59" t="s">
        <v>158</v>
      </c>
      <c r="B42" s="62" t="s">
        <v>161</v>
      </c>
      <c r="C42" s="61">
        <f t="shared" si="2"/>
        <v>55</v>
      </c>
      <c r="D42" s="61"/>
      <c r="E42" s="61">
        <f>'37'!C42</f>
        <v>55</v>
      </c>
      <c r="F42" s="61"/>
      <c r="G42" s="61"/>
      <c r="H42" s="61">
        <f t="shared" si="3"/>
        <v>0</v>
      </c>
      <c r="I42" s="61"/>
      <c r="J42" s="61"/>
      <c r="K42" s="61"/>
    </row>
    <row r="43" spans="1:11" ht="39.950000000000003" customHeight="1">
      <c r="A43" s="59" t="s">
        <v>160</v>
      </c>
      <c r="B43" s="62" t="s">
        <v>163</v>
      </c>
      <c r="C43" s="61">
        <f t="shared" si="2"/>
        <v>747</v>
      </c>
      <c r="D43" s="61"/>
      <c r="E43" s="61">
        <f>'37'!C43</f>
        <v>747</v>
      </c>
      <c r="F43" s="61"/>
      <c r="G43" s="61"/>
      <c r="H43" s="61">
        <f t="shared" si="3"/>
        <v>0</v>
      </c>
      <c r="I43" s="61"/>
      <c r="J43" s="61"/>
      <c r="K43" s="61"/>
    </row>
    <row r="44" spans="1:11" ht="39.950000000000003" customHeight="1">
      <c r="A44" s="59" t="s">
        <v>162</v>
      </c>
      <c r="B44" s="62" t="s">
        <v>165</v>
      </c>
      <c r="C44" s="61">
        <f t="shared" si="2"/>
        <v>1679</v>
      </c>
      <c r="D44" s="61"/>
      <c r="E44" s="61">
        <f>'37'!C44</f>
        <v>1679</v>
      </c>
      <c r="F44" s="61"/>
      <c r="G44" s="61"/>
      <c r="H44" s="61">
        <f t="shared" si="3"/>
        <v>0</v>
      </c>
      <c r="I44" s="61"/>
      <c r="J44" s="61"/>
      <c r="K44" s="61"/>
    </row>
    <row r="45" spans="1:11" ht="39.950000000000003" customHeight="1">
      <c r="A45" s="59" t="s">
        <v>164</v>
      </c>
      <c r="B45" s="60" t="s">
        <v>167</v>
      </c>
      <c r="C45" s="61">
        <f t="shared" si="2"/>
        <v>2865</v>
      </c>
      <c r="D45" s="61"/>
      <c r="E45" s="61">
        <f>'37'!C45</f>
        <v>2865</v>
      </c>
      <c r="F45" s="61"/>
      <c r="G45" s="61"/>
      <c r="H45" s="61">
        <f t="shared" si="3"/>
        <v>0</v>
      </c>
      <c r="I45" s="61"/>
      <c r="J45" s="61"/>
      <c r="K45" s="61"/>
    </row>
    <row r="46" spans="1:11">
      <c r="A46" s="59" t="s">
        <v>166</v>
      </c>
      <c r="B46" s="60" t="s">
        <v>169</v>
      </c>
      <c r="C46" s="61">
        <f t="shared" si="2"/>
        <v>2050</v>
      </c>
      <c r="D46" s="61"/>
      <c r="E46" s="61">
        <f>'37'!C46</f>
        <v>2050</v>
      </c>
      <c r="F46" s="61"/>
      <c r="G46" s="61"/>
      <c r="H46" s="61">
        <f t="shared" si="3"/>
        <v>0</v>
      </c>
      <c r="I46" s="61"/>
      <c r="J46" s="61"/>
      <c r="K46" s="61"/>
    </row>
    <row r="47" spans="1:11" ht="39.950000000000003" customHeight="1">
      <c r="A47" s="59" t="s">
        <v>168</v>
      </c>
      <c r="B47" s="60" t="s">
        <v>171</v>
      </c>
      <c r="C47" s="61">
        <f>D47+E47+F47+G47+H47+K47</f>
        <v>1617</v>
      </c>
      <c r="D47" s="61"/>
      <c r="E47" s="61">
        <f>'37'!C47</f>
        <v>1617</v>
      </c>
      <c r="F47" s="61"/>
      <c r="G47" s="61"/>
      <c r="H47" s="61">
        <f t="shared" si="3"/>
        <v>0</v>
      </c>
      <c r="I47" s="61"/>
      <c r="J47" s="61"/>
      <c r="K47" s="61"/>
    </row>
    <row r="48" spans="1:11" ht="39.950000000000003" customHeight="1">
      <c r="A48" s="59" t="s">
        <v>170</v>
      </c>
      <c r="B48" s="60" t="s">
        <v>173</v>
      </c>
      <c r="C48" s="61">
        <f t="shared" si="2"/>
        <v>3372</v>
      </c>
      <c r="D48" s="61"/>
      <c r="E48" s="61">
        <f>'37'!C48</f>
        <v>3372</v>
      </c>
      <c r="F48" s="61"/>
      <c r="G48" s="61"/>
      <c r="H48" s="61">
        <f t="shared" si="3"/>
        <v>0</v>
      </c>
      <c r="I48" s="61"/>
      <c r="J48" s="61"/>
      <c r="K48" s="61"/>
    </row>
    <row r="49" spans="1:11" ht="39.950000000000003" customHeight="1">
      <c r="A49" s="59" t="s">
        <v>172</v>
      </c>
      <c r="B49" s="60" t="s">
        <v>175</v>
      </c>
      <c r="C49" s="61">
        <f t="shared" si="2"/>
        <v>1408</v>
      </c>
      <c r="D49" s="61"/>
      <c r="E49" s="61">
        <f>'37'!C49</f>
        <v>1408</v>
      </c>
      <c r="F49" s="61"/>
      <c r="G49" s="61"/>
      <c r="H49" s="61">
        <f t="shared" si="3"/>
        <v>0</v>
      </c>
      <c r="I49" s="61"/>
      <c r="J49" s="61"/>
      <c r="K49" s="61"/>
    </row>
    <row r="50" spans="1:11" ht="39.950000000000003" customHeight="1">
      <c r="A50" s="59" t="s">
        <v>174</v>
      </c>
      <c r="B50" s="60" t="s">
        <v>177</v>
      </c>
      <c r="C50" s="61">
        <f t="shared" si="2"/>
        <v>6846</v>
      </c>
      <c r="D50" s="61"/>
      <c r="E50" s="61">
        <f>'37'!C50</f>
        <v>6846</v>
      </c>
      <c r="F50" s="61"/>
      <c r="G50" s="61"/>
      <c r="H50" s="61">
        <f t="shared" si="3"/>
        <v>0</v>
      </c>
      <c r="I50" s="61"/>
      <c r="J50" s="61"/>
      <c r="K50" s="61"/>
    </row>
    <row r="51" spans="1:11" ht="39.950000000000003" customHeight="1">
      <c r="A51" s="59" t="s">
        <v>176</v>
      </c>
      <c r="B51" s="60" t="s">
        <v>179</v>
      </c>
      <c r="C51" s="61">
        <f t="shared" si="2"/>
        <v>4702</v>
      </c>
      <c r="D51" s="61"/>
      <c r="E51" s="61">
        <f>'37'!C51</f>
        <v>4702</v>
      </c>
      <c r="F51" s="61"/>
      <c r="G51" s="61"/>
      <c r="H51" s="61">
        <f t="shared" si="3"/>
        <v>0</v>
      </c>
      <c r="I51" s="61"/>
      <c r="J51" s="61"/>
      <c r="K51" s="61"/>
    </row>
    <row r="52" spans="1:11" ht="39.950000000000003" customHeight="1">
      <c r="A52" s="59" t="s">
        <v>178</v>
      </c>
      <c r="B52" s="60" t="s">
        <v>181</v>
      </c>
      <c r="C52" s="61">
        <f t="shared" si="2"/>
        <v>2335</v>
      </c>
      <c r="D52" s="61"/>
      <c r="E52" s="61">
        <f>'37'!C52</f>
        <v>2335</v>
      </c>
      <c r="F52" s="61"/>
      <c r="G52" s="61"/>
      <c r="H52" s="61">
        <f t="shared" si="3"/>
        <v>0</v>
      </c>
      <c r="I52" s="61"/>
      <c r="J52" s="61"/>
      <c r="K52" s="61"/>
    </row>
    <row r="53" spans="1:11" ht="39.950000000000003" customHeight="1">
      <c r="A53" s="59" t="s">
        <v>180</v>
      </c>
      <c r="B53" s="60" t="s">
        <v>183</v>
      </c>
      <c r="C53" s="61">
        <f t="shared" si="2"/>
        <v>3986</v>
      </c>
      <c r="D53" s="61"/>
      <c r="E53" s="61">
        <f>'37'!C53</f>
        <v>3986</v>
      </c>
      <c r="F53" s="61"/>
      <c r="G53" s="61"/>
      <c r="H53" s="61">
        <f t="shared" si="3"/>
        <v>0</v>
      </c>
      <c r="I53" s="61"/>
      <c r="J53" s="61"/>
      <c r="K53" s="61"/>
    </row>
    <row r="54" spans="1:11" ht="39.950000000000003" customHeight="1">
      <c r="A54" s="59" t="s">
        <v>182</v>
      </c>
      <c r="B54" s="60" t="s">
        <v>185</v>
      </c>
      <c r="C54" s="61">
        <f t="shared" si="2"/>
        <v>3460</v>
      </c>
      <c r="D54" s="61"/>
      <c r="E54" s="61">
        <f>'37'!C54</f>
        <v>3460</v>
      </c>
      <c r="F54" s="61"/>
      <c r="G54" s="61"/>
      <c r="H54" s="61">
        <f t="shared" si="3"/>
        <v>0</v>
      </c>
      <c r="I54" s="61"/>
      <c r="J54" s="61"/>
      <c r="K54" s="61"/>
    </row>
    <row r="55" spans="1:11" ht="39.950000000000003" customHeight="1">
      <c r="A55" s="59" t="s">
        <v>184</v>
      </c>
      <c r="B55" s="60" t="s">
        <v>187</v>
      </c>
      <c r="C55" s="61">
        <f t="shared" si="2"/>
        <v>5571</v>
      </c>
      <c r="D55" s="61"/>
      <c r="E55" s="61">
        <f>'37'!C55</f>
        <v>5571</v>
      </c>
      <c r="F55" s="61"/>
      <c r="G55" s="61"/>
      <c r="H55" s="61">
        <f t="shared" si="3"/>
        <v>0</v>
      </c>
      <c r="I55" s="61"/>
      <c r="J55" s="61"/>
      <c r="K55" s="61"/>
    </row>
    <row r="56" spans="1:11" ht="39.950000000000003" customHeight="1">
      <c r="A56" s="59" t="s">
        <v>186</v>
      </c>
      <c r="B56" s="60" t="s">
        <v>189</v>
      </c>
      <c r="C56" s="61">
        <f t="shared" si="2"/>
        <v>5908</v>
      </c>
      <c r="D56" s="61"/>
      <c r="E56" s="61">
        <f>'37'!C56</f>
        <v>5908</v>
      </c>
      <c r="F56" s="61"/>
      <c r="G56" s="61"/>
      <c r="H56" s="61">
        <f t="shared" si="3"/>
        <v>0</v>
      </c>
      <c r="I56" s="61"/>
      <c r="J56" s="61"/>
      <c r="K56" s="61"/>
    </row>
    <row r="57" spans="1:11" ht="20.100000000000001" customHeight="1">
      <c r="A57" s="59" t="s">
        <v>188</v>
      </c>
      <c r="B57" s="60" t="s">
        <v>191</v>
      </c>
      <c r="C57" s="61">
        <f t="shared" si="2"/>
        <v>6957</v>
      </c>
      <c r="D57" s="61"/>
      <c r="E57" s="61">
        <f>'37'!C57</f>
        <v>6957</v>
      </c>
      <c r="F57" s="61"/>
      <c r="G57" s="61"/>
      <c r="H57" s="61">
        <f t="shared" si="3"/>
        <v>0</v>
      </c>
      <c r="I57" s="61"/>
      <c r="J57" s="61"/>
      <c r="K57" s="61"/>
    </row>
    <row r="58" spans="1:11" ht="39.950000000000003" customHeight="1">
      <c r="A58" s="59" t="s">
        <v>190</v>
      </c>
      <c r="B58" s="60" t="s">
        <v>193</v>
      </c>
      <c r="C58" s="61">
        <f t="shared" si="2"/>
        <v>5253</v>
      </c>
      <c r="D58" s="61"/>
      <c r="E58" s="61">
        <f>'37'!C58</f>
        <v>5253</v>
      </c>
      <c r="F58" s="61"/>
      <c r="G58" s="61"/>
      <c r="H58" s="61">
        <f t="shared" si="3"/>
        <v>0</v>
      </c>
      <c r="I58" s="61"/>
      <c r="J58" s="61"/>
      <c r="K58" s="61"/>
    </row>
    <row r="59" spans="1:11" ht="39.950000000000003" customHeight="1">
      <c r="A59" s="59" t="s">
        <v>192</v>
      </c>
      <c r="B59" s="60" t="s">
        <v>195</v>
      </c>
      <c r="C59" s="61">
        <f t="shared" si="2"/>
        <v>5463</v>
      </c>
      <c r="D59" s="61"/>
      <c r="E59" s="61">
        <f>'37'!C59</f>
        <v>5463</v>
      </c>
      <c r="F59" s="61"/>
      <c r="G59" s="61"/>
      <c r="H59" s="61">
        <f t="shared" si="3"/>
        <v>0</v>
      </c>
      <c r="I59" s="61"/>
      <c r="J59" s="61"/>
      <c r="K59" s="61"/>
    </row>
    <row r="60" spans="1:11" ht="39.950000000000003" customHeight="1">
      <c r="A60" s="59" t="s">
        <v>194</v>
      </c>
      <c r="B60" s="60" t="s">
        <v>197</v>
      </c>
      <c r="C60" s="61">
        <f t="shared" si="2"/>
        <v>6973</v>
      </c>
      <c r="D60" s="61"/>
      <c r="E60" s="61">
        <f>'37'!C60</f>
        <v>6973</v>
      </c>
      <c r="F60" s="61"/>
      <c r="G60" s="61"/>
      <c r="H60" s="61">
        <f t="shared" si="3"/>
        <v>0</v>
      </c>
      <c r="I60" s="61"/>
      <c r="J60" s="61"/>
      <c r="K60" s="61"/>
    </row>
    <row r="61" spans="1:11" ht="39.950000000000003" customHeight="1">
      <c r="A61" s="59" t="s">
        <v>196</v>
      </c>
      <c r="B61" s="60" t="s">
        <v>309</v>
      </c>
      <c r="C61" s="61">
        <f t="shared" si="2"/>
        <v>6540</v>
      </c>
      <c r="D61" s="61"/>
      <c r="E61" s="61">
        <f>'37'!C61</f>
        <v>6540</v>
      </c>
      <c r="F61" s="61"/>
      <c r="G61" s="61"/>
      <c r="H61" s="61">
        <f t="shared" si="3"/>
        <v>0</v>
      </c>
      <c r="I61" s="61"/>
      <c r="J61" s="61"/>
      <c r="K61" s="61"/>
    </row>
    <row r="62" spans="1:11" ht="20.100000000000001" customHeight="1">
      <c r="A62" s="59" t="s">
        <v>198</v>
      </c>
      <c r="B62" s="60" t="s">
        <v>201</v>
      </c>
      <c r="C62" s="61">
        <f t="shared" si="2"/>
        <v>5686</v>
      </c>
      <c r="D62" s="61"/>
      <c r="E62" s="61">
        <f>'37'!C62</f>
        <v>5686</v>
      </c>
      <c r="F62" s="61"/>
      <c r="G62" s="61"/>
      <c r="H62" s="61">
        <f t="shared" si="3"/>
        <v>0</v>
      </c>
      <c r="I62" s="61"/>
      <c r="J62" s="61"/>
      <c r="K62" s="61"/>
    </row>
    <row r="63" spans="1:11" ht="39.950000000000003" customHeight="1">
      <c r="A63" s="59" t="s">
        <v>200</v>
      </c>
      <c r="B63" s="60" t="s">
        <v>203</v>
      </c>
      <c r="C63" s="61">
        <f t="shared" si="2"/>
        <v>11961</v>
      </c>
      <c r="D63" s="61"/>
      <c r="E63" s="61">
        <f>'37'!C63</f>
        <v>11961</v>
      </c>
      <c r="F63" s="61"/>
      <c r="G63" s="61"/>
      <c r="H63" s="61">
        <f t="shared" si="3"/>
        <v>0</v>
      </c>
      <c r="I63" s="61"/>
      <c r="J63" s="61"/>
      <c r="K63" s="61"/>
    </row>
    <row r="64" spans="1:11" ht="39.950000000000003" customHeight="1">
      <c r="A64" s="59" t="s">
        <v>202</v>
      </c>
      <c r="B64" s="60" t="s">
        <v>205</v>
      </c>
      <c r="C64" s="61">
        <f t="shared" si="2"/>
        <v>7760</v>
      </c>
      <c r="D64" s="61"/>
      <c r="E64" s="61">
        <f>'37'!C64</f>
        <v>7760</v>
      </c>
      <c r="F64" s="61"/>
      <c r="G64" s="61"/>
      <c r="H64" s="61">
        <f t="shared" si="3"/>
        <v>0</v>
      </c>
      <c r="I64" s="61"/>
      <c r="J64" s="61"/>
      <c r="K64" s="61"/>
    </row>
    <row r="65" spans="1:11" ht="39.950000000000003" customHeight="1">
      <c r="A65" s="59" t="s">
        <v>204</v>
      </c>
      <c r="B65" s="60" t="s">
        <v>207</v>
      </c>
      <c r="C65" s="61">
        <f t="shared" si="2"/>
        <v>5135</v>
      </c>
      <c r="D65" s="61"/>
      <c r="E65" s="61">
        <f>'37'!C65</f>
        <v>5135</v>
      </c>
      <c r="F65" s="61"/>
      <c r="G65" s="61"/>
      <c r="H65" s="61">
        <f t="shared" si="3"/>
        <v>0</v>
      </c>
      <c r="I65" s="61"/>
      <c r="J65" s="61"/>
      <c r="K65" s="61"/>
    </row>
    <row r="66" spans="1:11" ht="39.950000000000003" customHeight="1">
      <c r="A66" s="59" t="s">
        <v>206</v>
      </c>
      <c r="B66" s="60" t="s">
        <v>310</v>
      </c>
      <c r="C66" s="61">
        <f t="shared" si="2"/>
        <v>4160</v>
      </c>
      <c r="D66" s="61"/>
      <c r="E66" s="61">
        <f>'37'!C66</f>
        <v>4160</v>
      </c>
      <c r="F66" s="61"/>
      <c r="G66" s="61"/>
      <c r="H66" s="61">
        <f t="shared" si="3"/>
        <v>0</v>
      </c>
      <c r="I66" s="61"/>
      <c r="J66" s="61"/>
      <c r="K66" s="61"/>
    </row>
    <row r="67" spans="1:11" ht="39.950000000000003" customHeight="1">
      <c r="A67" s="59" t="s">
        <v>208</v>
      </c>
      <c r="B67" s="60" t="s">
        <v>217</v>
      </c>
      <c r="C67" s="61">
        <f t="shared" si="2"/>
        <v>7297</v>
      </c>
      <c r="D67" s="61"/>
      <c r="E67" s="61">
        <f>'37'!C67</f>
        <v>7297</v>
      </c>
      <c r="F67" s="61"/>
      <c r="G67" s="61"/>
      <c r="H67" s="61">
        <f t="shared" si="3"/>
        <v>0</v>
      </c>
      <c r="I67" s="61"/>
      <c r="J67" s="61"/>
      <c r="K67" s="61"/>
    </row>
    <row r="68" spans="1:11" ht="39.950000000000003" customHeight="1">
      <c r="A68" s="59" t="s">
        <v>210</v>
      </c>
      <c r="B68" s="60" t="s">
        <v>221</v>
      </c>
      <c r="C68" s="61">
        <f t="shared" si="2"/>
        <v>4432</v>
      </c>
      <c r="D68" s="61"/>
      <c r="E68" s="61">
        <f>'37'!C68</f>
        <v>4432</v>
      </c>
      <c r="F68" s="61"/>
      <c r="G68" s="61"/>
      <c r="H68" s="61">
        <f t="shared" si="3"/>
        <v>0</v>
      </c>
      <c r="I68" s="61"/>
      <c r="J68" s="61"/>
      <c r="K68" s="61"/>
    </row>
    <row r="69" spans="1:11" ht="39.950000000000003" customHeight="1">
      <c r="A69" s="59" t="s">
        <v>212</v>
      </c>
      <c r="B69" s="60" t="s">
        <v>223</v>
      </c>
      <c r="C69" s="61">
        <f t="shared" si="2"/>
        <v>4155</v>
      </c>
      <c r="D69" s="61"/>
      <c r="E69" s="61">
        <f>'37'!C69</f>
        <v>4155</v>
      </c>
      <c r="F69" s="61"/>
      <c r="G69" s="61"/>
      <c r="H69" s="61">
        <f t="shared" si="3"/>
        <v>0</v>
      </c>
      <c r="I69" s="61"/>
      <c r="J69" s="61"/>
      <c r="K69" s="61"/>
    </row>
    <row r="70" spans="1:11" ht="39.950000000000003" customHeight="1">
      <c r="A70" s="59" t="s">
        <v>214</v>
      </c>
      <c r="B70" s="60" t="s">
        <v>225</v>
      </c>
      <c r="C70" s="61">
        <f t="shared" si="2"/>
        <v>5885</v>
      </c>
      <c r="D70" s="61"/>
      <c r="E70" s="61">
        <f>'37'!C70</f>
        <v>5885</v>
      </c>
      <c r="F70" s="61"/>
      <c r="G70" s="61"/>
      <c r="H70" s="61">
        <f t="shared" si="3"/>
        <v>0</v>
      </c>
      <c r="I70" s="61"/>
      <c r="J70" s="61"/>
      <c r="K70" s="61"/>
    </row>
    <row r="71" spans="1:11" ht="20.100000000000001" customHeight="1">
      <c r="A71" s="59" t="s">
        <v>216</v>
      </c>
      <c r="B71" s="60" t="s">
        <v>227</v>
      </c>
      <c r="C71" s="61">
        <f t="shared" si="2"/>
        <v>3606</v>
      </c>
      <c r="D71" s="61"/>
      <c r="E71" s="61">
        <f>'37'!C71</f>
        <v>3606</v>
      </c>
      <c r="F71" s="61"/>
      <c r="G71" s="61"/>
      <c r="H71" s="61">
        <f t="shared" si="3"/>
        <v>0</v>
      </c>
      <c r="I71" s="61"/>
      <c r="J71" s="61"/>
      <c r="K71" s="61"/>
    </row>
    <row r="72" spans="1:11" ht="39.950000000000003" customHeight="1">
      <c r="A72" s="59" t="s">
        <v>218</v>
      </c>
      <c r="B72" s="60" t="s">
        <v>231</v>
      </c>
      <c r="C72" s="61">
        <f t="shared" si="2"/>
        <v>9911</v>
      </c>
      <c r="D72" s="61"/>
      <c r="E72" s="61">
        <f>'37'!C72</f>
        <v>9911</v>
      </c>
      <c r="F72" s="61"/>
      <c r="G72" s="61"/>
      <c r="H72" s="61">
        <f t="shared" si="3"/>
        <v>0</v>
      </c>
      <c r="I72" s="61"/>
      <c r="J72" s="61"/>
      <c r="K72" s="61"/>
    </row>
    <row r="73" spans="1:11">
      <c r="A73" s="59" t="s">
        <v>220</v>
      </c>
      <c r="B73" s="60" t="s">
        <v>233</v>
      </c>
      <c r="C73" s="61">
        <f t="shared" si="2"/>
        <v>6067</v>
      </c>
      <c r="D73" s="61"/>
      <c r="E73" s="61">
        <f>'37'!C73</f>
        <v>6067</v>
      </c>
      <c r="F73" s="61"/>
      <c r="G73" s="61"/>
      <c r="H73" s="61">
        <f t="shared" si="3"/>
        <v>0</v>
      </c>
      <c r="I73" s="61"/>
      <c r="J73" s="61"/>
      <c r="K73" s="61"/>
    </row>
    <row r="74" spans="1:11" ht="39.950000000000003" customHeight="1">
      <c r="A74" s="59" t="s">
        <v>222</v>
      </c>
      <c r="B74" s="60" t="s">
        <v>209</v>
      </c>
      <c r="C74" s="61">
        <f t="shared" si="2"/>
        <v>8861</v>
      </c>
      <c r="D74" s="61"/>
      <c r="E74" s="61">
        <f>'37'!C74</f>
        <v>8861</v>
      </c>
      <c r="F74" s="61"/>
      <c r="G74" s="61"/>
      <c r="H74" s="61">
        <f t="shared" si="3"/>
        <v>0</v>
      </c>
      <c r="I74" s="61"/>
      <c r="J74" s="61"/>
      <c r="K74" s="61"/>
    </row>
    <row r="75" spans="1:11" ht="39.950000000000003" customHeight="1">
      <c r="A75" s="59" t="s">
        <v>224</v>
      </c>
      <c r="B75" s="60" t="s">
        <v>219</v>
      </c>
      <c r="C75" s="61">
        <f t="shared" si="2"/>
        <v>5626</v>
      </c>
      <c r="D75" s="61"/>
      <c r="E75" s="61">
        <f>'37'!C75</f>
        <v>5626</v>
      </c>
      <c r="F75" s="61"/>
      <c r="G75" s="61"/>
      <c r="H75" s="61">
        <f t="shared" si="3"/>
        <v>0</v>
      </c>
      <c r="I75" s="61"/>
      <c r="J75" s="61"/>
      <c r="K75" s="61"/>
    </row>
    <row r="76" spans="1:11" ht="39.950000000000003" customHeight="1">
      <c r="A76" s="59" t="s">
        <v>226</v>
      </c>
      <c r="B76" s="60" t="s">
        <v>215</v>
      </c>
      <c r="C76" s="61">
        <f t="shared" ref="C76:C89" si="4">D76+E76+F76+G76+H76+K76</f>
        <v>5467</v>
      </c>
      <c r="D76" s="61"/>
      <c r="E76" s="61">
        <f>'37'!C76</f>
        <v>5467</v>
      </c>
      <c r="F76" s="61"/>
      <c r="G76" s="61"/>
      <c r="H76" s="61">
        <f t="shared" si="3"/>
        <v>0</v>
      </c>
      <c r="I76" s="61"/>
      <c r="J76" s="61"/>
      <c r="K76" s="61"/>
    </row>
    <row r="77" spans="1:11" ht="39.950000000000003" customHeight="1">
      <c r="A77" s="59" t="s">
        <v>228</v>
      </c>
      <c r="B77" s="60" t="s">
        <v>211</v>
      </c>
      <c r="C77" s="61">
        <f t="shared" si="4"/>
        <v>9158</v>
      </c>
      <c r="D77" s="61"/>
      <c r="E77" s="61">
        <f>'37'!C77</f>
        <v>9158</v>
      </c>
      <c r="F77" s="61"/>
      <c r="G77" s="61"/>
      <c r="H77" s="61">
        <f t="shared" ref="H77:H91" si="5">SUM(I77:J77)</f>
        <v>0</v>
      </c>
      <c r="I77" s="61"/>
      <c r="J77" s="61"/>
      <c r="K77" s="61"/>
    </row>
    <row r="78" spans="1:11" ht="39.950000000000003" customHeight="1">
      <c r="A78" s="59" t="s">
        <v>230</v>
      </c>
      <c r="B78" s="60" t="s">
        <v>229</v>
      </c>
      <c r="C78" s="61">
        <f t="shared" si="4"/>
        <v>5863</v>
      </c>
      <c r="D78" s="61"/>
      <c r="E78" s="61">
        <f>'37'!C78</f>
        <v>5863</v>
      </c>
      <c r="F78" s="61"/>
      <c r="G78" s="61"/>
      <c r="H78" s="61">
        <f t="shared" si="5"/>
        <v>0</v>
      </c>
      <c r="I78" s="61"/>
      <c r="J78" s="61"/>
      <c r="K78" s="61"/>
    </row>
    <row r="79" spans="1:11" ht="34.5">
      <c r="A79" s="59" t="s">
        <v>232</v>
      </c>
      <c r="B79" s="62" t="s">
        <v>235</v>
      </c>
      <c r="C79" s="61">
        <f t="shared" si="4"/>
        <v>480</v>
      </c>
      <c r="D79" s="61"/>
      <c r="E79" s="61">
        <f>'37'!C79</f>
        <v>480</v>
      </c>
      <c r="F79" s="61"/>
      <c r="G79" s="61"/>
      <c r="H79" s="61">
        <f t="shared" si="5"/>
        <v>0</v>
      </c>
      <c r="I79" s="61"/>
      <c r="J79" s="61"/>
      <c r="K79" s="61"/>
    </row>
    <row r="80" spans="1:11" ht="20.100000000000001" customHeight="1">
      <c r="A80" s="59" t="s">
        <v>234</v>
      </c>
      <c r="B80" s="62" t="s">
        <v>237</v>
      </c>
      <c r="C80" s="61">
        <f>D80+E80+F80+G80+H80+K80</f>
        <v>24428</v>
      </c>
      <c r="D80" s="61">
        <v>18428</v>
      </c>
      <c r="E80" s="61">
        <f>'37'!C80</f>
        <v>6000</v>
      </c>
      <c r="F80" s="61"/>
      <c r="G80" s="61"/>
      <c r="H80" s="61">
        <f t="shared" si="5"/>
        <v>0</v>
      </c>
      <c r="I80" s="61"/>
      <c r="J80" s="61"/>
      <c r="K80" s="61"/>
    </row>
    <row r="81" spans="1:11" ht="20.100000000000001" customHeight="1">
      <c r="A81" s="59" t="s">
        <v>236</v>
      </c>
      <c r="B81" s="62" t="s">
        <v>441</v>
      </c>
      <c r="C81" s="61">
        <f t="shared" ref="C81:K81" si="6">SUM(C82:C88)</f>
        <v>7201</v>
      </c>
      <c r="D81" s="61">
        <f t="shared" si="6"/>
        <v>0</v>
      </c>
      <c r="E81" s="61">
        <f>SUM(E82:E88)</f>
        <v>7201</v>
      </c>
      <c r="F81" s="61">
        <f t="shared" si="6"/>
        <v>0</v>
      </c>
      <c r="G81" s="61"/>
      <c r="H81" s="61">
        <f t="shared" si="6"/>
        <v>0</v>
      </c>
      <c r="I81" s="61">
        <f t="shared" si="6"/>
        <v>0</v>
      </c>
      <c r="J81" s="61">
        <f t="shared" si="6"/>
        <v>0</v>
      </c>
      <c r="K81" s="61">
        <f t="shared" si="6"/>
        <v>0</v>
      </c>
    </row>
    <row r="82" spans="1:11" s="120" customFormat="1" ht="69">
      <c r="A82" s="117" t="s">
        <v>12</v>
      </c>
      <c r="B82" s="118" t="s">
        <v>354</v>
      </c>
      <c r="C82" s="119">
        <f t="shared" si="4"/>
        <v>2000</v>
      </c>
      <c r="D82" s="119"/>
      <c r="E82" s="119">
        <f>'37'!C82</f>
        <v>2000</v>
      </c>
      <c r="F82" s="119"/>
      <c r="G82" s="119"/>
      <c r="H82" s="119"/>
      <c r="I82" s="119"/>
      <c r="J82" s="119"/>
      <c r="K82" s="119"/>
    </row>
    <row r="83" spans="1:11" s="120" customFormat="1" ht="34.5">
      <c r="A83" s="117" t="s">
        <v>12</v>
      </c>
      <c r="B83" s="118" t="s">
        <v>311</v>
      </c>
      <c r="C83" s="119">
        <f t="shared" si="4"/>
        <v>500</v>
      </c>
      <c r="D83" s="119"/>
      <c r="E83" s="119">
        <f>'37'!C83</f>
        <v>500</v>
      </c>
      <c r="F83" s="119"/>
      <c r="G83" s="119"/>
      <c r="H83" s="119"/>
      <c r="I83" s="119"/>
      <c r="J83" s="119"/>
      <c r="K83" s="119"/>
    </row>
    <row r="84" spans="1:11" s="120" customFormat="1">
      <c r="A84" s="117" t="s">
        <v>12</v>
      </c>
      <c r="B84" s="118" t="s">
        <v>934</v>
      </c>
      <c r="C84" s="119">
        <f t="shared" si="4"/>
        <v>1000</v>
      </c>
      <c r="D84" s="119"/>
      <c r="E84" s="119">
        <f>'37'!C84</f>
        <v>1000</v>
      </c>
      <c r="F84" s="119"/>
      <c r="G84" s="119"/>
      <c r="H84" s="119"/>
      <c r="I84" s="119"/>
      <c r="J84" s="119"/>
      <c r="K84" s="119"/>
    </row>
    <row r="85" spans="1:11" s="120" customFormat="1" ht="51.75">
      <c r="A85" s="117" t="s">
        <v>12</v>
      </c>
      <c r="B85" s="118" t="s">
        <v>312</v>
      </c>
      <c r="C85" s="119">
        <f t="shared" si="4"/>
        <v>650</v>
      </c>
      <c r="D85" s="119"/>
      <c r="E85" s="119">
        <f>'37'!C85</f>
        <v>650</v>
      </c>
      <c r="F85" s="119"/>
      <c r="G85" s="119"/>
      <c r="H85" s="119"/>
      <c r="I85" s="119"/>
      <c r="J85" s="119"/>
      <c r="K85" s="119"/>
    </row>
    <row r="86" spans="1:11" s="68" customFormat="1" ht="34.5">
      <c r="A86" s="518" t="s">
        <v>12</v>
      </c>
      <c r="B86" s="519" t="s">
        <v>1020</v>
      </c>
      <c r="C86" s="520">
        <f>D86+E86+F86+G86+H86+K86</f>
        <v>1660</v>
      </c>
      <c r="D86" s="520"/>
      <c r="E86" s="119">
        <f>'37'!C86</f>
        <v>1660</v>
      </c>
      <c r="F86" s="520"/>
      <c r="G86" s="520"/>
      <c r="H86" s="520">
        <f t="shared" ref="H86" si="7">SUM(I86:J86)</f>
        <v>0</v>
      </c>
      <c r="I86" s="520"/>
      <c r="J86" s="520"/>
      <c r="K86" s="520"/>
    </row>
    <row r="87" spans="1:11" s="68" customFormat="1" ht="51.75">
      <c r="A87" s="518" t="s">
        <v>12</v>
      </c>
      <c r="B87" s="519" t="s">
        <v>1021</v>
      </c>
      <c r="C87" s="520">
        <f>D87+E87+F87+G87+H87+K87</f>
        <v>200</v>
      </c>
      <c r="D87" s="520"/>
      <c r="E87" s="119">
        <f>'37'!C87</f>
        <v>200</v>
      </c>
      <c r="F87" s="520"/>
      <c r="G87" s="520"/>
      <c r="H87" s="520"/>
      <c r="I87" s="520"/>
      <c r="J87" s="520"/>
      <c r="K87" s="520"/>
    </row>
    <row r="88" spans="1:11" s="120" customFormat="1" ht="34.5">
      <c r="A88" s="117" t="s">
        <v>12</v>
      </c>
      <c r="B88" s="118" t="s">
        <v>442</v>
      </c>
      <c r="C88" s="119">
        <f t="shared" si="4"/>
        <v>1191</v>
      </c>
      <c r="D88" s="119"/>
      <c r="E88" s="119">
        <f>'37'!C88</f>
        <v>1191</v>
      </c>
      <c r="F88" s="119"/>
      <c r="G88" s="119"/>
      <c r="H88" s="119"/>
      <c r="I88" s="119"/>
      <c r="J88" s="119"/>
      <c r="K88" s="119"/>
    </row>
    <row r="89" spans="1:11" ht="39.950000000000003" customHeight="1">
      <c r="A89" s="63" t="s">
        <v>17</v>
      </c>
      <c r="B89" s="57" t="s">
        <v>313</v>
      </c>
      <c r="C89" s="64">
        <f t="shared" si="4"/>
        <v>6583</v>
      </c>
      <c r="D89" s="58"/>
      <c r="E89" s="58"/>
      <c r="F89" s="58">
        <f>'PL1_Chi tiết NS huyện'!I335</f>
        <v>6583</v>
      </c>
      <c r="G89" s="58"/>
      <c r="H89" s="64">
        <f t="shared" si="5"/>
        <v>0</v>
      </c>
      <c r="I89" s="58"/>
      <c r="J89" s="58"/>
      <c r="K89" s="58"/>
    </row>
    <row r="90" spans="1:11" ht="39.950000000000003" customHeight="1">
      <c r="A90" s="63" t="s">
        <v>23</v>
      </c>
      <c r="B90" s="57" t="s">
        <v>434</v>
      </c>
      <c r="C90" s="64">
        <f>D90+E90+F90+G90+H90+K90</f>
        <v>68398</v>
      </c>
      <c r="D90" s="58"/>
      <c r="E90" s="58">
        <f>69953-1555-F90-K90</f>
        <v>66507</v>
      </c>
      <c r="F90" s="58">
        <v>1381</v>
      </c>
      <c r="G90" s="58"/>
      <c r="H90" s="64">
        <f t="shared" si="5"/>
        <v>0</v>
      </c>
      <c r="I90" s="58"/>
      <c r="J90" s="58"/>
      <c r="K90" s="58">
        <v>510</v>
      </c>
    </row>
    <row r="91" spans="1:11" ht="39.950000000000003" customHeight="1">
      <c r="A91" s="65" t="s">
        <v>44</v>
      </c>
      <c r="B91" s="66" t="s">
        <v>435</v>
      </c>
      <c r="C91" s="531">
        <f>SUM(D91:K91)</f>
        <v>0</v>
      </c>
      <c r="D91" s="67"/>
      <c r="E91" s="67"/>
      <c r="F91" s="67"/>
      <c r="G91" s="67"/>
      <c r="H91" s="531">
        <f t="shared" si="5"/>
        <v>0</v>
      </c>
      <c r="I91" s="67"/>
      <c r="J91" s="67"/>
      <c r="K91" s="67"/>
    </row>
    <row r="92" spans="1:11">
      <c r="A92" s="68"/>
    </row>
    <row r="93" spans="1:11">
      <c r="C93" s="69"/>
    </row>
    <row r="94" spans="1:11">
      <c r="C94" s="69"/>
    </row>
    <row r="95" spans="1:11">
      <c r="C95" s="69"/>
    </row>
    <row r="96" spans="1:11">
      <c r="C96" s="69"/>
    </row>
  </sheetData>
  <mergeCells count="13">
    <mergeCell ref="G7:G8"/>
    <mergeCell ref="H7:J7"/>
    <mergeCell ref="K7:K8"/>
    <mergeCell ref="J1:K1"/>
    <mergeCell ref="A3:K3"/>
    <mergeCell ref="A4:K4"/>
    <mergeCell ref="J6:K6"/>
    <mergeCell ref="A7:A8"/>
    <mergeCell ref="B7:B8"/>
    <mergeCell ref="C7:C8"/>
    <mergeCell ref="D7:D8"/>
    <mergeCell ref="E7:E8"/>
    <mergeCell ref="F7:F8"/>
  </mergeCells>
  <phoneticPr fontId="38" type="noConversion"/>
  <pageMargins left="0.64" right="0.21" top="0.57999999999999996" bottom="0.49" header="0.16" footer="0.2"/>
  <pageSetup paperSize="9" scale="70" fitToHeight="0" orientation="portrait" r:id="rId1"/>
  <headerFooter>
    <oddFooter>&amp;C&amp;"Times New Roman,thường"&amp;14&amp;P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pageSetUpPr fitToPage="1"/>
  </sheetPr>
  <dimension ref="A1:R89"/>
  <sheetViews>
    <sheetView topLeftCell="A4" workbookViewId="0">
      <selection activeCell="A11" sqref="A11:Q88"/>
    </sheetView>
  </sheetViews>
  <sheetFormatPr defaultRowHeight="16.5"/>
  <cols>
    <col min="1" max="1" width="5.125" style="126" customWidth="1"/>
    <col min="2" max="2" width="29" style="126" customWidth="1"/>
    <col min="3" max="3" width="9.375" style="126" customWidth="1"/>
    <col min="4" max="4" width="9" style="126"/>
    <col min="5" max="6" width="9.375" style="126" customWidth="1"/>
    <col min="7" max="8" width="9" style="126"/>
    <col min="9" max="9" width="10" style="126" customWidth="1"/>
    <col min="10" max="10" width="9" style="126"/>
    <col min="11" max="11" width="9.5" style="126" customWidth="1"/>
    <col min="12" max="12" width="9" style="126"/>
    <col min="13" max="13" width="9.25" style="126" customWidth="1"/>
    <col min="14" max="14" width="13.25" style="126" customWidth="1"/>
    <col min="15" max="15" width="12.5" style="126" customWidth="1"/>
    <col min="16" max="16384" width="9" style="126"/>
  </cols>
  <sheetData>
    <row r="1" spans="1:18" s="123" customFormat="1" ht="18.75">
      <c r="A1" s="121"/>
      <c r="B1" s="122"/>
      <c r="L1" s="124"/>
      <c r="O1" s="555" t="s">
        <v>239</v>
      </c>
      <c r="P1" s="555"/>
      <c r="Q1" s="555"/>
    </row>
    <row r="2" spans="1:18" s="123" customFormat="1" ht="17.25">
      <c r="A2" s="121"/>
      <c r="B2" s="122"/>
      <c r="C2" s="121"/>
    </row>
    <row r="3" spans="1:18" s="125" customFormat="1" ht="17.25" customHeight="1">
      <c r="A3" s="556" t="s">
        <v>314</v>
      </c>
      <c r="B3" s="556"/>
      <c r="C3" s="556"/>
      <c r="D3" s="556"/>
      <c r="E3" s="556"/>
      <c r="F3" s="556"/>
      <c r="G3" s="556"/>
      <c r="H3" s="556"/>
      <c r="I3" s="556"/>
      <c r="J3" s="556"/>
      <c r="K3" s="556"/>
      <c r="L3" s="556"/>
      <c r="M3" s="556"/>
      <c r="N3" s="556"/>
      <c r="O3" s="556"/>
      <c r="P3" s="556"/>
      <c r="Q3" s="556"/>
    </row>
    <row r="4" spans="1:18" s="125" customFormat="1" ht="33" customHeight="1">
      <c r="A4" s="557" t="s">
        <v>939</v>
      </c>
      <c r="B4" s="557"/>
      <c r="C4" s="557"/>
      <c r="D4" s="557"/>
      <c r="E4" s="557"/>
      <c r="F4" s="557"/>
      <c r="G4" s="557"/>
      <c r="H4" s="557"/>
      <c r="I4" s="557"/>
      <c r="J4" s="557"/>
      <c r="K4" s="557"/>
      <c r="L4" s="557"/>
      <c r="M4" s="557"/>
      <c r="N4" s="557"/>
      <c r="O4" s="557"/>
      <c r="P4" s="557"/>
      <c r="Q4" s="557"/>
    </row>
    <row r="6" spans="1:18" ht="17.25">
      <c r="A6" s="123"/>
      <c r="B6" s="123"/>
      <c r="C6" s="123"/>
      <c r="D6" s="123"/>
      <c r="E6" s="123"/>
      <c r="F6" s="123"/>
      <c r="G6" s="123"/>
      <c r="H6" s="123"/>
      <c r="I6" s="123"/>
      <c r="J6" s="123"/>
      <c r="K6" s="123"/>
      <c r="L6" s="123"/>
      <c r="M6" s="123"/>
      <c r="N6" s="123"/>
      <c r="O6" s="558" t="s">
        <v>0</v>
      </c>
      <c r="P6" s="558"/>
      <c r="Q6" s="558"/>
    </row>
    <row r="7" spans="1:18" ht="22.5" customHeight="1">
      <c r="A7" s="559" t="s">
        <v>75</v>
      </c>
      <c r="B7" s="559" t="s">
        <v>26</v>
      </c>
      <c r="C7" s="559" t="s">
        <v>68</v>
      </c>
      <c r="D7" s="559" t="s">
        <v>71</v>
      </c>
      <c r="E7" s="559"/>
      <c r="F7" s="559"/>
      <c r="G7" s="559"/>
      <c r="H7" s="559"/>
      <c r="I7" s="559"/>
      <c r="J7" s="559"/>
      <c r="K7" s="559"/>
      <c r="L7" s="559"/>
      <c r="M7" s="559"/>
      <c r="N7" s="559"/>
      <c r="O7" s="559"/>
      <c r="P7" s="559"/>
      <c r="Q7" s="559"/>
    </row>
    <row r="8" spans="1:18" ht="18">
      <c r="A8" s="559"/>
      <c r="B8" s="559"/>
      <c r="C8" s="559"/>
      <c r="D8" s="559" t="s">
        <v>52</v>
      </c>
      <c r="E8" s="559" t="s">
        <v>53</v>
      </c>
      <c r="F8" s="561" t="s">
        <v>240</v>
      </c>
      <c r="G8" s="559" t="s">
        <v>315</v>
      </c>
      <c r="H8" s="559" t="s">
        <v>57</v>
      </c>
      <c r="I8" s="559" t="s">
        <v>58</v>
      </c>
      <c r="J8" s="559" t="s">
        <v>59</v>
      </c>
      <c r="K8" s="559" t="s">
        <v>60</v>
      </c>
      <c r="L8" s="559" t="s">
        <v>61</v>
      </c>
      <c r="M8" s="560" t="s">
        <v>71</v>
      </c>
      <c r="N8" s="560"/>
      <c r="O8" s="559" t="s">
        <v>241</v>
      </c>
      <c r="P8" s="559" t="s">
        <v>63</v>
      </c>
      <c r="Q8" s="559" t="s">
        <v>65</v>
      </c>
    </row>
    <row r="9" spans="1:18" ht="93" customHeight="1">
      <c r="A9" s="559"/>
      <c r="B9" s="559"/>
      <c r="C9" s="559"/>
      <c r="D9" s="559"/>
      <c r="E9" s="559"/>
      <c r="F9" s="562"/>
      <c r="G9" s="559"/>
      <c r="H9" s="559"/>
      <c r="I9" s="559"/>
      <c r="J9" s="559"/>
      <c r="K9" s="559"/>
      <c r="L9" s="559"/>
      <c r="M9" s="180" t="s">
        <v>72</v>
      </c>
      <c r="N9" s="180" t="s">
        <v>73</v>
      </c>
      <c r="O9" s="559"/>
      <c r="P9" s="559"/>
      <c r="Q9" s="559"/>
    </row>
    <row r="10" spans="1:18" ht="17.25">
      <c r="A10" s="127" t="s">
        <v>4</v>
      </c>
      <c r="B10" s="127" t="s">
        <v>5</v>
      </c>
      <c r="C10" s="127">
        <v>1</v>
      </c>
      <c r="D10" s="127">
        <v>2</v>
      </c>
      <c r="E10" s="127">
        <v>3</v>
      </c>
      <c r="F10" s="127"/>
      <c r="G10" s="127">
        <v>4</v>
      </c>
      <c r="H10" s="127">
        <v>5</v>
      </c>
      <c r="I10" s="127">
        <v>6</v>
      </c>
      <c r="J10" s="127">
        <v>7</v>
      </c>
      <c r="K10" s="127">
        <v>8</v>
      </c>
      <c r="L10" s="127">
        <v>9</v>
      </c>
      <c r="M10" s="127">
        <v>10</v>
      </c>
      <c r="N10" s="127">
        <v>11</v>
      </c>
      <c r="O10" s="127">
        <v>12</v>
      </c>
      <c r="P10" s="127">
        <v>13</v>
      </c>
      <c r="Q10" s="127">
        <v>13</v>
      </c>
    </row>
    <row r="11" spans="1:18" ht="24" customHeight="1">
      <c r="A11" s="128"/>
      <c r="B11" s="128" t="s">
        <v>27</v>
      </c>
      <c r="C11" s="129">
        <f t="shared" ref="C11:Q11" si="0">SUM(C12:C81)</f>
        <v>298845</v>
      </c>
      <c r="D11" s="129">
        <f t="shared" si="0"/>
        <v>210220</v>
      </c>
      <c r="E11" s="129">
        <f t="shared" si="0"/>
        <v>150</v>
      </c>
      <c r="F11" s="129">
        <f t="shared" si="0"/>
        <v>507</v>
      </c>
      <c r="G11" s="129">
        <f t="shared" si="0"/>
        <v>8703</v>
      </c>
      <c r="H11" s="129">
        <f t="shared" si="0"/>
        <v>2280</v>
      </c>
      <c r="I11" s="129">
        <f t="shared" si="0"/>
        <v>1510</v>
      </c>
      <c r="J11" s="129">
        <f t="shared" si="0"/>
        <v>550</v>
      </c>
      <c r="K11" s="129">
        <f t="shared" si="0"/>
        <v>3097</v>
      </c>
      <c r="L11" s="129">
        <f t="shared" si="0"/>
        <v>15524</v>
      </c>
      <c r="M11" s="129">
        <f t="shared" si="0"/>
        <v>3022</v>
      </c>
      <c r="N11" s="129">
        <f t="shared" si="0"/>
        <v>5064</v>
      </c>
      <c r="O11" s="129">
        <f t="shared" si="0"/>
        <v>36676</v>
      </c>
      <c r="P11" s="129">
        <f t="shared" si="0"/>
        <v>15198</v>
      </c>
      <c r="Q11" s="129">
        <f t="shared" si="0"/>
        <v>4430</v>
      </c>
    </row>
    <row r="12" spans="1:18" ht="20.100000000000001" customHeight="1">
      <c r="A12" s="130" t="s">
        <v>81</v>
      </c>
      <c r="B12" s="131" t="s">
        <v>112</v>
      </c>
      <c r="C12" s="132">
        <f>SUM(D12:Q12)-M12-N12</f>
        <v>7085</v>
      </c>
      <c r="D12" s="132"/>
      <c r="E12" s="132"/>
      <c r="F12" s="132"/>
      <c r="G12" s="132">
        <f>'PL1_Chi tiết NS huyện'!I320</f>
        <v>11</v>
      </c>
      <c r="H12" s="132"/>
      <c r="I12" s="132"/>
      <c r="J12" s="132"/>
      <c r="K12" s="132"/>
      <c r="L12" s="132">
        <f>SUM(M12:N12)</f>
        <v>0</v>
      </c>
      <c r="M12" s="132"/>
      <c r="N12" s="132"/>
      <c r="O12" s="132">
        <f>'PL1_Chi tiết NS huyện'!I32</f>
        <v>6666</v>
      </c>
      <c r="P12" s="132">
        <f>'PL1_Chi tiết NS huyện'!I266</f>
        <v>108</v>
      </c>
      <c r="Q12" s="132">
        <f>'PL1_Chi tiết NS huyện'!I323</f>
        <v>300</v>
      </c>
    </row>
    <row r="13" spans="1:18" ht="39.950000000000003" customHeight="1">
      <c r="A13" s="130" t="s">
        <v>82</v>
      </c>
      <c r="B13" s="131" t="s">
        <v>113</v>
      </c>
      <c r="C13" s="132">
        <f t="shared" ref="C13:C35" si="1">SUM(D13:Q13)-M13-N13</f>
        <v>5999</v>
      </c>
      <c r="D13" s="132">
        <f>'PL4_SN giao dục'!E82</f>
        <v>380</v>
      </c>
      <c r="E13" s="132"/>
      <c r="F13" s="132"/>
      <c r="G13" s="132"/>
      <c r="H13" s="132"/>
      <c r="I13" s="132"/>
      <c r="J13" s="132"/>
      <c r="K13" s="132"/>
      <c r="L13" s="132">
        <f>'PL2_Vốn SN'!E18+'PL2_Vốn SN'!E25+'PL2_Vốn SN'!E28+'PL2_Vốn SN'!E45+'PL2_Vốn SN'!E54+500</f>
        <v>4394</v>
      </c>
      <c r="M13" s="132"/>
      <c r="N13" s="132">
        <f>'PL2_Vốn SN'!E18+'PL2_Vốn SN'!E25+'PL2_Vốn SN'!E28+'PL2_Vốn SN'!E45</f>
        <v>3244</v>
      </c>
      <c r="O13" s="132">
        <f>'PL1_Chi tiết NS huyện'!I63</f>
        <v>1225</v>
      </c>
      <c r="P13" s="132"/>
      <c r="Q13" s="132"/>
      <c r="R13" s="517"/>
    </row>
    <row r="14" spans="1:18" ht="20.100000000000001" customHeight="1">
      <c r="A14" s="130" t="s">
        <v>83</v>
      </c>
      <c r="B14" s="131" t="s">
        <v>114</v>
      </c>
      <c r="C14" s="132">
        <f t="shared" si="1"/>
        <v>762</v>
      </c>
      <c r="D14" s="132"/>
      <c r="E14" s="132"/>
      <c r="F14" s="132"/>
      <c r="G14" s="132"/>
      <c r="H14" s="132"/>
      <c r="I14" s="132"/>
      <c r="J14" s="132"/>
      <c r="K14" s="132"/>
      <c r="L14" s="132">
        <f t="shared" ref="L14:L76" si="2">SUM(M14:N14)</f>
        <v>0</v>
      </c>
      <c r="M14" s="132"/>
      <c r="N14" s="132"/>
      <c r="O14" s="132">
        <f>'PL1_Chi tiết NS huyện'!I67</f>
        <v>762</v>
      </c>
      <c r="P14" s="132"/>
      <c r="Q14" s="132"/>
    </row>
    <row r="15" spans="1:18" ht="20.100000000000001" customHeight="1">
      <c r="A15" s="130" t="s">
        <v>84</v>
      </c>
      <c r="B15" s="131" t="s">
        <v>115</v>
      </c>
      <c r="C15" s="132">
        <f t="shared" si="1"/>
        <v>4761</v>
      </c>
      <c r="D15" s="132"/>
      <c r="E15" s="132">
        <f>'PL1_Chi tiết NS huyện'!I28</f>
        <v>150</v>
      </c>
      <c r="F15" s="132"/>
      <c r="G15" s="132"/>
      <c r="H15" s="132"/>
      <c r="I15" s="132"/>
      <c r="J15" s="132"/>
      <c r="K15" s="132"/>
      <c r="L15" s="132">
        <f>'PL2_Vốn SN'!E32+'PL2_Vốn SN'!E34+'PL2_Vốn SN'!E41+'PL2_Vốn SN'!E42+'PL2_Vốn SN'!E55</f>
        <v>3732</v>
      </c>
      <c r="M15" s="132">
        <f>'PL2_Vốn SN'!E32</f>
        <v>222</v>
      </c>
      <c r="N15" s="132"/>
      <c r="O15" s="132">
        <f>'PL1_Chi tiết NS huyện'!I74</f>
        <v>879</v>
      </c>
      <c r="P15" s="132"/>
      <c r="Q15" s="132"/>
    </row>
    <row r="16" spans="1:18" ht="20.100000000000001" customHeight="1">
      <c r="A16" s="130" t="s">
        <v>85</v>
      </c>
      <c r="B16" s="131" t="s">
        <v>116</v>
      </c>
      <c r="C16" s="132">
        <f t="shared" si="1"/>
        <v>2045</v>
      </c>
      <c r="D16" s="132"/>
      <c r="E16" s="132"/>
      <c r="F16" s="132"/>
      <c r="G16" s="132"/>
      <c r="H16" s="132"/>
      <c r="I16" s="132"/>
      <c r="J16" s="132"/>
      <c r="K16" s="132"/>
      <c r="L16" s="132">
        <f t="shared" si="2"/>
        <v>0</v>
      </c>
      <c r="M16" s="132"/>
      <c r="N16" s="132"/>
      <c r="O16" s="132">
        <f>'PL1_Chi tiết NS huyện'!I79</f>
        <v>1745</v>
      </c>
      <c r="P16" s="132"/>
      <c r="Q16" s="132">
        <f>'PL1_Chi tiết NS huyện'!I324</f>
        <v>300</v>
      </c>
    </row>
    <row r="17" spans="1:17" ht="20.100000000000001" customHeight="1">
      <c r="A17" s="130" t="s">
        <v>86</v>
      </c>
      <c r="B17" s="131" t="s">
        <v>117</v>
      </c>
      <c r="C17" s="132">
        <f t="shared" si="1"/>
        <v>597</v>
      </c>
      <c r="D17" s="132"/>
      <c r="E17" s="132"/>
      <c r="F17" s="132"/>
      <c r="G17" s="132">
        <f>'PL1_Chi tiết NS huyện'!I321</f>
        <v>100</v>
      </c>
      <c r="H17" s="132"/>
      <c r="I17" s="132"/>
      <c r="J17" s="132"/>
      <c r="K17" s="132"/>
      <c r="L17" s="132">
        <f t="shared" si="2"/>
        <v>0</v>
      </c>
      <c r="M17" s="132"/>
      <c r="N17" s="132"/>
      <c r="O17" s="132">
        <f>'PL1_Chi tiết NS huyện'!I87</f>
        <v>497</v>
      </c>
      <c r="P17" s="132"/>
      <c r="Q17" s="132"/>
    </row>
    <row r="18" spans="1:17" ht="20.100000000000001" customHeight="1">
      <c r="A18" s="130" t="s">
        <v>87</v>
      </c>
      <c r="B18" s="131" t="s">
        <v>118</v>
      </c>
      <c r="C18" s="132">
        <f t="shared" si="1"/>
        <v>740</v>
      </c>
      <c r="D18" s="132"/>
      <c r="E18" s="132"/>
      <c r="F18" s="132"/>
      <c r="G18" s="132"/>
      <c r="H18" s="132"/>
      <c r="I18" s="132"/>
      <c r="J18" s="132"/>
      <c r="K18" s="132"/>
      <c r="L18" s="132">
        <f t="shared" si="2"/>
        <v>0</v>
      </c>
      <c r="M18" s="132"/>
      <c r="N18" s="132"/>
      <c r="O18" s="132">
        <f>'PL1_Chi tiết NS huyện'!I92</f>
        <v>535</v>
      </c>
      <c r="P18" s="132">
        <f>'PL1_Chi tiết NS huyện'!I269</f>
        <v>205</v>
      </c>
      <c r="Q18" s="132"/>
    </row>
    <row r="19" spans="1:17" ht="20.100000000000001" customHeight="1">
      <c r="A19" s="130" t="s">
        <v>88</v>
      </c>
      <c r="B19" s="131" t="s">
        <v>119</v>
      </c>
      <c r="C19" s="132">
        <f t="shared" si="1"/>
        <v>3142</v>
      </c>
      <c r="D19" s="132">
        <f>'PL4_SN giao dục'!N78</f>
        <v>667</v>
      </c>
      <c r="E19" s="132"/>
      <c r="F19" s="132"/>
      <c r="G19" s="132"/>
      <c r="H19" s="132"/>
      <c r="I19" s="132"/>
      <c r="J19" s="132"/>
      <c r="K19" s="132"/>
      <c r="L19" s="132">
        <f t="shared" si="2"/>
        <v>0</v>
      </c>
      <c r="M19" s="132"/>
      <c r="N19" s="132"/>
      <c r="O19" s="132">
        <f>'PL1_Chi tiết NS huyện'!I97</f>
        <v>1605</v>
      </c>
      <c r="P19" s="132">
        <f>'PL1_Chi tiết NS huyện'!I271</f>
        <v>150</v>
      </c>
      <c r="Q19" s="132">
        <f>'PL1_Chi tiết NS huyện'!I326+'PL1_Chi tiết NS huyện'!I328</f>
        <v>720</v>
      </c>
    </row>
    <row r="20" spans="1:17" ht="20.100000000000001" customHeight="1">
      <c r="A20" s="130" t="s">
        <v>89</v>
      </c>
      <c r="B20" s="131" t="s">
        <v>120</v>
      </c>
      <c r="C20" s="132">
        <f t="shared" si="1"/>
        <v>925</v>
      </c>
      <c r="D20" s="132"/>
      <c r="E20" s="132"/>
      <c r="F20" s="132"/>
      <c r="G20" s="132"/>
      <c r="H20" s="132">
        <f>'PL1_Chi tiết NS huyện'!I219</f>
        <v>172</v>
      </c>
      <c r="I20" s="132"/>
      <c r="J20" s="132"/>
      <c r="K20" s="132"/>
      <c r="L20" s="132">
        <f t="shared" si="2"/>
        <v>0</v>
      </c>
      <c r="M20" s="132"/>
      <c r="N20" s="132"/>
      <c r="O20" s="132">
        <f>'PL1_Chi tiết NS huyện'!I106</f>
        <v>753</v>
      </c>
      <c r="P20" s="132"/>
      <c r="Q20" s="132"/>
    </row>
    <row r="21" spans="1:17" ht="20.100000000000001" customHeight="1">
      <c r="A21" s="130" t="s">
        <v>90</v>
      </c>
      <c r="B21" s="131" t="s">
        <v>121</v>
      </c>
      <c r="C21" s="132">
        <f t="shared" si="1"/>
        <v>912</v>
      </c>
      <c r="D21" s="132"/>
      <c r="E21" s="132"/>
      <c r="F21" s="132"/>
      <c r="G21" s="132"/>
      <c r="H21" s="132"/>
      <c r="I21" s="132"/>
      <c r="J21" s="132"/>
      <c r="K21" s="132"/>
      <c r="L21" s="132">
        <f t="shared" si="2"/>
        <v>0</v>
      </c>
      <c r="M21" s="132"/>
      <c r="N21" s="132"/>
      <c r="O21" s="132">
        <f>'PL1_Chi tiết NS huyện'!I111</f>
        <v>862</v>
      </c>
      <c r="P21" s="132"/>
      <c r="Q21" s="132">
        <f>'PL1_Chi tiết NS huyện'!I334</f>
        <v>50</v>
      </c>
    </row>
    <row r="22" spans="1:17" ht="20.100000000000001" customHeight="1">
      <c r="A22" s="130" t="s">
        <v>91</v>
      </c>
      <c r="B22" s="131" t="s">
        <v>122</v>
      </c>
      <c r="C22" s="132">
        <f t="shared" si="1"/>
        <v>19134</v>
      </c>
      <c r="D22" s="132">
        <f>'PL4_SN giao dục'!E56+'PL4_SN giao dục'!E57</f>
        <v>17970</v>
      </c>
      <c r="E22" s="132"/>
      <c r="F22" s="132"/>
      <c r="G22" s="132"/>
      <c r="H22" s="132"/>
      <c r="I22" s="132"/>
      <c r="J22" s="132"/>
      <c r="K22" s="132"/>
      <c r="L22" s="132">
        <f t="shared" si="2"/>
        <v>0</v>
      </c>
      <c r="M22" s="132"/>
      <c r="N22" s="132"/>
      <c r="O22" s="132">
        <f>'PL1_Chi tiết NS huyện'!I120</f>
        <v>664</v>
      </c>
      <c r="P22" s="132"/>
      <c r="Q22" s="132">
        <f>'PL1_Chi tiết NS huyện'!I331</f>
        <v>500</v>
      </c>
    </row>
    <row r="23" spans="1:17" ht="39.950000000000003" customHeight="1">
      <c r="A23" s="130" t="s">
        <v>92</v>
      </c>
      <c r="B23" s="131" t="s">
        <v>123</v>
      </c>
      <c r="C23" s="132">
        <f t="shared" si="1"/>
        <v>15806</v>
      </c>
      <c r="D23" s="132">
        <f>'PL4_SN giao dục'!E80</f>
        <v>120</v>
      </c>
      <c r="E23" s="132"/>
      <c r="F23" s="132">
        <f>'PL1_Chi tiết NS huyện'!I275</f>
        <v>507</v>
      </c>
      <c r="G23" s="132"/>
      <c r="H23" s="132"/>
      <c r="I23" s="132"/>
      <c r="J23" s="132"/>
      <c r="K23" s="132"/>
      <c r="L23" s="132">
        <f>SUM(M23:N23)</f>
        <v>0</v>
      </c>
      <c r="M23" s="132"/>
      <c r="N23" s="132"/>
      <c r="O23" s="132">
        <f>'PL1_Chi tiết NS huyện'!I124</f>
        <v>1144</v>
      </c>
      <c r="P23" s="132">
        <f>'PL1_Chi tiết NS huyện'!I250</f>
        <v>13735</v>
      </c>
      <c r="Q23" s="132">
        <f>'PL1_Chi tiết NS huyện'!I332</f>
        <v>300</v>
      </c>
    </row>
    <row r="24" spans="1:17" ht="39.950000000000003" customHeight="1">
      <c r="A24" s="130" t="s">
        <v>93</v>
      </c>
      <c r="B24" s="131" t="s">
        <v>124</v>
      </c>
      <c r="C24" s="132">
        <f t="shared" si="1"/>
        <v>2278</v>
      </c>
      <c r="D24" s="132"/>
      <c r="E24" s="132"/>
      <c r="F24" s="132"/>
      <c r="G24" s="132"/>
      <c r="H24" s="132"/>
      <c r="I24" s="132"/>
      <c r="J24" s="132"/>
      <c r="K24" s="132">
        <f>'PL1_Chi tiết NS huyện'!I24+'PL1_Chi tiết NS huyện'!I25+'PL1_Chi tiết NS huyện'!I26</f>
        <v>97</v>
      </c>
      <c r="L24" s="132">
        <f>'PL2_Vốn SN'!E30+'PL2_Vốn SN'!E31+'PL2_Vốn SN'!E36</f>
        <v>878</v>
      </c>
      <c r="M24" s="132"/>
      <c r="N24" s="132"/>
      <c r="O24" s="132">
        <f>'PL1_Chi tiết NS huyện'!I134</f>
        <v>1103</v>
      </c>
      <c r="P24" s="132"/>
      <c r="Q24" s="132">
        <f>'PL1_Chi tiết NS huyện'!I325</f>
        <v>200</v>
      </c>
    </row>
    <row r="25" spans="1:17" ht="20.100000000000001" customHeight="1">
      <c r="A25" s="130" t="s">
        <v>94</v>
      </c>
      <c r="B25" s="131" t="s">
        <v>125</v>
      </c>
      <c r="C25" s="132">
        <f t="shared" si="1"/>
        <v>40</v>
      </c>
      <c r="D25" s="132"/>
      <c r="E25" s="132"/>
      <c r="F25" s="132"/>
      <c r="G25" s="132"/>
      <c r="H25" s="132"/>
      <c r="I25" s="132"/>
      <c r="J25" s="132"/>
      <c r="K25" s="132"/>
      <c r="L25" s="132">
        <f t="shared" si="2"/>
        <v>0</v>
      </c>
      <c r="M25" s="132"/>
      <c r="N25" s="132"/>
      <c r="O25" s="132">
        <f>'PL1_Chi tiết NS huyện'!I138</f>
        <v>40</v>
      </c>
      <c r="P25" s="132"/>
      <c r="Q25" s="132"/>
    </row>
    <row r="26" spans="1:17" ht="20.100000000000001" customHeight="1">
      <c r="A26" s="130" t="s">
        <v>126</v>
      </c>
      <c r="B26" s="131" t="s">
        <v>127</v>
      </c>
      <c r="C26" s="132">
        <f t="shared" si="1"/>
        <v>11770</v>
      </c>
      <c r="D26" s="132"/>
      <c r="E26" s="132"/>
      <c r="F26" s="132"/>
      <c r="G26" s="132">
        <f>'PL1_Chi tiết NS huyện'!I319+'PL1_Chi tiết NS huyện'!I295</f>
        <v>231</v>
      </c>
      <c r="H26" s="132"/>
      <c r="I26" s="132"/>
      <c r="J26" s="132"/>
      <c r="K26" s="132"/>
      <c r="L26" s="132">
        <f t="shared" si="2"/>
        <v>0</v>
      </c>
      <c r="M26" s="132"/>
      <c r="N26" s="132"/>
      <c r="O26" s="132">
        <f>'PL1_Chi tiết NS huyện'!I139</f>
        <v>11539</v>
      </c>
      <c r="P26" s="132"/>
      <c r="Q26" s="132"/>
    </row>
    <row r="27" spans="1:17" ht="20.100000000000001" customHeight="1">
      <c r="A27" s="130" t="s">
        <v>128</v>
      </c>
      <c r="B27" s="131" t="s">
        <v>129</v>
      </c>
      <c r="C27" s="132">
        <f t="shared" si="1"/>
        <v>1558</v>
      </c>
      <c r="D27" s="132"/>
      <c r="E27" s="132"/>
      <c r="F27" s="132"/>
      <c r="G27" s="132"/>
      <c r="H27" s="132"/>
      <c r="I27" s="132"/>
      <c r="J27" s="132"/>
      <c r="K27" s="132"/>
      <c r="L27" s="132">
        <f t="shared" si="2"/>
        <v>0</v>
      </c>
      <c r="M27" s="132"/>
      <c r="N27" s="132"/>
      <c r="O27" s="132">
        <f>'PL1_Chi tiết NS huyện'!I161</f>
        <v>1558</v>
      </c>
      <c r="P27" s="132"/>
      <c r="Q27" s="132"/>
    </row>
    <row r="28" spans="1:17" ht="20.100000000000001" customHeight="1">
      <c r="A28" s="130" t="s">
        <v>130</v>
      </c>
      <c r="B28" s="131" t="s">
        <v>131</v>
      </c>
      <c r="C28" s="132">
        <f t="shared" si="1"/>
        <v>1514</v>
      </c>
      <c r="D28" s="132"/>
      <c r="E28" s="132"/>
      <c r="F28" s="132"/>
      <c r="G28" s="132"/>
      <c r="H28" s="132"/>
      <c r="I28" s="132"/>
      <c r="J28" s="132"/>
      <c r="K28" s="132"/>
      <c r="L28" s="132">
        <f t="shared" si="2"/>
        <v>0</v>
      </c>
      <c r="M28" s="132"/>
      <c r="N28" s="132"/>
      <c r="O28" s="132">
        <f>'PL1_Chi tiết NS huyện'!I173</f>
        <v>1514</v>
      </c>
      <c r="P28" s="132"/>
      <c r="Q28" s="132"/>
    </row>
    <row r="29" spans="1:17" ht="20.100000000000001" customHeight="1">
      <c r="A29" s="130" t="s">
        <v>132</v>
      </c>
      <c r="B29" s="131" t="s">
        <v>133</v>
      </c>
      <c r="C29" s="132">
        <f t="shared" si="1"/>
        <v>1026</v>
      </c>
      <c r="D29" s="132"/>
      <c r="E29" s="132"/>
      <c r="F29" s="132"/>
      <c r="G29" s="132"/>
      <c r="H29" s="132"/>
      <c r="I29" s="132"/>
      <c r="J29" s="132"/>
      <c r="K29" s="132"/>
      <c r="L29" s="132">
        <f t="shared" si="2"/>
        <v>0</v>
      </c>
      <c r="M29" s="132"/>
      <c r="N29" s="132"/>
      <c r="O29" s="132">
        <f>'PL1_Chi tiết NS huyện'!I187</f>
        <v>1026</v>
      </c>
      <c r="P29" s="132"/>
      <c r="Q29" s="132"/>
    </row>
    <row r="30" spans="1:17" ht="20.100000000000001" customHeight="1">
      <c r="A30" s="130" t="s">
        <v>134</v>
      </c>
      <c r="B30" s="131" t="s">
        <v>135</v>
      </c>
      <c r="C30" s="132">
        <f t="shared" si="1"/>
        <v>1313</v>
      </c>
      <c r="D30" s="132"/>
      <c r="E30" s="132"/>
      <c r="F30" s="132"/>
      <c r="G30" s="132"/>
      <c r="H30" s="132"/>
      <c r="I30" s="132"/>
      <c r="J30" s="132"/>
      <c r="K30" s="132"/>
      <c r="L30" s="132">
        <f t="shared" si="2"/>
        <v>0</v>
      </c>
      <c r="M30" s="132"/>
      <c r="N30" s="132"/>
      <c r="O30" s="132">
        <f>'PL1_Chi tiết NS huyện'!I196</f>
        <v>1213</v>
      </c>
      <c r="P30" s="132"/>
      <c r="Q30" s="132">
        <f>'PL1_Chi tiết NS huyện'!I327</f>
        <v>100</v>
      </c>
    </row>
    <row r="31" spans="1:17" ht="20.100000000000001" customHeight="1">
      <c r="A31" s="130" t="s">
        <v>136</v>
      </c>
      <c r="B31" s="131" t="s">
        <v>137</v>
      </c>
      <c r="C31" s="132">
        <f t="shared" si="1"/>
        <v>606</v>
      </c>
      <c r="D31" s="132"/>
      <c r="E31" s="132"/>
      <c r="F31" s="132"/>
      <c r="G31" s="132"/>
      <c r="H31" s="132"/>
      <c r="I31" s="132"/>
      <c r="J31" s="132"/>
      <c r="K31" s="132"/>
      <c r="L31" s="132">
        <f t="shared" si="2"/>
        <v>0</v>
      </c>
      <c r="M31" s="132"/>
      <c r="N31" s="132"/>
      <c r="O31" s="132">
        <f>'PL1_Chi tiết NS huyện'!I200</f>
        <v>606</v>
      </c>
      <c r="P31" s="132"/>
      <c r="Q31" s="132"/>
    </row>
    <row r="32" spans="1:17" ht="20.100000000000001" customHeight="1">
      <c r="A32" s="130" t="s">
        <v>138</v>
      </c>
      <c r="B32" s="131" t="s">
        <v>141</v>
      </c>
      <c r="C32" s="132">
        <f t="shared" si="1"/>
        <v>189</v>
      </c>
      <c r="D32" s="132"/>
      <c r="E32" s="132"/>
      <c r="F32" s="132"/>
      <c r="G32" s="132"/>
      <c r="H32" s="132"/>
      <c r="I32" s="132"/>
      <c r="J32" s="132"/>
      <c r="K32" s="132"/>
      <c r="L32" s="132">
        <f t="shared" si="2"/>
        <v>0</v>
      </c>
      <c r="M32" s="132"/>
      <c r="N32" s="132"/>
      <c r="O32" s="132">
        <f>'PL1_Chi tiết NS huyện'!I214</f>
        <v>189</v>
      </c>
      <c r="P32" s="132"/>
      <c r="Q32" s="132"/>
    </row>
    <row r="33" spans="1:17" ht="20.100000000000001" customHeight="1">
      <c r="A33" s="130" t="s">
        <v>140</v>
      </c>
      <c r="B33" s="133" t="s">
        <v>143</v>
      </c>
      <c r="C33" s="132">
        <f t="shared" si="1"/>
        <v>140</v>
      </c>
      <c r="D33" s="132"/>
      <c r="E33" s="132"/>
      <c r="F33" s="132"/>
      <c r="G33" s="132"/>
      <c r="H33" s="132"/>
      <c r="I33" s="132"/>
      <c r="J33" s="132"/>
      <c r="K33" s="132"/>
      <c r="L33" s="132">
        <f t="shared" si="2"/>
        <v>0</v>
      </c>
      <c r="M33" s="132"/>
      <c r="N33" s="132"/>
      <c r="O33" s="132">
        <f>'PL1_Chi tiết NS huyện'!I208</f>
        <v>140</v>
      </c>
      <c r="P33" s="132"/>
      <c r="Q33" s="132"/>
    </row>
    <row r="34" spans="1:17" ht="39.950000000000003" customHeight="1">
      <c r="A34" s="130" t="s">
        <v>142</v>
      </c>
      <c r="B34" s="133" t="s">
        <v>145</v>
      </c>
      <c r="C34" s="132">
        <f t="shared" si="1"/>
        <v>200</v>
      </c>
      <c r="D34" s="132"/>
      <c r="E34" s="132"/>
      <c r="F34" s="132"/>
      <c r="G34" s="132"/>
      <c r="H34" s="132"/>
      <c r="I34" s="132"/>
      <c r="J34" s="132"/>
      <c r="K34" s="132"/>
      <c r="L34" s="132">
        <f t="shared" si="2"/>
        <v>0</v>
      </c>
      <c r="M34" s="132"/>
      <c r="N34" s="132"/>
      <c r="O34" s="132">
        <f>'PL1_Chi tiết NS huyện'!I209</f>
        <v>200</v>
      </c>
      <c r="P34" s="132"/>
      <c r="Q34" s="132"/>
    </row>
    <row r="35" spans="1:17" ht="20.100000000000001" customHeight="1">
      <c r="A35" s="130" t="s">
        <v>144</v>
      </c>
      <c r="B35" s="133" t="s">
        <v>147</v>
      </c>
      <c r="C35" s="132">
        <f t="shared" si="1"/>
        <v>11</v>
      </c>
      <c r="D35" s="132"/>
      <c r="E35" s="132"/>
      <c r="F35" s="132"/>
      <c r="G35" s="132"/>
      <c r="H35" s="132"/>
      <c r="I35" s="132"/>
      <c r="J35" s="132"/>
      <c r="K35" s="132"/>
      <c r="L35" s="132">
        <f t="shared" si="2"/>
        <v>0</v>
      </c>
      <c r="M35" s="132"/>
      <c r="N35" s="132"/>
      <c r="O35" s="132">
        <f>'PL1_Chi tiết NS huyện'!I213</f>
        <v>11</v>
      </c>
      <c r="P35" s="132"/>
      <c r="Q35" s="132"/>
    </row>
    <row r="36" spans="1:17" ht="39.950000000000003" customHeight="1">
      <c r="A36" s="130" t="s">
        <v>146</v>
      </c>
      <c r="B36" s="133" t="s">
        <v>149</v>
      </c>
      <c r="C36" s="132">
        <f>SUM(D36:Q36)-M36-N36</f>
        <v>200</v>
      </c>
      <c r="D36" s="132"/>
      <c r="E36" s="132"/>
      <c r="F36" s="132"/>
      <c r="G36" s="132"/>
      <c r="H36" s="132"/>
      <c r="I36" s="132"/>
      <c r="J36" s="132"/>
      <c r="K36" s="132"/>
      <c r="L36" s="132">
        <f t="shared" si="2"/>
        <v>0</v>
      </c>
      <c r="M36" s="132"/>
      <c r="N36" s="132"/>
      <c r="O36" s="132">
        <f>'PL1_Chi tiết NS huyện'!I217</f>
        <v>200</v>
      </c>
      <c r="P36" s="132"/>
      <c r="Q36" s="132"/>
    </row>
    <row r="37" spans="1:17" ht="39.950000000000003" customHeight="1">
      <c r="A37" s="130" t="s">
        <v>148</v>
      </c>
      <c r="B37" s="131" t="s">
        <v>151</v>
      </c>
      <c r="C37" s="132">
        <f t="shared" ref="C37:C88" si="3">SUM(D37:Q37)-M37-N37</f>
        <v>4468</v>
      </c>
      <c r="D37" s="132"/>
      <c r="E37" s="132"/>
      <c r="F37" s="132"/>
      <c r="G37" s="132"/>
      <c r="H37" s="132">
        <f>'PL1_Chi tiết NS huyện'!I227</f>
        <v>2108</v>
      </c>
      <c r="I37" s="132">
        <f>'PL1_Chi tiết NS huyện'!I238</f>
        <v>1510</v>
      </c>
      <c r="J37" s="132">
        <f>'PL1_Chi tiết NS huyện'!I245</f>
        <v>550</v>
      </c>
      <c r="K37" s="132"/>
      <c r="L37" s="132">
        <f t="shared" si="2"/>
        <v>0</v>
      </c>
      <c r="M37" s="132"/>
      <c r="N37" s="132"/>
      <c r="O37" s="132"/>
      <c r="P37" s="132"/>
      <c r="Q37" s="132">
        <f>'PL1_Chi tiết NS huyện'!I333</f>
        <v>300</v>
      </c>
    </row>
    <row r="38" spans="1:17" ht="39.950000000000003" customHeight="1">
      <c r="A38" s="130" t="s">
        <v>150</v>
      </c>
      <c r="B38" s="131" t="s">
        <v>153</v>
      </c>
      <c r="C38" s="132">
        <f t="shared" si="3"/>
        <v>1765</v>
      </c>
      <c r="D38" s="132"/>
      <c r="E38" s="132"/>
      <c r="F38" s="132"/>
      <c r="G38" s="132"/>
      <c r="H38" s="132"/>
      <c r="I38" s="132"/>
      <c r="J38" s="132"/>
      <c r="K38" s="132"/>
      <c r="L38" s="132">
        <f>'PL2_Vốn SN'!E11+'PL2_Vốn SN'!E16+'PL2_Vốn SN'!E21+'PL2_Vốn SN'!E40</f>
        <v>1765</v>
      </c>
      <c r="M38" s="132"/>
      <c r="N38" s="132">
        <f>L38</f>
        <v>1765</v>
      </c>
      <c r="O38" s="132"/>
      <c r="P38" s="132"/>
      <c r="Q38" s="132"/>
    </row>
    <row r="39" spans="1:17" ht="20.100000000000001" customHeight="1">
      <c r="A39" s="130" t="s">
        <v>152</v>
      </c>
      <c r="B39" s="131" t="s">
        <v>155</v>
      </c>
      <c r="C39" s="132">
        <f t="shared" si="3"/>
        <v>1610</v>
      </c>
      <c r="D39" s="132"/>
      <c r="E39" s="132"/>
      <c r="F39" s="132"/>
      <c r="G39" s="132">
        <f>'PL1_Chi tiết NS huyện'!I281+120</f>
        <v>1610</v>
      </c>
      <c r="H39" s="132"/>
      <c r="I39" s="132"/>
      <c r="J39" s="132"/>
      <c r="K39" s="132"/>
      <c r="L39" s="132">
        <f t="shared" si="2"/>
        <v>0</v>
      </c>
      <c r="M39" s="132"/>
      <c r="N39" s="132"/>
      <c r="O39" s="132"/>
      <c r="P39" s="132"/>
      <c r="Q39" s="132"/>
    </row>
    <row r="40" spans="1:17" ht="20.100000000000001" customHeight="1">
      <c r="A40" s="130" t="s">
        <v>154</v>
      </c>
      <c r="B40" s="131" t="s">
        <v>157</v>
      </c>
      <c r="C40" s="132">
        <f t="shared" si="3"/>
        <v>4751</v>
      </c>
      <c r="D40" s="132"/>
      <c r="E40" s="132"/>
      <c r="F40" s="132"/>
      <c r="G40" s="132">
        <f>'PL1_Chi tiết NS huyện'!I297</f>
        <v>4751</v>
      </c>
      <c r="H40" s="132"/>
      <c r="I40" s="132"/>
      <c r="J40" s="132"/>
      <c r="K40" s="132"/>
      <c r="L40" s="132">
        <f t="shared" si="2"/>
        <v>0</v>
      </c>
      <c r="M40" s="132"/>
      <c r="N40" s="132"/>
      <c r="O40" s="132"/>
      <c r="P40" s="132"/>
      <c r="Q40" s="132"/>
    </row>
    <row r="41" spans="1:17" ht="20.100000000000001" customHeight="1">
      <c r="A41" s="130" t="s">
        <v>156</v>
      </c>
      <c r="B41" s="133" t="s">
        <v>159</v>
      </c>
      <c r="C41" s="132">
        <f t="shared" si="3"/>
        <v>1000</v>
      </c>
      <c r="D41" s="132"/>
      <c r="E41" s="132"/>
      <c r="F41" s="132"/>
      <c r="G41" s="132"/>
      <c r="H41" s="132"/>
      <c r="I41" s="132"/>
      <c r="J41" s="132"/>
      <c r="K41" s="132"/>
      <c r="L41" s="132">
        <f t="shared" si="2"/>
        <v>0</v>
      </c>
      <c r="M41" s="132"/>
      <c r="N41" s="132"/>
      <c r="O41" s="132"/>
      <c r="P41" s="132">
        <f>'PL1_Chi tiết NS huyện'!I273</f>
        <v>1000</v>
      </c>
      <c r="Q41" s="132"/>
    </row>
    <row r="42" spans="1:17" ht="20.100000000000001" customHeight="1">
      <c r="A42" s="130" t="s">
        <v>158</v>
      </c>
      <c r="B42" s="133" t="s">
        <v>161</v>
      </c>
      <c r="C42" s="132">
        <f t="shared" si="3"/>
        <v>55</v>
      </c>
      <c r="D42" s="132"/>
      <c r="E42" s="132"/>
      <c r="F42" s="132"/>
      <c r="G42" s="132"/>
      <c r="H42" s="132"/>
      <c r="I42" s="132"/>
      <c r="J42" s="132"/>
      <c r="K42" s="132"/>
      <c r="L42" s="132">
        <f>N42</f>
        <v>55</v>
      </c>
      <c r="M42" s="132"/>
      <c r="N42" s="132">
        <f>'PL2_Vốn SN'!E20</f>
        <v>55</v>
      </c>
      <c r="O42" s="132"/>
      <c r="P42" s="132"/>
      <c r="Q42" s="132"/>
    </row>
    <row r="43" spans="1:17" ht="34.5">
      <c r="A43" s="130" t="s">
        <v>160</v>
      </c>
      <c r="B43" s="133" t="s">
        <v>163</v>
      </c>
      <c r="C43" s="132">
        <f t="shared" si="3"/>
        <v>747</v>
      </c>
      <c r="D43" s="132">
        <f>'PL4_SN giao dục'!E88</f>
        <v>747</v>
      </c>
      <c r="E43" s="132"/>
      <c r="F43" s="132"/>
      <c r="G43" s="132"/>
      <c r="H43" s="132"/>
      <c r="I43" s="132"/>
      <c r="J43" s="132"/>
      <c r="K43" s="132"/>
      <c r="L43" s="132">
        <f t="shared" si="2"/>
        <v>0</v>
      </c>
      <c r="M43" s="132"/>
      <c r="N43" s="132"/>
      <c r="O43" s="132"/>
      <c r="P43" s="132"/>
      <c r="Q43" s="132"/>
    </row>
    <row r="44" spans="1:17" ht="39.950000000000003" customHeight="1">
      <c r="A44" s="130" t="s">
        <v>162</v>
      </c>
      <c r="B44" s="133" t="s">
        <v>165</v>
      </c>
      <c r="C44" s="132">
        <f t="shared" si="3"/>
        <v>1679</v>
      </c>
      <c r="D44" s="132">
        <f>'PL4_SN giao dục'!E52</f>
        <v>1679</v>
      </c>
      <c r="E44" s="132"/>
      <c r="F44" s="132"/>
      <c r="G44" s="132"/>
      <c r="H44" s="132"/>
      <c r="I44" s="132"/>
      <c r="J44" s="132"/>
      <c r="K44" s="132"/>
      <c r="L44" s="132">
        <f t="shared" si="2"/>
        <v>0</v>
      </c>
      <c r="M44" s="132"/>
      <c r="N44" s="132"/>
      <c r="O44" s="132"/>
      <c r="P44" s="132"/>
      <c r="Q44" s="132"/>
    </row>
    <row r="45" spans="1:17" ht="39.950000000000003" customHeight="1">
      <c r="A45" s="130" t="s">
        <v>164</v>
      </c>
      <c r="B45" s="131" t="s">
        <v>167</v>
      </c>
      <c r="C45" s="132">
        <f t="shared" si="3"/>
        <v>2865</v>
      </c>
      <c r="D45" s="132">
        <f>'PL4_SN giao dục'!E15</f>
        <v>2865</v>
      </c>
      <c r="E45" s="132"/>
      <c r="F45" s="132"/>
      <c r="G45" s="132"/>
      <c r="H45" s="132"/>
      <c r="I45" s="132"/>
      <c r="J45" s="132"/>
      <c r="K45" s="132"/>
      <c r="L45" s="132">
        <f t="shared" si="2"/>
        <v>0</v>
      </c>
      <c r="M45" s="132"/>
      <c r="N45" s="132"/>
      <c r="O45" s="132"/>
      <c r="P45" s="132"/>
      <c r="Q45" s="132"/>
    </row>
    <row r="46" spans="1:17" ht="20.100000000000001" customHeight="1">
      <c r="A46" s="130" t="s">
        <v>166</v>
      </c>
      <c r="B46" s="131" t="s">
        <v>169</v>
      </c>
      <c r="C46" s="132">
        <f t="shared" si="3"/>
        <v>2050</v>
      </c>
      <c r="D46" s="132">
        <f>'PL4_SN giao dục'!E16</f>
        <v>2050</v>
      </c>
      <c r="E46" s="132"/>
      <c r="F46" s="132"/>
      <c r="G46" s="132"/>
      <c r="H46" s="132"/>
      <c r="I46" s="132"/>
      <c r="J46" s="132"/>
      <c r="K46" s="132"/>
      <c r="L46" s="132">
        <f t="shared" si="2"/>
        <v>0</v>
      </c>
      <c r="M46" s="132"/>
      <c r="N46" s="132"/>
      <c r="O46" s="132"/>
      <c r="P46" s="132"/>
      <c r="Q46" s="132"/>
    </row>
    <row r="47" spans="1:17" ht="20.100000000000001" customHeight="1">
      <c r="A47" s="130" t="s">
        <v>168</v>
      </c>
      <c r="B47" s="131" t="s">
        <v>171</v>
      </c>
      <c r="C47" s="132">
        <f t="shared" si="3"/>
        <v>1617</v>
      </c>
      <c r="D47" s="132">
        <f>'PL4_SN giao dục'!E17</f>
        <v>1617</v>
      </c>
      <c r="E47" s="132"/>
      <c r="F47" s="132"/>
      <c r="G47" s="132"/>
      <c r="H47" s="132"/>
      <c r="I47" s="132"/>
      <c r="J47" s="132"/>
      <c r="K47" s="132"/>
      <c r="L47" s="132">
        <f t="shared" si="2"/>
        <v>0</v>
      </c>
      <c r="M47" s="132"/>
      <c r="N47" s="132"/>
      <c r="O47" s="132"/>
      <c r="P47" s="132"/>
      <c r="Q47" s="132"/>
    </row>
    <row r="48" spans="1:17" ht="39.950000000000003" customHeight="1">
      <c r="A48" s="130" t="s">
        <v>170</v>
      </c>
      <c r="B48" s="131" t="s">
        <v>173</v>
      </c>
      <c r="C48" s="132">
        <f t="shared" si="3"/>
        <v>3372</v>
      </c>
      <c r="D48" s="132">
        <f>'PL4_SN giao dục'!E18</f>
        <v>3372</v>
      </c>
      <c r="E48" s="132"/>
      <c r="F48" s="132"/>
      <c r="G48" s="132"/>
      <c r="H48" s="132"/>
      <c r="I48" s="132"/>
      <c r="J48" s="132"/>
      <c r="K48" s="132"/>
      <c r="L48" s="132">
        <f t="shared" si="2"/>
        <v>0</v>
      </c>
      <c r="M48" s="132"/>
      <c r="N48" s="132"/>
      <c r="O48" s="132"/>
      <c r="P48" s="132"/>
      <c r="Q48" s="132"/>
    </row>
    <row r="49" spans="1:17" ht="20.100000000000001" customHeight="1">
      <c r="A49" s="130" t="s">
        <v>172</v>
      </c>
      <c r="B49" s="131" t="s">
        <v>175</v>
      </c>
      <c r="C49" s="132">
        <f t="shared" si="3"/>
        <v>1408</v>
      </c>
      <c r="D49" s="132">
        <f>'PL4_SN giao dục'!E19</f>
        <v>1408</v>
      </c>
      <c r="E49" s="132"/>
      <c r="F49" s="132"/>
      <c r="G49" s="132"/>
      <c r="H49" s="132"/>
      <c r="I49" s="132"/>
      <c r="J49" s="132"/>
      <c r="K49" s="132"/>
      <c r="L49" s="132">
        <f t="shared" si="2"/>
        <v>0</v>
      </c>
      <c r="M49" s="132"/>
      <c r="N49" s="132"/>
      <c r="O49" s="132"/>
      <c r="P49" s="132"/>
      <c r="Q49" s="132"/>
    </row>
    <row r="50" spans="1:17" ht="39.950000000000003" customHeight="1">
      <c r="A50" s="130" t="s">
        <v>174</v>
      </c>
      <c r="B50" s="131" t="s">
        <v>177</v>
      </c>
      <c r="C50" s="132">
        <f t="shared" si="3"/>
        <v>6846</v>
      </c>
      <c r="D50" s="132">
        <f>'PL4_SN giao dục'!E20</f>
        <v>6846</v>
      </c>
      <c r="E50" s="132"/>
      <c r="F50" s="132"/>
      <c r="G50" s="132"/>
      <c r="H50" s="132"/>
      <c r="I50" s="132"/>
      <c r="J50" s="132"/>
      <c r="K50" s="132"/>
      <c r="L50" s="132">
        <f t="shared" si="2"/>
        <v>0</v>
      </c>
      <c r="M50" s="132"/>
      <c r="N50" s="132"/>
      <c r="O50" s="132"/>
      <c r="P50" s="132"/>
      <c r="Q50" s="132"/>
    </row>
    <row r="51" spans="1:17" ht="39.950000000000003" customHeight="1">
      <c r="A51" s="130" t="s">
        <v>176</v>
      </c>
      <c r="B51" s="131" t="s">
        <v>179</v>
      </c>
      <c r="C51" s="132">
        <f t="shared" si="3"/>
        <v>4702</v>
      </c>
      <c r="D51" s="132">
        <f>'PL4_SN giao dục'!E21</f>
        <v>4702</v>
      </c>
      <c r="E51" s="132"/>
      <c r="F51" s="132"/>
      <c r="G51" s="132"/>
      <c r="H51" s="132"/>
      <c r="I51" s="132"/>
      <c r="J51" s="132"/>
      <c r="K51" s="132"/>
      <c r="L51" s="132">
        <f t="shared" si="2"/>
        <v>0</v>
      </c>
      <c r="M51" s="132"/>
      <c r="N51" s="132"/>
      <c r="O51" s="132"/>
      <c r="P51" s="132"/>
      <c r="Q51" s="132"/>
    </row>
    <row r="52" spans="1:17" ht="39.950000000000003" customHeight="1">
      <c r="A52" s="130" t="s">
        <v>178</v>
      </c>
      <c r="B52" s="131" t="s">
        <v>181</v>
      </c>
      <c r="C52" s="132">
        <f t="shared" si="3"/>
        <v>2335</v>
      </c>
      <c r="D52" s="132">
        <f>'PL4_SN giao dục'!E22</f>
        <v>2335</v>
      </c>
      <c r="E52" s="132"/>
      <c r="F52" s="132"/>
      <c r="G52" s="132"/>
      <c r="H52" s="132"/>
      <c r="I52" s="132"/>
      <c r="J52" s="132"/>
      <c r="K52" s="132"/>
      <c r="L52" s="132">
        <f t="shared" si="2"/>
        <v>0</v>
      </c>
      <c r="M52" s="132"/>
      <c r="N52" s="132"/>
      <c r="O52" s="132"/>
      <c r="P52" s="132"/>
      <c r="Q52" s="132"/>
    </row>
    <row r="53" spans="1:17" ht="20.100000000000001" customHeight="1">
      <c r="A53" s="130" t="s">
        <v>180</v>
      </c>
      <c r="B53" s="131" t="s">
        <v>183</v>
      </c>
      <c r="C53" s="132">
        <f t="shared" si="3"/>
        <v>3986</v>
      </c>
      <c r="D53" s="132">
        <f>'PL4_SN giao dục'!E23</f>
        <v>3986</v>
      </c>
      <c r="E53" s="132"/>
      <c r="F53" s="132"/>
      <c r="G53" s="132"/>
      <c r="H53" s="132"/>
      <c r="I53" s="132"/>
      <c r="J53" s="132"/>
      <c r="K53" s="132"/>
      <c r="L53" s="132">
        <f t="shared" si="2"/>
        <v>0</v>
      </c>
      <c r="M53" s="132"/>
      <c r="N53" s="132"/>
      <c r="O53" s="132"/>
      <c r="P53" s="132"/>
      <c r="Q53" s="132"/>
    </row>
    <row r="54" spans="1:17" ht="39.950000000000003" customHeight="1">
      <c r="A54" s="130" t="s">
        <v>182</v>
      </c>
      <c r="B54" s="131" t="s">
        <v>185</v>
      </c>
      <c r="C54" s="132">
        <f t="shared" si="3"/>
        <v>3460</v>
      </c>
      <c r="D54" s="132">
        <f>'PL4_SN giao dục'!E24</f>
        <v>3460</v>
      </c>
      <c r="E54" s="132"/>
      <c r="F54" s="132"/>
      <c r="G54" s="132"/>
      <c r="H54" s="132"/>
      <c r="I54" s="132"/>
      <c r="J54" s="132"/>
      <c r="K54" s="132"/>
      <c r="L54" s="132">
        <f t="shared" si="2"/>
        <v>0</v>
      </c>
      <c r="M54" s="132"/>
      <c r="N54" s="132"/>
      <c r="O54" s="132"/>
      <c r="P54" s="132"/>
      <c r="Q54" s="132"/>
    </row>
    <row r="55" spans="1:17" ht="20.100000000000001" customHeight="1">
      <c r="A55" s="130" t="s">
        <v>184</v>
      </c>
      <c r="B55" s="131" t="s">
        <v>187</v>
      </c>
      <c r="C55" s="132">
        <f t="shared" si="3"/>
        <v>5571</v>
      </c>
      <c r="D55" s="132">
        <f>'PL4_SN giao dục'!E25</f>
        <v>5571</v>
      </c>
      <c r="E55" s="132"/>
      <c r="F55" s="132"/>
      <c r="G55" s="132"/>
      <c r="H55" s="132"/>
      <c r="I55" s="132"/>
      <c r="J55" s="132"/>
      <c r="K55" s="132"/>
      <c r="L55" s="132">
        <f t="shared" si="2"/>
        <v>0</v>
      </c>
      <c r="M55" s="132"/>
      <c r="N55" s="132"/>
      <c r="O55" s="132"/>
      <c r="P55" s="132"/>
      <c r="Q55" s="132"/>
    </row>
    <row r="56" spans="1:17" ht="39.950000000000003" customHeight="1">
      <c r="A56" s="130" t="s">
        <v>186</v>
      </c>
      <c r="B56" s="131" t="s">
        <v>189</v>
      </c>
      <c r="C56" s="132">
        <f t="shared" si="3"/>
        <v>5908</v>
      </c>
      <c r="D56" s="132">
        <f>'PL4_SN giao dục'!E26</f>
        <v>5908</v>
      </c>
      <c r="E56" s="132"/>
      <c r="F56" s="132"/>
      <c r="G56" s="132"/>
      <c r="H56" s="132"/>
      <c r="I56" s="132"/>
      <c r="J56" s="132"/>
      <c r="K56" s="132"/>
      <c r="L56" s="132">
        <f t="shared" si="2"/>
        <v>0</v>
      </c>
      <c r="M56" s="132"/>
      <c r="N56" s="132"/>
      <c r="O56" s="132"/>
      <c r="P56" s="132"/>
      <c r="Q56" s="132"/>
    </row>
    <row r="57" spans="1:17" ht="20.100000000000001" customHeight="1">
      <c r="A57" s="130" t="s">
        <v>188</v>
      </c>
      <c r="B57" s="131" t="s">
        <v>191</v>
      </c>
      <c r="C57" s="132">
        <f t="shared" si="3"/>
        <v>6957</v>
      </c>
      <c r="D57" s="132">
        <f>'PL4_SN giao dục'!E28</f>
        <v>6957</v>
      </c>
      <c r="E57" s="132"/>
      <c r="F57" s="132"/>
      <c r="G57" s="132"/>
      <c r="H57" s="132"/>
      <c r="I57" s="132"/>
      <c r="J57" s="132"/>
      <c r="K57" s="132"/>
      <c r="L57" s="132">
        <f t="shared" si="2"/>
        <v>0</v>
      </c>
      <c r="M57" s="132"/>
      <c r="N57" s="132"/>
      <c r="O57" s="132"/>
      <c r="P57" s="132"/>
      <c r="Q57" s="132"/>
    </row>
    <row r="58" spans="1:17" ht="39.950000000000003" customHeight="1">
      <c r="A58" s="130" t="s">
        <v>190</v>
      </c>
      <c r="B58" s="131" t="s">
        <v>193</v>
      </c>
      <c r="C58" s="132">
        <f t="shared" si="3"/>
        <v>5253</v>
      </c>
      <c r="D58" s="132">
        <f>'PL4_SN giao dục'!E29</f>
        <v>5253</v>
      </c>
      <c r="E58" s="132"/>
      <c r="F58" s="132"/>
      <c r="G58" s="132"/>
      <c r="H58" s="132"/>
      <c r="I58" s="132"/>
      <c r="J58" s="132"/>
      <c r="K58" s="132"/>
      <c r="L58" s="132">
        <f t="shared" si="2"/>
        <v>0</v>
      </c>
      <c r="M58" s="132"/>
      <c r="N58" s="132"/>
      <c r="O58" s="132"/>
      <c r="P58" s="132"/>
      <c r="Q58" s="132"/>
    </row>
    <row r="59" spans="1:17" ht="39.950000000000003" customHeight="1">
      <c r="A59" s="130" t="s">
        <v>192</v>
      </c>
      <c r="B59" s="131" t="s">
        <v>195</v>
      </c>
      <c r="C59" s="132">
        <f t="shared" si="3"/>
        <v>5463</v>
      </c>
      <c r="D59" s="132">
        <f>'PL4_SN giao dục'!E30</f>
        <v>5463</v>
      </c>
      <c r="E59" s="132"/>
      <c r="F59" s="132"/>
      <c r="G59" s="132"/>
      <c r="H59" s="132"/>
      <c r="I59" s="132"/>
      <c r="J59" s="132"/>
      <c r="K59" s="132"/>
      <c r="L59" s="132">
        <f t="shared" si="2"/>
        <v>0</v>
      </c>
      <c r="M59" s="132"/>
      <c r="N59" s="132"/>
      <c r="O59" s="132"/>
      <c r="P59" s="132"/>
      <c r="Q59" s="132"/>
    </row>
    <row r="60" spans="1:17" ht="39.950000000000003" customHeight="1">
      <c r="A60" s="130" t="s">
        <v>194</v>
      </c>
      <c r="B60" s="131" t="s">
        <v>197</v>
      </c>
      <c r="C60" s="132">
        <f t="shared" si="3"/>
        <v>6973</v>
      </c>
      <c r="D60" s="132">
        <f>'PL4_SN giao dục'!E31</f>
        <v>6973</v>
      </c>
      <c r="E60" s="132"/>
      <c r="F60" s="132"/>
      <c r="G60" s="132"/>
      <c r="H60" s="132"/>
      <c r="I60" s="132"/>
      <c r="J60" s="132"/>
      <c r="K60" s="132"/>
      <c r="L60" s="132">
        <f t="shared" si="2"/>
        <v>0</v>
      </c>
      <c r="M60" s="132"/>
      <c r="N60" s="132"/>
      <c r="O60" s="132"/>
      <c r="P60" s="132"/>
      <c r="Q60" s="132"/>
    </row>
    <row r="61" spans="1:17" ht="39.950000000000003" customHeight="1">
      <c r="A61" s="130" t="s">
        <v>196</v>
      </c>
      <c r="B61" s="131" t="s">
        <v>309</v>
      </c>
      <c r="C61" s="132">
        <f t="shared" si="3"/>
        <v>6540</v>
      </c>
      <c r="D61" s="132">
        <f>'PL4_SN giao dục'!E32</f>
        <v>6540</v>
      </c>
      <c r="E61" s="132"/>
      <c r="F61" s="132"/>
      <c r="G61" s="132"/>
      <c r="H61" s="132"/>
      <c r="I61" s="132"/>
      <c r="J61" s="132"/>
      <c r="K61" s="132"/>
      <c r="L61" s="132">
        <f t="shared" si="2"/>
        <v>0</v>
      </c>
      <c r="M61" s="132"/>
      <c r="N61" s="132"/>
      <c r="O61" s="132"/>
      <c r="P61" s="132"/>
      <c r="Q61" s="132"/>
    </row>
    <row r="62" spans="1:17" ht="20.100000000000001" customHeight="1">
      <c r="A62" s="130" t="s">
        <v>198</v>
      </c>
      <c r="B62" s="131" t="s">
        <v>201</v>
      </c>
      <c r="C62" s="132">
        <f t="shared" si="3"/>
        <v>5686</v>
      </c>
      <c r="D62" s="132">
        <f>'PL4_SN giao dục'!E33</f>
        <v>5686</v>
      </c>
      <c r="E62" s="132"/>
      <c r="F62" s="132"/>
      <c r="G62" s="132"/>
      <c r="H62" s="132"/>
      <c r="I62" s="132"/>
      <c r="J62" s="132"/>
      <c r="K62" s="132"/>
      <c r="L62" s="132">
        <f t="shared" si="2"/>
        <v>0</v>
      </c>
      <c r="M62" s="132"/>
      <c r="N62" s="132"/>
      <c r="O62" s="132"/>
      <c r="P62" s="132"/>
      <c r="Q62" s="132"/>
    </row>
    <row r="63" spans="1:17" ht="20.100000000000001" customHeight="1">
      <c r="A63" s="130" t="s">
        <v>200</v>
      </c>
      <c r="B63" s="131" t="s">
        <v>203</v>
      </c>
      <c r="C63" s="132">
        <f t="shared" si="3"/>
        <v>11961</v>
      </c>
      <c r="D63" s="132">
        <f>'PL4_SN giao dục'!E34</f>
        <v>11961</v>
      </c>
      <c r="E63" s="132"/>
      <c r="F63" s="132"/>
      <c r="G63" s="132"/>
      <c r="H63" s="132"/>
      <c r="I63" s="132"/>
      <c r="J63" s="132"/>
      <c r="K63" s="132"/>
      <c r="L63" s="132">
        <f t="shared" si="2"/>
        <v>0</v>
      </c>
      <c r="M63" s="132"/>
      <c r="N63" s="132"/>
      <c r="O63" s="132"/>
      <c r="P63" s="132"/>
      <c r="Q63" s="132"/>
    </row>
    <row r="64" spans="1:17" ht="20.100000000000001" customHeight="1">
      <c r="A64" s="130" t="s">
        <v>202</v>
      </c>
      <c r="B64" s="131" t="s">
        <v>205</v>
      </c>
      <c r="C64" s="132">
        <f t="shared" si="3"/>
        <v>7760</v>
      </c>
      <c r="D64" s="132">
        <f>'PL4_SN giao dục'!E35</f>
        <v>7760</v>
      </c>
      <c r="E64" s="132"/>
      <c r="F64" s="132"/>
      <c r="G64" s="132"/>
      <c r="H64" s="132"/>
      <c r="I64" s="132"/>
      <c r="J64" s="132"/>
      <c r="K64" s="132"/>
      <c r="L64" s="132">
        <f t="shared" si="2"/>
        <v>0</v>
      </c>
      <c r="M64" s="132"/>
      <c r="N64" s="132"/>
      <c r="O64" s="132"/>
      <c r="P64" s="132"/>
      <c r="Q64" s="132"/>
    </row>
    <row r="65" spans="1:17" ht="39.950000000000003" customHeight="1">
      <c r="A65" s="130" t="s">
        <v>204</v>
      </c>
      <c r="B65" s="131" t="s">
        <v>207</v>
      </c>
      <c r="C65" s="132">
        <f t="shared" si="3"/>
        <v>5135</v>
      </c>
      <c r="D65" s="132">
        <f>'PL4_SN giao dục'!E36</f>
        <v>5135</v>
      </c>
      <c r="E65" s="132"/>
      <c r="F65" s="132"/>
      <c r="G65" s="132"/>
      <c r="H65" s="132"/>
      <c r="I65" s="132"/>
      <c r="J65" s="132"/>
      <c r="K65" s="132"/>
      <c r="L65" s="132">
        <f t="shared" si="2"/>
        <v>0</v>
      </c>
      <c r="M65" s="132"/>
      <c r="N65" s="132"/>
      <c r="O65" s="132"/>
      <c r="P65" s="132"/>
      <c r="Q65" s="132"/>
    </row>
    <row r="66" spans="1:17" ht="39.950000000000003" customHeight="1">
      <c r="A66" s="130" t="s">
        <v>206</v>
      </c>
      <c r="B66" s="131" t="s">
        <v>310</v>
      </c>
      <c r="C66" s="132">
        <f t="shared" si="3"/>
        <v>4160</v>
      </c>
      <c r="D66" s="132">
        <f>'PL4_SN giao dục'!E38</f>
        <v>4160</v>
      </c>
      <c r="E66" s="132"/>
      <c r="F66" s="132"/>
      <c r="G66" s="132"/>
      <c r="H66" s="132"/>
      <c r="I66" s="132"/>
      <c r="J66" s="132"/>
      <c r="K66" s="132"/>
      <c r="L66" s="132">
        <f t="shared" si="2"/>
        <v>0</v>
      </c>
      <c r="M66" s="132"/>
      <c r="N66" s="132"/>
      <c r="O66" s="132"/>
      <c r="P66" s="132"/>
      <c r="Q66" s="132"/>
    </row>
    <row r="67" spans="1:17" ht="39.950000000000003" customHeight="1">
      <c r="A67" s="130" t="s">
        <v>208</v>
      </c>
      <c r="B67" s="131" t="s">
        <v>217</v>
      </c>
      <c r="C67" s="132">
        <f t="shared" si="3"/>
        <v>7297</v>
      </c>
      <c r="D67" s="132">
        <f>'PL4_SN giao dục'!E39</f>
        <v>7297</v>
      </c>
      <c r="E67" s="132"/>
      <c r="F67" s="132"/>
      <c r="G67" s="132"/>
      <c r="H67" s="132"/>
      <c r="I67" s="132"/>
      <c r="J67" s="132"/>
      <c r="K67" s="132"/>
      <c r="L67" s="132">
        <f t="shared" si="2"/>
        <v>0</v>
      </c>
      <c r="M67" s="132"/>
      <c r="N67" s="132"/>
      <c r="O67" s="132"/>
      <c r="P67" s="132"/>
      <c r="Q67" s="132"/>
    </row>
    <row r="68" spans="1:17" ht="39.950000000000003" customHeight="1">
      <c r="A68" s="130" t="s">
        <v>210</v>
      </c>
      <c r="B68" s="131" t="s">
        <v>221</v>
      </c>
      <c r="C68" s="132">
        <f t="shared" si="3"/>
        <v>4432</v>
      </c>
      <c r="D68" s="132">
        <f>'PL4_SN giao dục'!E40</f>
        <v>4432</v>
      </c>
      <c r="E68" s="132"/>
      <c r="F68" s="132"/>
      <c r="G68" s="132"/>
      <c r="H68" s="132"/>
      <c r="I68" s="132"/>
      <c r="J68" s="132"/>
      <c r="K68" s="132"/>
      <c r="L68" s="132">
        <f t="shared" si="2"/>
        <v>0</v>
      </c>
      <c r="M68" s="132"/>
      <c r="N68" s="132"/>
      <c r="O68" s="132"/>
      <c r="P68" s="132"/>
      <c r="Q68" s="132"/>
    </row>
    <row r="69" spans="1:17" ht="39.950000000000003" customHeight="1">
      <c r="A69" s="130" t="s">
        <v>212</v>
      </c>
      <c r="B69" s="131" t="s">
        <v>223</v>
      </c>
      <c r="C69" s="132">
        <f t="shared" si="3"/>
        <v>4155</v>
      </c>
      <c r="D69" s="132">
        <f>'PL4_SN giao dục'!E41</f>
        <v>4155</v>
      </c>
      <c r="E69" s="132"/>
      <c r="F69" s="132"/>
      <c r="G69" s="132"/>
      <c r="H69" s="132"/>
      <c r="I69" s="132"/>
      <c r="J69" s="132"/>
      <c r="K69" s="132"/>
      <c r="L69" s="132">
        <f t="shared" si="2"/>
        <v>0</v>
      </c>
      <c r="M69" s="132"/>
      <c r="N69" s="132"/>
      <c r="O69" s="132"/>
      <c r="P69" s="132"/>
      <c r="Q69" s="132"/>
    </row>
    <row r="70" spans="1:17" ht="20.100000000000001" customHeight="1">
      <c r="A70" s="130" t="s">
        <v>214</v>
      </c>
      <c r="B70" s="131" t="s">
        <v>225</v>
      </c>
      <c r="C70" s="132">
        <f t="shared" si="3"/>
        <v>5885</v>
      </c>
      <c r="D70" s="132">
        <f>'PL4_SN giao dục'!E42</f>
        <v>5885</v>
      </c>
      <c r="E70" s="132"/>
      <c r="F70" s="132"/>
      <c r="G70" s="132"/>
      <c r="H70" s="132"/>
      <c r="I70" s="132"/>
      <c r="J70" s="132"/>
      <c r="K70" s="132"/>
      <c r="L70" s="132">
        <f t="shared" si="2"/>
        <v>0</v>
      </c>
      <c r="M70" s="132"/>
      <c r="N70" s="132"/>
      <c r="O70" s="132"/>
      <c r="P70" s="132"/>
      <c r="Q70" s="132"/>
    </row>
    <row r="71" spans="1:17" ht="20.100000000000001" customHeight="1">
      <c r="A71" s="130" t="s">
        <v>216</v>
      </c>
      <c r="B71" s="131" t="s">
        <v>227</v>
      </c>
      <c r="C71" s="132">
        <f t="shared" si="3"/>
        <v>3606</v>
      </c>
      <c r="D71" s="132">
        <f>'PL4_SN giao dục'!E43</f>
        <v>3606</v>
      </c>
      <c r="E71" s="132"/>
      <c r="F71" s="132"/>
      <c r="G71" s="132"/>
      <c r="H71" s="132"/>
      <c r="I71" s="132"/>
      <c r="J71" s="132"/>
      <c r="K71" s="132"/>
      <c r="L71" s="132">
        <f t="shared" si="2"/>
        <v>0</v>
      </c>
      <c r="M71" s="132"/>
      <c r="N71" s="132"/>
      <c r="O71" s="132"/>
      <c r="P71" s="132"/>
      <c r="Q71" s="132"/>
    </row>
    <row r="72" spans="1:17" ht="39.950000000000003" customHeight="1">
      <c r="A72" s="130" t="s">
        <v>218</v>
      </c>
      <c r="B72" s="131" t="s">
        <v>231</v>
      </c>
      <c r="C72" s="132">
        <f t="shared" si="3"/>
        <v>9911</v>
      </c>
      <c r="D72" s="132">
        <f>'PL4_SN giao dục'!E44</f>
        <v>9911</v>
      </c>
      <c r="E72" s="132"/>
      <c r="F72" s="132"/>
      <c r="G72" s="132"/>
      <c r="H72" s="132"/>
      <c r="I72" s="132"/>
      <c r="J72" s="132"/>
      <c r="K72" s="132"/>
      <c r="L72" s="132">
        <f t="shared" si="2"/>
        <v>0</v>
      </c>
      <c r="M72" s="132"/>
      <c r="N72" s="132"/>
      <c r="O72" s="132"/>
      <c r="P72" s="132"/>
      <c r="Q72" s="132"/>
    </row>
    <row r="73" spans="1:17" ht="17.25">
      <c r="A73" s="130" t="s">
        <v>220</v>
      </c>
      <c r="B73" s="131" t="s">
        <v>233</v>
      </c>
      <c r="C73" s="132">
        <f t="shared" si="3"/>
        <v>6067</v>
      </c>
      <c r="D73" s="132">
        <f>'PL4_SN giao dục'!E45</f>
        <v>6067</v>
      </c>
      <c r="E73" s="132"/>
      <c r="F73" s="132"/>
      <c r="G73" s="132"/>
      <c r="H73" s="132"/>
      <c r="I73" s="132"/>
      <c r="J73" s="132"/>
      <c r="K73" s="132"/>
      <c r="L73" s="132">
        <f t="shared" si="2"/>
        <v>0</v>
      </c>
      <c r="M73" s="132"/>
      <c r="N73" s="132"/>
      <c r="O73" s="132"/>
      <c r="P73" s="132"/>
      <c r="Q73" s="132"/>
    </row>
    <row r="74" spans="1:17" ht="39.950000000000003" customHeight="1">
      <c r="A74" s="130" t="s">
        <v>222</v>
      </c>
      <c r="B74" s="131" t="s">
        <v>209</v>
      </c>
      <c r="C74" s="132">
        <f t="shared" si="3"/>
        <v>8861</v>
      </c>
      <c r="D74" s="132">
        <f>'PL4_SN giao dục'!E47</f>
        <v>8861</v>
      </c>
      <c r="E74" s="132"/>
      <c r="F74" s="132"/>
      <c r="G74" s="132"/>
      <c r="H74" s="132"/>
      <c r="I74" s="132"/>
      <c r="J74" s="132"/>
      <c r="K74" s="132"/>
      <c r="L74" s="132">
        <f t="shared" si="2"/>
        <v>0</v>
      </c>
      <c r="M74" s="132"/>
      <c r="N74" s="132"/>
      <c r="O74" s="132"/>
      <c r="P74" s="132"/>
      <c r="Q74" s="132"/>
    </row>
    <row r="75" spans="1:17" ht="39.950000000000003" customHeight="1">
      <c r="A75" s="130" t="s">
        <v>224</v>
      </c>
      <c r="B75" s="131" t="s">
        <v>219</v>
      </c>
      <c r="C75" s="132">
        <f t="shared" si="3"/>
        <v>5626</v>
      </c>
      <c r="D75" s="132">
        <f>'PL4_SN giao dục'!E48</f>
        <v>5626</v>
      </c>
      <c r="E75" s="132"/>
      <c r="F75" s="132"/>
      <c r="G75" s="132"/>
      <c r="H75" s="132"/>
      <c r="I75" s="132"/>
      <c r="J75" s="132"/>
      <c r="K75" s="132"/>
      <c r="L75" s="132">
        <f t="shared" si="2"/>
        <v>0</v>
      </c>
      <c r="M75" s="132"/>
      <c r="N75" s="132"/>
      <c r="O75" s="132"/>
      <c r="P75" s="132"/>
      <c r="Q75" s="132"/>
    </row>
    <row r="76" spans="1:17" ht="39.950000000000003" customHeight="1">
      <c r="A76" s="130" t="s">
        <v>226</v>
      </c>
      <c r="B76" s="131" t="s">
        <v>215</v>
      </c>
      <c r="C76" s="132">
        <f t="shared" si="3"/>
        <v>5467</v>
      </c>
      <c r="D76" s="132">
        <f>'PL4_SN giao dục'!E49</f>
        <v>5467</v>
      </c>
      <c r="E76" s="132"/>
      <c r="F76" s="132"/>
      <c r="G76" s="132"/>
      <c r="H76" s="132"/>
      <c r="I76" s="132"/>
      <c r="J76" s="132"/>
      <c r="K76" s="132"/>
      <c r="L76" s="132">
        <f t="shared" si="2"/>
        <v>0</v>
      </c>
      <c r="M76" s="132"/>
      <c r="N76" s="132"/>
      <c r="O76" s="132"/>
      <c r="P76" s="132"/>
      <c r="Q76" s="132"/>
    </row>
    <row r="77" spans="1:17" ht="39.950000000000003" customHeight="1">
      <c r="A77" s="130" t="s">
        <v>228</v>
      </c>
      <c r="B77" s="131" t="s">
        <v>211</v>
      </c>
      <c r="C77" s="132">
        <f>SUM(D77:Q77)-M77-N77</f>
        <v>9158</v>
      </c>
      <c r="D77" s="132">
        <f>'PL4_SN giao dục'!E50</f>
        <v>9158</v>
      </c>
      <c r="E77" s="132"/>
      <c r="F77" s="132"/>
      <c r="G77" s="132"/>
      <c r="H77" s="132"/>
      <c r="I77" s="132"/>
      <c r="J77" s="132"/>
      <c r="K77" s="132"/>
      <c r="L77" s="132">
        <f t="shared" ref="L77:L79" si="4">SUM(M77:N77)</f>
        <v>0</v>
      </c>
      <c r="M77" s="132"/>
      <c r="N77" s="132"/>
      <c r="O77" s="132"/>
      <c r="P77" s="132"/>
      <c r="Q77" s="132"/>
    </row>
    <row r="78" spans="1:17" ht="39.950000000000003" customHeight="1">
      <c r="A78" s="130" t="s">
        <v>230</v>
      </c>
      <c r="B78" s="131" t="s">
        <v>229</v>
      </c>
      <c r="C78" s="132">
        <f t="shared" ref="C78:C80" si="5">SUM(D78:Q78)-M78-N78</f>
        <v>5863</v>
      </c>
      <c r="D78" s="132">
        <f>'PL4_SN giao dục'!E51</f>
        <v>5863</v>
      </c>
      <c r="E78" s="132"/>
      <c r="F78" s="132"/>
      <c r="G78" s="132"/>
      <c r="H78" s="132"/>
      <c r="I78" s="132"/>
      <c r="J78" s="132"/>
      <c r="K78" s="132"/>
      <c r="L78" s="132">
        <f t="shared" si="4"/>
        <v>0</v>
      </c>
      <c r="M78" s="132"/>
      <c r="N78" s="132"/>
      <c r="O78" s="132"/>
      <c r="P78" s="132"/>
      <c r="Q78" s="132"/>
    </row>
    <row r="79" spans="1:17" ht="39.950000000000003" customHeight="1">
      <c r="A79" s="130" t="s">
        <v>232</v>
      </c>
      <c r="B79" s="133" t="s">
        <v>235</v>
      </c>
      <c r="C79" s="132">
        <f t="shared" si="5"/>
        <v>480</v>
      </c>
      <c r="D79" s="132">
        <f>'PL4_SN giao dục'!E76</f>
        <v>480</v>
      </c>
      <c r="E79" s="132"/>
      <c r="F79" s="132"/>
      <c r="G79" s="132"/>
      <c r="H79" s="132"/>
      <c r="I79" s="132"/>
      <c r="J79" s="132"/>
      <c r="K79" s="132"/>
      <c r="L79" s="132">
        <f t="shared" si="4"/>
        <v>0</v>
      </c>
      <c r="M79" s="132"/>
      <c r="N79" s="132"/>
      <c r="O79" s="132"/>
      <c r="P79" s="132"/>
      <c r="Q79" s="132"/>
    </row>
    <row r="80" spans="1:17" ht="17.25">
      <c r="A80" s="130" t="s">
        <v>234</v>
      </c>
      <c r="B80" s="133" t="s">
        <v>237</v>
      </c>
      <c r="C80" s="132">
        <f t="shared" si="5"/>
        <v>6000</v>
      </c>
      <c r="D80" s="132"/>
      <c r="E80" s="132"/>
      <c r="F80" s="132"/>
      <c r="G80" s="132"/>
      <c r="H80" s="132"/>
      <c r="I80" s="132"/>
      <c r="J80" s="132"/>
      <c r="K80" s="132">
        <f>'PL1_Chi tiết NS huyện'!I27</f>
        <v>3000</v>
      </c>
      <c r="L80" s="132">
        <f>'PL2_Vốn SN'!E49+'PL2_Vốn SN'!E50+'PL2_Vốn SN'!E51+'PL2_Vốn SN'!E52+'PL2_Vốn SN'!E57</f>
        <v>3000</v>
      </c>
      <c r="M80" s="132">
        <f>'PL2_Vốn SN'!E49+'PL2_Vốn SN'!E50+'PL2_Vốn SN'!E51+'PL2_Vốn SN'!E52</f>
        <v>2800</v>
      </c>
      <c r="N80" s="132"/>
      <c r="O80" s="132"/>
      <c r="P80" s="132"/>
      <c r="Q80" s="132"/>
    </row>
    <row r="81" spans="1:17" ht="20.100000000000001" customHeight="1">
      <c r="A81" s="130" t="s">
        <v>236</v>
      </c>
      <c r="B81" s="133" t="s">
        <v>441</v>
      </c>
      <c r="C81" s="132">
        <f>SUM(C82:C88)</f>
        <v>7201</v>
      </c>
      <c r="D81" s="132">
        <f t="shared" ref="D81:Q81" si="6">SUM(D82:D88)</f>
        <v>1841</v>
      </c>
      <c r="E81" s="132">
        <f t="shared" si="6"/>
        <v>0</v>
      </c>
      <c r="F81" s="132">
        <f t="shared" si="6"/>
        <v>0</v>
      </c>
      <c r="G81" s="132">
        <f t="shared" si="6"/>
        <v>2000</v>
      </c>
      <c r="H81" s="132">
        <f t="shared" si="6"/>
        <v>0</v>
      </c>
      <c r="I81" s="132">
        <f t="shared" si="6"/>
        <v>0</v>
      </c>
      <c r="J81" s="132">
        <f t="shared" si="6"/>
        <v>0</v>
      </c>
      <c r="K81" s="132">
        <f t="shared" si="6"/>
        <v>0</v>
      </c>
      <c r="L81" s="132">
        <f t="shared" si="6"/>
        <v>1700</v>
      </c>
      <c r="M81" s="132">
        <f t="shared" si="6"/>
        <v>0</v>
      </c>
      <c r="N81" s="132">
        <f t="shared" si="6"/>
        <v>0</v>
      </c>
      <c r="O81" s="132">
        <f t="shared" si="6"/>
        <v>0</v>
      </c>
      <c r="P81" s="132">
        <f t="shared" si="6"/>
        <v>0</v>
      </c>
      <c r="Q81" s="132">
        <f t="shared" si="6"/>
        <v>1660</v>
      </c>
    </row>
    <row r="82" spans="1:17" s="521" customFormat="1" ht="75" customHeight="1">
      <c r="A82" s="518" t="s">
        <v>12</v>
      </c>
      <c r="B82" s="519" t="s">
        <v>354</v>
      </c>
      <c r="C82" s="520">
        <f t="shared" si="3"/>
        <v>2000</v>
      </c>
      <c r="D82" s="522"/>
      <c r="E82" s="522"/>
      <c r="F82" s="522"/>
      <c r="G82" s="523">
        <f>'PL1_Chi tiết NS huyện'!I317</f>
        <v>2000</v>
      </c>
      <c r="H82" s="522"/>
      <c r="I82" s="522"/>
      <c r="J82" s="522"/>
      <c r="K82" s="522"/>
      <c r="L82" s="522"/>
      <c r="M82" s="522"/>
      <c r="N82" s="522"/>
      <c r="O82" s="522"/>
      <c r="P82" s="522"/>
      <c r="Q82" s="522"/>
    </row>
    <row r="83" spans="1:17" s="521" customFormat="1" ht="39.950000000000003" customHeight="1">
      <c r="A83" s="518" t="s">
        <v>12</v>
      </c>
      <c r="B83" s="519" t="s">
        <v>311</v>
      </c>
      <c r="C83" s="520">
        <f t="shared" si="3"/>
        <v>500</v>
      </c>
      <c r="D83" s="522"/>
      <c r="E83" s="522"/>
      <c r="F83" s="522"/>
      <c r="G83" s="522"/>
      <c r="H83" s="522"/>
      <c r="I83" s="522"/>
      <c r="J83" s="522"/>
      <c r="K83" s="522"/>
      <c r="L83" s="523">
        <f>'PL2_Vốn SN'!E38</f>
        <v>500</v>
      </c>
      <c r="M83" s="522"/>
      <c r="N83" s="522"/>
      <c r="O83" s="522"/>
      <c r="P83" s="522"/>
      <c r="Q83" s="522"/>
    </row>
    <row r="84" spans="1:17" s="521" customFormat="1" ht="17.25">
      <c r="A84" s="518" t="s">
        <v>12</v>
      </c>
      <c r="B84" s="519" t="s">
        <v>934</v>
      </c>
      <c r="C84" s="520">
        <f t="shared" si="3"/>
        <v>1000</v>
      </c>
      <c r="D84" s="522"/>
      <c r="E84" s="522"/>
      <c r="F84" s="522"/>
      <c r="G84" s="522"/>
      <c r="H84" s="522"/>
      <c r="I84" s="522"/>
      <c r="J84" s="522"/>
      <c r="K84" s="522"/>
      <c r="L84" s="523">
        <f>'PL2_Vốn SN'!E33</f>
        <v>1000</v>
      </c>
      <c r="M84" s="522"/>
      <c r="N84" s="522"/>
      <c r="O84" s="522"/>
      <c r="P84" s="522"/>
      <c r="Q84" s="522"/>
    </row>
    <row r="85" spans="1:17" s="521" customFormat="1" ht="54.95" customHeight="1">
      <c r="A85" s="518" t="s">
        <v>12</v>
      </c>
      <c r="B85" s="519" t="s">
        <v>312</v>
      </c>
      <c r="C85" s="520">
        <f t="shared" si="3"/>
        <v>650</v>
      </c>
      <c r="D85" s="523">
        <f>'PL4_SN giao dục'!L85</f>
        <v>650</v>
      </c>
      <c r="E85" s="522"/>
      <c r="F85" s="522"/>
      <c r="G85" s="522"/>
      <c r="H85" s="522"/>
      <c r="I85" s="522"/>
      <c r="J85" s="522"/>
      <c r="K85" s="522"/>
      <c r="L85" s="522"/>
      <c r="M85" s="522"/>
      <c r="N85" s="522"/>
      <c r="O85" s="522"/>
      <c r="P85" s="522"/>
      <c r="Q85" s="522"/>
    </row>
    <row r="86" spans="1:17" s="521" customFormat="1" ht="34.5">
      <c r="A86" s="518" t="s">
        <v>12</v>
      </c>
      <c r="B86" s="519" t="s">
        <v>1020</v>
      </c>
      <c r="C86" s="520">
        <f>SUM(D86:Q86)-M86-N86</f>
        <v>1660</v>
      </c>
      <c r="D86" s="520"/>
      <c r="E86" s="520"/>
      <c r="F86" s="520"/>
      <c r="G86" s="520"/>
      <c r="H86" s="520"/>
      <c r="I86" s="520"/>
      <c r="J86" s="520"/>
      <c r="K86" s="520"/>
      <c r="L86" s="520">
        <f>SUM(M86:N86)</f>
        <v>0</v>
      </c>
      <c r="M86" s="520"/>
      <c r="N86" s="520"/>
      <c r="O86" s="520"/>
      <c r="P86" s="520"/>
      <c r="Q86" s="520">
        <f>'PL1_Chi tiết NS huyện'!I329</f>
        <v>1660</v>
      </c>
    </row>
    <row r="87" spans="1:17" s="521" customFormat="1" ht="39.950000000000003" customHeight="1">
      <c r="A87" s="518" t="s">
        <v>12</v>
      </c>
      <c r="B87" s="519" t="s">
        <v>1021</v>
      </c>
      <c r="C87" s="520">
        <f>SUM(D87:Q87)-M87-N87</f>
        <v>200</v>
      </c>
      <c r="D87" s="520"/>
      <c r="E87" s="520"/>
      <c r="F87" s="520"/>
      <c r="G87" s="520"/>
      <c r="H87" s="520"/>
      <c r="I87" s="520"/>
      <c r="J87" s="520"/>
      <c r="K87" s="520"/>
      <c r="L87" s="520">
        <f>'PL2_Vốn SN'!E59</f>
        <v>200</v>
      </c>
      <c r="M87" s="520"/>
      <c r="N87" s="520"/>
      <c r="O87" s="520"/>
      <c r="P87" s="520"/>
      <c r="Q87" s="520"/>
    </row>
    <row r="88" spans="1:17" s="521" customFormat="1" ht="34.5">
      <c r="A88" s="524" t="s">
        <v>12</v>
      </c>
      <c r="B88" s="525" t="s">
        <v>442</v>
      </c>
      <c r="C88" s="526">
        <f t="shared" si="3"/>
        <v>1191</v>
      </c>
      <c r="D88" s="527">
        <f>'PL4_SN giao dục'!N86</f>
        <v>1191</v>
      </c>
      <c r="E88" s="528"/>
      <c r="F88" s="528"/>
      <c r="G88" s="528"/>
      <c r="H88" s="528"/>
      <c r="I88" s="528"/>
      <c r="J88" s="528"/>
      <c r="K88" s="528"/>
      <c r="L88" s="528"/>
      <c r="M88" s="528"/>
      <c r="N88" s="528"/>
      <c r="O88" s="528"/>
      <c r="P88" s="528"/>
      <c r="Q88" s="528"/>
    </row>
    <row r="89" spans="1:17" ht="3.75" customHeight="1"/>
  </sheetData>
  <mergeCells count="21">
    <mergeCell ref="P8:P9"/>
    <mergeCell ref="H8:H9"/>
    <mergeCell ref="I8:I9"/>
    <mergeCell ref="J8:J9"/>
    <mergeCell ref="K8:K9"/>
    <mergeCell ref="O1:Q1"/>
    <mergeCell ref="A3:Q3"/>
    <mergeCell ref="A4:Q4"/>
    <mergeCell ref="O6:Q6"/>
    <mergeCell ref="A7:A9"/>
    <mergeCell ref="B7:B9"/>
    <mergeCell ref="C7:C9"/>
    <mergeCell ref="D7:Q7"/>
    <mergeCell ref="D8:D9"/>
    <mergeCell ref="E8:E9"/>
    <mergeCell ref="L8:L9"/>
    <mergeCell ref="M8:N8"/>
    <mergeCell ref="O8:O9"/>
    <mergeCell ref="Q8:Q9"/>
    <mergeCell ref="F8:F9"/>
    <mergeCell ref="G8:G9"/>
  </mergeCells>
  <phoneticPr fontId="38" type="noConversion"/>
  <pageMargins left="0.85" right="0.22" top="0.6" bottom="0.41" header="0.24" footer="0.2"/>
  <pageSetup paperSize="9" scale="70" fitToHeight="0"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pageSetUpPr fitToPage="1"/>
  </sheetPr>
  <dimension ref="A1:P23"/>
  <sheetViews>
    <sheetView topLeftCell="A10" workbookViewId="0">
      <selection activeCell="A11" sqref="A11:K23"/>
    </sheetView>
  </sheetViews>
  <sheetFormatPr defaultRowHeight="17.25"/>
  <cols>
    <col min="1" max="1" width="6" style="70" customWidth="1"/>
    <col min="2" max="2" width="24.125" style="70" customWidth="1"/>
    <col min="3" max="3" width="14" style="70" customWidth="1"/>
    <col min="4" max="4" width="12.375" style="70" customWidth="1"/>
    <col min="5" max="5" width="11.375" style="70" customWidth="1"/>
    <col min="6" max="6" width="11.75" style="70" customWidth="1"/>
    <col min="7" max="7" width="13" style="70" customWidth="1"/>
    <col min="8" max="8" width="11.875" style="70" customWidth="1"/>
    <col min="9" max="9" width="12.125" style="70" customWidth="1"/>
    <col min="10" max="10" width="13.25" style="70" customWidth="1"/>
    <col min="11" max="11" width="12.875" style="70" customWidth="1"/>
    <col min="12" max="16384" width="9" style="70"/>
  </cols>
  <sheetData>
    <row r="1" spans="1:16" ht="18.75">
      <c r="A1" s="49"/>
      <c r="B1" s="50"/>
      <c r="J1" s="563" t="s">
        <v>316</v>
      </c>
      <c r="K1" s="563"/>
      <c r="L1" s="71"/>
    </row>
    <row r="2" spans="1:16">
      <c r="A2" s="49"/>
      <c r="B2" s="50"/>
      <c r="C2" s="134"/>
    </row>
    <row r="3" spans="1:16" ht="41.25" customHeight="1">
      <c r="A3" s="564" t="s">
        <v>317</v>
      </c>
      <c r="B3" s="564"/>
      <c r="C3" s="564"/>
      <c r="D3" s="564"/>
      <c r="E3" s="564"/>
      <c r="F3" s="564"/>
      <c r="G3" s="564"/>
      <c r="H3" s="564"/>
      <c r="I3" s="564"/>
      <c r="J3" s="564"/>
      <c r="K3" s="564"/>
      <c r="L3" s="135"/>
      <c r="M3" s="135"/>
      <c r="N3" s="135"/>
      <c r="O3" s="135"/>
      <c r="P3" s="135"/>
    </row>
    <row r="4" spans="1:16" ht="33.75" customHeight="1">
      <c r="A4" s="565" t="s">
        <v>939</v>
      </c>
      <c r="B4" s="565"/>
      <c r="C4" s="565"/>
      <c r="D4" s="565"/>
      <c r="E4" s="565"/>
      <c r="F4" s="565"/>
      <c r="G4" s="565"/>
      <c r="H4" s="565"/>
      <c r="I4" s="565"/>
      <c r="J4" s="565"/>
      <c r="K4" s="565"/>
      <c r="L4" s="136"/>
      <c r="M4" s="136"/>
      <c r="N4" s="136"/>
      <c r="O4" s="136"/>
      <c r="P4" s="136"/>
    </row>
    <row r="6" spans="1:16">
      <c r="J6" s="554" t="s">
        <v>0</v>
      </c>
      <c r="K6" s="554"/>
    </row>
    <row r="7" spans="1:16" ht="22.5" customHeight="1">
      <c r="A7" s="566" t="s">
        <v>75</v>
      </c>
      <c r="B7" s="566" t="s">
        <v>26</v>
      </c>
      <c r="C7" s="566" t="s">
        <v>80</v>
      </c>
      <c r="D7" s="566" t="s">
        <v>248</v>
      </c>
      <c r="E7" s="567" t="s">
        <v>318</v>
      </c>
      <c r="F7" s="567"/>
      <c r="G7" s="567"/>
      <c r="H7" s="566" t="s">
        <v>319</v>
      </c>
      <c r="I7" s="566" t="s">
        <v>320</v>
      </c>
      <c r="J7" s="566" t="s">
        <v>16</v>
      </c>
      <c r="K7" s="566" t="s">
        <v>252</v>
      </c>
    </row>
    <row r="8" spans="1:16" ht="26.25" customHeight="1">
      <c r="A8" s="566"/>
      <c r="B8" s="566"/>
      <c r="C8" s="566"/>
      <c r="D8" s="566"/>
      <c r="E8" s="567" t="s">
        <v>321</v>
      </c>
      <c r="F8" s="568" t="s">
        <v>322</v>
      </c>
      <c r="G8" s="568"/>
      <c r="H8" s="566"/>
      <c r="I8" s="566"/>
      <c r="J8" s="566"/>
      <c r="K8" s="566"/>
    </row>
    <row r="9" spans="1:16" ht="70.5" customHeight="1">
      <c r="A9" s="566"/>
      <c r="B9" s="566"/>
      <c r="C9" s="566"/>
      <c r="D9" s="566"/>
      <c r="E9" s="567"/>
      <c r="F9" s="137" t="s">
        <v>68</v>
      </c>
      <c r="G9" s="137" t="s">
        <v>323</v>
      </c>
      <c r="H9" s="566"/>
      <c r="I9" s="566"/>
      <c r="J9" s="566"/>
      <c r="K9" s="566"/>
    </row>
    <row r="10" spans="1:16" s="139" customFormat="1" ht="16.5">
      <c r="A10" s="138" t="s">
        <v>4</v>
      </c>
      <c r="B10" s="138" t="s">
        <v>5</v>
      </c>
      <c r="C10" s="138">
        <v>1</v>
      </c>
      <c r="D10" s="138" t="s">
        <v>324</v>
      </c>
      <c r="E10" s="138">
        <v>3</v>
      </c>
      <c r="F10" s="138">
        <f>E10+1</f>
        <v>4</v>
      </c>
      <c r="G10" s="138">
        <f>F10+1</f>
        <v>5</v>
      </c>
      <c r="H10" s="138">
        <f>G10+1</f>
        <v>6</v>
      </c>
      <c r="I10" s="138">
        <f>H10+1</f>
        <v>7</v>
      </c>
      <c r="J10" s="138">
        <f>I10+1</f>
        <v>8</v>
      </c>
      <c r="K10" s="138" t="s">
        <v>325</v>
      </c>
    </row>
    <row r="11" spans="1:16" s="134" customFormat="1" ht="26.25" customHeight="1">
      <c r="A11" s="140"/>
      <c r="B11" s="141" t="s">
        <v>27</v>
      </c>
      <c r="C11" s="142">
        <f>SUM(C12:C23)</f>
        <v>30315</v>
      </c>
      <c r="D11" s="142">
        <f t="shared" ref="D11:J11" si="0">SUM(D12:D23)</f>
        <v>1555</v>
      </c>
      <c r="E11" s="142">
        <f t="shared" si="0"/>
        <v>1555</v>
      </c>
      <c r="F11" s="142">
        <f t="shared" si="0"/>
        <v>0</v>
      </c>
      <c r="G11" s="142">
        <f t="shared" si="0"/>
        <v>0</v>
      </c>
      <c r="H11" s="142">
        <f>SUM(H12:H23)</f>
        <v>67888</v>
      </c>
      <c r="I11" s="142">
        <f t="shared" si="0"/>
        <v>0</v>
      </c>
      <c r="J11" s="142">
        <f t="shared" si="0"/>
        <v>0</v>
      </c>
      <c r="K11" s="142">
        <f>SUM(K12:K23)</f>
        <v>69443</v>
      </c>
      <c r="L11" s="529">
        <v>68670</v>
      </c>
      <c r="M11" s="530">
        <f>K11-L11</f>
        <v>773</v>
      </c>
      <c r="N11" s="529">
        <v>311</v>
      </c>
      <c r="O11" s="530">
        <f>M11-N11</f>
        <v>462</v>
      </c>
      <c r="P11" s="529">
        <f>460</f>
        <v>460</v>
      </c>
    </row>
    <row r="12" spans="1:16" ht="26.25" customHeight="1">
      <c r="A12" s="143" t="s">
        <v>81</v>
      </c>
      <c r="B12" s="144" t="s">
        <v>95</v>
      </c>
      <c r="C12" s="145">
        <v>13280</v>
      </c>
      <c r="D12" s="145">
        <f>E12+G12</f>
        <v>953</v>
      </c>
      <c r="E12" s="145">
        <f>'[9]Thu xã (06a)'!$U$9</f>
        <v>953</v>
      </c>
      <c r="F12" s="145"/>
      <c r="G12" s="145"/>
      <c r="H12" s="145">
        <f>'PL3_ NS xã'!D10+720-D12</f>
        <v>5955.5</v>
      </c>
      <c r="I12" s="145"/>
      <c r="J12" s="145"/>
      <c r="K12" s="145">
        <f>D12+H12+I12+J12</f>
        <v>6908.5</v>
      </c>
    </row>
    <row r="13" spans="1:16" ht="26.25" customHeight="1">
      <c r="A13" s="143" t="s">
        <v>82</v>
      </c>
      <c r="B13" s="144" t="s">
        <v>96</v>
      </c>
      <c r="C13" s="145">
        <v>6056</v>
      </c>
      <c r="D13" s="145">
        <f t="shared" ref="D13:D23" si="1">E13+G13</f>
        <v>316</v>
      </c>
      <c r="E13" s="145">
        <f>'[9]Thu xã (06a)'!$U$10</f>
        <v>316</v>
      </c>
      <c r="F13" s="145"/>
      <c r="G13" s="145"/>
      <c r="H13" s="145">
        <f>'PL3_ NS xã'!E10+150-D13</f>
        <v>5717.5</v>
      </c>
      <c r="I13" s="145"/>
      <c r="J13" s="145"/>
      <c r="K13" s="145">
        <f t="shared" ref="K13:K23" si="2">D13+H13+I13+J13</f>
        <v>6033.5</v>
      </c>
    </row>
    <row r="14" spans="1:16" ht="26.25" customHeight="1">
      <c r="A14" s="143" t="s">
        <v>83</v>
      </c>
      <c r="B14" s="144" t="s">
        <v>97</v>
      </c>
      <c r="C14" s="145">
        <v>2300</v>
      </c>
      <c r="D14" s="145">
        <f t="shared" si="1"/>
        <v>40</v>
      </c>
      <c r="E14" s="145">
        <f>'[9]Thu xã (06a)'!$U$11</f>
        <v>40</v>
      </c>
      <c r="F14" s="145"/>
      <c r="G14" s="145"/>
      <c r="H14" s="145">
        <f>'PL3_ NS xã'!F10+5-D14</f>
        <v>5176.5</v>
      </c>
      <c r="I14" s="145"/>
      <c r="J14" s="145"/>
      <c r="K14" s="145">
        <f t="shared" si="2"/>
        <v>5216.5</v>
      </c>
    </row>
    <row r="15" spans="1:16" ht="26.25" customHeight="1">
      <c r="A15" s="143" t="s">
        <v>84</v>
      </c>
      <c r="B15" s="144" t="s">
        <v>98</v>
      </c>
      <c r="C15" s="145">
        <v>3084</v>
      </c>
      <c r="D15" s="145">
        <f t="shared" si="1"/>
        <v>79</v>
      </c>
      <c r="E15" s="145">
        <f>'[9]Thu xã (06a)'!$U$12</f>
        <v>79</v>
      </c>
      <c r="F15" s="145"/>
      <c r="G15" s="145"/>
      <c r="H15" s="145">
        <f>'PL3_ NS xã'!G10+20-D15</f>
        <v>5786.5</v>
      </c>
      <c r="I15" s="145"/>
      <c r="J15" s="145"/>
      <c r="K15" s="145">
        <f t="shared" si="2"/>
        <v>5865.5</v>
      </c>
    </row>
    <row r="16" spans="1:16" ht="26.25" customHeight="1">
      <c r="A16" s="143" t="s">
        <v>85</v>
      </c>
      <c r="B16" s="144" t="s">
        <v>99</v>
      </c>
      <c r="C16" s="145">
        <v>710</v>
      </c>
      <c r="D16" s="145">
        <f t="shared" si="1"/>
        <v>42</v>
      </c>
      <c r="E16" s="145">
        <f>'[9]Thu xã (06a)'!$U$13</f>
        <v>42</v>
      </c>
      <c r="F16" s="145"/>
      <c r="G16" s="145"/>
      <c r="H16" s="145">
        <f>'PL3_ NS xã'!H10-D16</f>
        <v>7551.5</v>
      </c>
      <c r="I16" s="145"/>
      <c r="J16" s="145"/>
      <c r="K16" s="145">
        <f t="shared" si="2"/>
        <v>7593.5</v>
      </c>
    </row>
    <row r="17" spans="1:11" ht="26.25" customHeight="1">
      <c r="A17" s="143" t="s">
        <v>86</v>
      </c>
      <c r="B17" s="144" t="s">
        <v>103</v>
      </c>
      <c r="C17" s="145">
        <v>925</v>
      </c>
      <c r="D17" s="145">
        <f t="shared" si="1"/>
        <v>40</v>
      </c>
      <c r="E17" s="145">
        <f>'[9]Thu xã (06a)'!$U$14</f>
        <v>40</v>
      </c>
      <c r="F17" s="145"/>
      <c r="G17" s="145"/>
      <c r="H17" s="145">
        <f>'PL3_ NS xã'!M10+5-D17</f>
        <v>5104.5</v>
      </c>
      <c r="I17" s="145"/>
      <c r="J17" s="145"/>
      <c r="K17" s="145">
        <f t="shared" si="2"/>
        <v>5144.5</v>
      </c>
    </row>
    <row r="18" spans="1:11" ht="26.25" customHeight="1">
      <c r="A18" s="143" t="s">
        <v>87</v>
      </c>
      <c r="B18" s="144" t="s">
        <v>104</v>
      </c>
      <c r="C18" s="145">
        <v>120</v>
      </c>
      <c r="D18" s="145">
        <f t="shared" si="1"/>
        <v>15</v>
      </c>
      <c r="E18" s="145">
        <f>'[9]Thu xã (06a)'!$U$15</f>
        <v>15</v>
      </c>
      <c r="F18" s="145"/>
      <c r="G18" s="145"/>
      <c r="H18" s="145">
        <f>'PL3_ NS xã'!K10-D18</f>
        <v>4067.5</v>
      </c>
      <c r="I18" s="145"/>
      <c r="J18" s="145"/>
      <c r="K18" s="145">
        <f t="shared" si="2"/>
        <v>4082.5</v>
      </c>
    </row>
    <row r="19" spans="1:11" ht="26.25" customHeight="1">
      <c r="A19" s="143" t="s">
        <v>88</v>
      </c>
      <c r="B19" s="144" t="s">
        <v>100</v>
      </c>
      <c r="C19" s="145">
        <v>2895</v>
      </c>
      <c r="D19" s="145">
        <f t="shared" si="1"/>
        <v>16</v>
      </c>
      <c r="E19" s="145">
        <f>'[9]Thu xã (06a)'!$U$16</f>
        <v>16</v>
      </c>
      <c r="F19" s="145"/>
      <c r="G19" s="145"/>
      <c r="H19" s="145">
        <f>'PL3_ NS xã'!J10-D19</f>
        <v>6020.5</v>
      </c>
      <c r="I19" s="145"/>
      <c r="J19" s="145"/>
      <c r="K19" s="145">
        <f t="shared" si="2"/>
        <v>6036.5</v>
      </c>
    </row>
    <row r="20" spans="1:11" ht="26.25" customHeight="1">
      <c r="A20" s="143" t="s">
        <v>89</v>
      </c>
      <c r="B20" s="144" t="s">
        <v>102</v>
      </c>
      <c r="C20" s="145">
        <v>75</v>
      </c>
      <c r="D20" s="145">
        <f t="shared" si="1"/>
        <v>13</v>
      </c>
      <c r="E20" s="145">
        <f>'[9]Thu xã (06a)'!$U$17</f>
        <v>13</v>
      </c>
      <c r="F20" s="145"/>
      <c r="G20" s="145"/>
      <c r="H20" s="145">
        <f>'PL3_ NS xã'!L10-D20</f>
        <v>6762.5</v>
      </c>
      <c r="I20" s="145"/>
      <c r="J20" s="145"/>
      <c r="K20" s="145">
        <f t="shared" si="2"/>
        <v>6775.5</v>
      </c>
    </row>
    <row r="21" spans="1:11" ht="26.25" customHeight="1">
      <c r="A21" s="143" t="s">
        <v>90</v>
      </c>
      <c r="B21" s="144" t="s">
        <v>101</v>
      </c>
      <c r="C21" s="145">
        <v>720</v>
      </c>
      <c r="D21" s="145">
        <f t="shared" si="1"/>
        <v>16</v>
      </c>
      <c r="E21" s="145">
        <f>'[9]Thu xã (06a)'!$U$18</f>
        <v>16</v>
      </c>
      <c r="F21" s="145"/>
      <c r="G21" s="145"/>
      <c r="H21" s="145">
        <f>'PL3_ NS xã'!I10-D21</f>
        <v>4063.5</v>
      </c>
      <c r="I21" s="145"/>
      <c r="J21" s="145"/>
      <c r="K21" s="145">
        <f t="shared" si="2"/>
        <v>4079.5</v>
      </c>
    </row>
    <row r="22" spans="1:11" ht="26.25" customHeight="1">
      <c r="A22" s="143" t="s">
        <v>91</v>
      </c>
      <c r="B22" s="144" t="s">
        <v>105</v>
      </c>
      <c r="C22" s="145">
        <v>75</v>
      </c>
      <c r="D22" s="145">
        <f t="shared" si="1"/>
        <v>13</v>
      </c>
      <c r="E22" s="145">
        <f>'[9]Thu xã (06a)'!$U$19</f>
        <v>13</v>
      </c>
      <c r="F22" s="145"/>
      <c r="G22" s="145"/>
      <c r="H22" s="145">
        <f>'PL3_ NS xã'!N10-D22</f>
        <v>5741.5</v>
      </c>
      <c r="I22" s="145"/>
      <c r="J22" s="145"/>
      <c r="K22" s="145">
        <f t="shared" si="2"/>
        <v>5754.5</v>
      </c>
    </row>
    <row r="23" spans="1:11" ht="26.25" customHeight="1">
      <c r="A23" s="146" t="s">
        <v>92</v>
      </c>
      <c r="B23" s="147" t="s">
        <v>106</v>
      </c>
      <c r="C23" s="148">
        <v>75</v>
      </c>
      <c r="D23" s="148">
        <f t="shared" si="1"/>
        <v>12</v>
      </c>
      <c r="E23" s="148">
        <f>'[9]Thu xã (06a)'!$U$20</f>
        <v>12</v>
      </c>
      <c r="F23" s="148"/>
      <c r="G23" s="148"/>
      <c r="H23" s="148">
        <f>'PL3_ NS xã'!O10-D23</f>
        <v>5940.5</v>
      </c>
      <c r="I23" s="148"/>
      <c r="J23" s="148"/>
      <c r="K23" s="148">
        <f t="shared" si="2"/>
        <v>5952.5</v>
      </c>
    </row>
  </sheetData>
  <mergeCells count="15">
    <mergeCell ref="J1:K1"/>
    <mergeCell ref="A3:K3"/>
    <mergeCell ref="A4:K4"/>
    <mergeCell ref="J6:K6"/>
    <mergeCell ref="A7:A9"/>
    <mergeCell ref="B7:B9"/>
    <mergeCell ref="C7:C9"/>
    <mergeCell ref="D7:D9"/>
    <mergeCell ref="E7:G7"/>
    <mergeCell ref="H7:H9"/>
    <mergeCell ref="I7:I9"/>
    <mergeCell ref="J7:J9"/>
    <mergeCell ref="K7:K9"/>
    <mergeCell ref="E8:E9"/>
    <mergeCell ref="F8:G8"/>
  </mergeCells>
  <pageMargins left="0.61" right="0.25" top="0.65" bottom="0.56000000000000005" header="0.3" footer="0.3"/>
  <pageSetup paperSize="9" scale="6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pageSetUpPr fitToPage="1"/>
  </sheetPr>
  <dimension ref="A1:O40"/>
  <sheetViews>
    <sheetView topLeftCell="A7" zoomScaleNormal="100" workbookViewId="0">
      <selection activeCell="A5" sqref="A5"/>
    </sheetView>
  </sheetViews>
  <sheetFormatPr defaultRowHeight="15.75"/>
  <cols>
    <col min="1" max="1" width="5.125" style="5" customWidth="1"/>
    <col min="2" max="2" width="22.5" style="5" customWidth="1"/>
    <col min="3" max="3" width="10.875" style="5" customWidth="1"/>
    <col min="4" max="4" width="11.875" style="5" customWidth="1"/>
    <col min="5" max="5" width="10.25" style="5" customWidth="1"/>
    <col min="6" max="6" width="11.375" style="5" customWidth="1"/>
    <col min="7" max="7" width="10" style="5" customWidth="1"/>
    <col min="8" max="8" width="11.375" style="5" customWidth="1"/>
    <col min="9" max="10" width="9.375" style="5" customWidth="1"/>
    <col min="11" max="11" width="9.75" style="5" customWidth="1"/>
    <col min="12" max="12" width="11.5" style="5" customWidth="1"/>
    <col min="13" max="13" width="11.375" style="5" customWidth="1"/>
    <col min="14" max="14" width="10" style="5" customWidth="1"/>
    <col min="15" max="15" width="8.25" style="5" customWidth="1"/>
    <col min="16" max="240" width="9" style="5"/>
    <col min="241" max="241" width="5.125" style="5" customWidth="1"/>
    <col min="242" max="242" width="31.375" style="5" customWidth="1"/>
    <col min="243" max="243" width="8.875" style="5" customWidth="1"/>
    <col min="244" max="244" width="11.875" style="5" customWidth="1"/>
    <col min="245" max="247" width="7.5" style="5" customWidth="1"/>
    <col min="248" max="250" width="8.125" style="5" customWidth="1"/>
    <col min="251" max="251" width="7.5" style="5" customWidth="1"/>
    <col min="252" max="253" width="7.875" style="5" customWidth="1"/>
    <col min="254" max="256" width="9.375" style="5" customWidth="1"/>
    <col min="257" max="260" width="9.25" style="5" customWidth="1"/>
    <col min="261" max="261" width="9.375" style="5" customWidth="1"/>
    <col min="262" max="262" width="9" style="5"/>
    <col min="263" max="264" width="9.375" style="5" customWidth="1"/>
    <col min="265" max="496" width="9" style="5"/>
    <col min="497" max="497" width="5.125" style="5" customWidth="1"/>
    <col min="498" max="498" width="31.375" style="5" customWidth="1"/>
    <col min="499" max="499" width="8.875" style="5" customWidth="1"/>
    <col min="500" max="500" width="11.875" style="5" customWidth="1"/>
    <col min="501" max="503" width="7.5" style="5" customWidth="1"/>
    <col min="504" max="506" width="8.125" style="5" customWidth="1"/>
    <col min="507" max="507" width="7.5" style="5" customWidth="1"/>
    <col min="508" max="509" width="7.875" style="5" customWidth="1"/>
    <col min="510" max="512" width="9.375" style="5" customWidth="1"/>
    <col min="513" max="516" width="9.25" style="5" customWidth="1"/>
    <col min="517" max="517" width="9.375" style="5" customWidth="1"/>
    <col min="518" max="518" width="9" style="5"/>
    <col min="519" max="520" width="9.375" style="5" customWidth="1"/>
    <col min="521" max="752" width="9" style="5"/>
    <col min="753" max="753" width="5.125" style="5" customWidth="1"/>
    <col min="754" max="754" width="31.375" style="5" customWidth="1"/>
    <col min="755" max="755" width="8.875" style="5" customWidth="1"/>
    <col min="756" max="756" width="11.875" style="5" customWidth="1"/>
    <col min="757" max="759" width="7.5" style="5" customWidth="1"/>
    <col min="760" max="762" width="8.125" style="5" customWidth="1"/>
    <col min="763" max="763" width="7.5" style="5" customWidth="1"/>
    <col min="764" max="765" width="7.875" style="5" customWidth="1"/>
    <col min="766" max="768" width="9.375" style="5" customWidth="1"/>
    <col min="769" max="772" width="9.25" style="5" customWidth="1"/>
    <col min="773" max="773" width="9.375" style="5" customWidth="1"/>
    <col min="774" max="774" width="9" style="5"/>
    <col min="775" max="776" width="9.375" style="5" customWidth="1"/>
    <col min="777" max="1008" width="9" style="5"/>
    <col min="1009" max="1009" width="5.125" style="5" customWidth="1"/>
    <col min="1010" max="1010" width="31.375" style="5" customWidth="1"/>
    <col min="1011" max="1011" width="8.875" style="5" customWidth="1"/>
    <col min="1012" max="1012" width="11.875" style="5" customWidth="1"/>
    <col min="1013" max="1015" width="7.5" style="5" customWidth="1"/>
    <col min="1016" max="1018" width="8.125" style="5" customWidth="1"/>
    <col min="1019" max="1019" width="7.5" style="5" customWidth="1"/>
    <col min="1020" max="1021" width="7.875" style="5" customWidth="1"/>
    <col min="1022" max="1024" width="9.375" style="5" customWidth="1"/>
    <col min="1025" max="1028" width="9.25" style="5" customWidth="1"/>
    <col min="1029" max="1029" width="9.375" style="5" customWidth="1"/>
    <col min="1030" max="1030" width="9" style="5"/>
    <col min="1031" max="1032" width="9.375" style="5" customWidth="1"/>
    <col min="1033" max="1264" width="9" style="5"/>
    <col min="1265" max="1265" width="5.125" style="5" customWidth="1"/>
    <col min="1266" max="1266" width="31.375" style="5" customWidth="1"/>
    <col min="1267" max="1267" width="8.875" style="5" customWidth="1"/>
    <col min="1268" max="1268" width="11.875" style="5" customWidth="1"/>
    <col min="1269" max="1271" width="7.5" style="5" customWidth="1"/>
    <col min="1272" max="1274" width="8.125" style="5" customWidth="1"/>
    <col min="1275" max="1275" width="7.5" style="5" customWidth="1"/>
    <col min="1276" max="1277" width="7.875" style="5" customWidth="1"/>
    <col min="1278" max="1280" width="9.375" style="5" customWidth="1"/>
    <col min="1281" max="1284" width="9.25" style="5" customWidth="1"/>
    <col min="1285" max="1285" width="9.375" style="5" customWidth="1"/>
    <col min="1286" max="1286" width="9" style="5"/>
    <col min="1287" max="1288" width="9.375" style="5" customWidth="1"/>
    <col min="1289" max="1520" width="9" style="5"/>
    <col min="1521" max="1521" width="5.125" style="5" customWidth="1"/>
    <col min="1522" max="1522" width="31.375" style="5" customWidth="1"/>
    <col min="1523" max="1523" width="8.875" style="5" customWidth="1"/>
    <col min="1524" max="1524" width="11.875" style="5" customWidth="1"/>
    <col min="1525" max="1527" width="7.5" style="5" customWidth="1"/>
    <col min="1528" max="1530" width="8.125" style="5" customWidth="1"/>
    <col min="1531" max="1531" width="7.5" style="5" customWidth="1"/>
    <col min="1532" max="1533" width="7.875" style="5" customWidth="1"/>
    <col min="1534" max="1536" width="9.375" style="5" customWidth="1"/>
    <col min="1537" max="1540" width="9.25" style="5" customWidth="1"/>
    <col min="1541" max="1541" width="9.375" style="5" customWidth="1"/>
    <col min="1542" max="1542" width="9" style="5"/>
    <col min="1543" max="1544" width="9.375" style="5" customWidth="1"/>
    <col min="1545" max="1776" width="9" style="5"/>
    <col min="1777" max="1777" width="5.125" style="5" customWidth="1"/>
    <col min="1778" max="1778" width="31.375" style="5" customWidth="1"/>
    <col min="1779" max="1779" width="8.875" style="5" customWidth="1"/>
    <col min="1780" max="1780" width="11.875" style="5" customWidth="1"/>
    <col min="1781" max="1783" width="7.5" style="5" customWidth="1"/>
    <col min="1784" max="1786" width="8.125" style="5" customWidth="1"/>
    <col min="1787" max="1787" width="7.5" style="5" customWidth="1"/>
    <col min="1788" max="1789" width="7.875" style="5" customWidth="1"/>
    <col min="1790" max="1792" width="9.375" style="5" customWidth="1"/>
    <col min="1793" max="1796" width="9.25" style="5" customWidth="1"/>
    <col min="1797" max="1797" width="9.375" style="5" customWidth="1"/>
    <col min="1798" max="1798" width="9" style="5"/>
    <col min="1799" max="1800" width="9.375" style="5" customWidth="1"/>
    <col min="1801" max="2032" width="9" style="5"/>
    <col min="2033" max="2033" width="5.125" style="5" customWidth="1"/>
    <col min="2034" max="2034" width="31.375" style="5" customWidth="1"/>
    <col min="2035" max="2035" width="8.875" style="5" customWidth="1"/>
    <col min="2036" max="2036" width="11.875" style="5" customWidth="1"/>
    <col min="2037" max="2039" width="7.5" style="5" customWidth="1"/>
    <col min="2040" max="2042" width="8.125" style="5" customWidth="1"/>
    <col min="2043" max="2043" width="7.5" style="5" customWidth="1"/>
    <col min="2044" max="2045" width="7.875" style="5" customWidth="1"/>
    <col min="2046" max="2048" width="9.375" style="5" customWidth="1"/>
    <col min="2049" max="2052" width="9.25" style="5" customWidth="1"/>
    <col min="2053" max="2053" width="9.375" style="5" customWidth="1"/>
    <col min="2054" max="2054" width="9" style="5"/>
    <col min="2055" max="2056" width="9.375" style="5" customWidth="1"/>
    <col min="2057" max="2288" width="9" style="5"/>
    <col min="2289" max="2289" width="5.125" style="5" customWidth="1"/>
    <col min="2290" max="2290" width="31.375" style="5" customWidth="1"/>
    <col min="2291" max="2291" width="8.875" style="5" customWidth="1"/>
    <col min="2292" max="2292" width="11.875" style="5" customWidth="1"/>
    <col min="2293" max="2295" width="7.5" style="5" customWidth="1"/>
    <col min="2296" max="2298" width="8.125" style="5" customWidth="1"/>
    <col min="2299" max="2299" width="7.5" style="5" customWidth="1"/>
    <col min="2300" max="2301" width="7.875" style="5" customWidth="1"/>
    <col min="2302" max="2304" width="9.375" style="5" customWidth="1"/>
    <col min="2305" max="2308" width="9.25" style="5" customWidth="1"/>
    <col min="2309" max="2309" width="9.375" style="5" customWidth="1"/>
    <col min="2310" max="2310" width="9" style="5"/>
    <col min="2311" max="2312" width="9.375" style="5" customWidth="1"/>
    <col min="2313" max="2544" width="9" style="5"/>
    <col min="2545" max="2545" width="5.125" style="5" customWidth="1"/>
    <col min="2546" max="2546" width="31.375" style="5" customWidth="1"/>
    <col min="2547" max="2547" width="8.875" style="5" customWidth="1"/>
    <col min="2548" max="2548" width="11.875" style="5" customWidth="1"/>
    <col min="2549" max="2551" width="7.5" style="5" customWidth="1"/>
    <col min="2552" max="2554" width="8.125" style="5" customWidth="1"/>
    <col min="2555" max="2555" width="7.5" style="5" customWidth="1"/>
    <col min="2556" max="2557" width="7.875" style="5" customWidth="1"/>
    <col min="2558" max="2560" width="9.375" style="5" customWidth="1"/>
    <col min="2561" max="2564" width="9.25" style="5" customWidth="1"/>
    <col min="2565" max="2565" width="9.375" style="5" customWidth="1"/>
    <col min="2566" max="2566" width="9" style="5"/>
    <col min="2567" max="2568" width="9.375" style="5" customWidth="1"/>
    <col min="2569" max="2800" width="9" style="5"/>
    <col min="2801" max="2801" width="5.125" style="5" customWidth="1"/>
    <col min="2802" max="2802" width="31.375" style="5" customWidth="1"/>
    <col min="2803" max="2803" width="8.875" style="5" customWidth="1"/>
    <col min="2804" max="2804" width="11.875" style="5" customWidth="1"/>
    <col min="2805" max="2807" width="7.5" style="5" customWidth="1"/>
    <col min="2808" max="2810" width="8.125" style="5" customWidth="1"/>
    <col min="2811" max="2811" width="7.5" style="5" customWidth="1"/>
    <col min="2812" max="2813" width="7.875" style="5" customWidth="1"/>
    <col min="2814" max="2816" width="9.375" style="5" customWidth="1"/>
    <col min="2817" max="2820" width="9.25" style="5" customWidth="1"/>
    <col min="2821" max="2821" width="9.375" style="5" customWidth="1"/>
    <col min="2822" max="2822" width="9" style="5"/>
    <col min="2823" max="2824" width="9.375" style="5" customWidth="1"/>
    <col min="2825" max="3056" width="9" style="5"/>
    <col min="3057" max="3057" width="5.125" style="5" customWidth="1"/>
    <col min="3058" max="3058" width="31.375" style="5" customWidth="1"/>
    <col min="3059" max="3059" width="8.875" style="5" customWidth="1"/>
    <col min="3060" max="3060" width="11.875" style="5" customWidth="1"/>
    <col min="3061" max="3063" width="7.5" style="5" customWidth="1"/>
    <col min="3064" max="3066" width="8.125" style="5" customWidth="1"/>
    <col min="3067" max="3067" width="7.5" style="5" customWidth="1"/>
    <col min="3068" max="3069" width="7.875" style="5" customWidth="1"/>
    <col min="3070" max="3072" width="9.375" style="5" customWidth="1"/>
    <col min="3073" max="3076" width="9.25" style="5" customWidth="1"/>
    <col min="3077" max="3077" width="9.375" style="5" customWidth="1"/>
    <col min="3078" max="3078" width="9" style="5"/>
    <col min="3079" max="3080" width="9.375" style="5" customWidth="1"/>
    <col min="3081" max="3312" width="9" style="5"/>
    <col min="3313" max="3313" width="5.125" style="5" customWidth="1"/>
    <col min="3314" max="3314" width="31.375" style="5" customWidth="1"/>
    <col min="3315" max="3315" width="8.875" style="5" customWidth="1"/>
    <col min="3316" max="3316" width="11.875" style="5" customWidth="1"/>
    <col min="3317" max="3319" width="7.5" style="5" customWidth="1"/>
    <col min="3320" max="3322" width="8.125" style="5" customWidth="1"/>
    <col min="3323" max="3323" width="7.5" style="5" customWidth="1"/>
    <col min="3324" max="3325" width="7.875" style="5" customWidth="1"/>
    <col min="3326" max="3328" width="9.375" style="5" customWidth="1"/>
    <col min="3329" max="3332" width="9.25" style="5" customWidth="1"/>
    <col min="3333" max="3333" width="9.375" style="5" customWidth="1"/>
    <col min="3334" max="3334" width="9" style="5"/>
    <col min="3335" max="3336" width="9.375" style="5" customWidth="1"/>
    <col min="3337" max="3568" width="9" style="5"/>
    <col min="3569" max="3569" width="5.125" style="5" customWidth="1"/>
    <col min="3570" max="3570" width="31.375" style="5" customWidth="1"/>
    <col min="3571" max="3571" width="8.875" style="5" customWidth="1"/>
    <col min="3572" max="3572" width="11.875" style="5" customWidth="1"/>
    <col min="3573" max="3575" width="7.5" style="5" customWidth="1"/>
    <col min="3576" max="3578" width="8.125" style="5" customWidth="1"/>
    <col min="3579" max="3579" width="7.5" style="5" customWidth="1"/>
    <col min="3580" max="3581" width="7.875" style="5" customWidth="1"/>
    <col min="3582" max="3584" width="9.375" style="5" customWidth="1"/>
    <col min="3585" max="3588" width="9.25" style="5" customWidth="1"/>
    <col min="3589" max="3589" width="9.375" style="5" customWidth="1"/>
    <col min="3590" max="3590" width="9" style="5"/>
    <col min="3591" max="3592" width="9.375" style="5" customWidth="1"/>
    <col min="3593" max="3824" width="9" style="5"/>
    <col min="3825" max="3825" width="5.125" style="5" customWidth="1"/>
    <col min="3826" max="3826" width="31.375" style="5" customWidth="1"/>
    <col min="3827" max="3827" width="8.875" style="5" customWidth="1"/>
    <col min="3828" max="3828" width="11.875" style="5" customWidth="1"/>
    <col min="3829" max="3831" width="7.5" style="5" customWidth="1"/>
    <col min="3832" max="3834" width="8.125" style="5" customWidth="1"/>
    <col min="3835" max="3835" width="7.5" style="5" customWidth="1"/>
    <col min="3836" max="3837" width="7.875" style="5" customWidth="1"/>
    <col min="3838" max="3840" width="9.375" style="5" customWidth="1"/>
    <col min="3841" max="3844" width="9.25" style="5" customWidth="1"/>
    <col min="3845" max="3845" width="9.375" style="5" customWidth="1"/>
    <col min="3846" max="3846" width="9" style="5"/>
    <col min="3847" max="3848" width="9.375" style="5" customWidth="1"/>
    <col min="3849" max="4080" width="9" style="5"/>
    <col min="4081" max="4081" width="5.125" style="5" customWidth="1"/>
    <col min="4082" max="4082" width="31.375" style="5" customWidth="1"/>
    <col min="4083" max="4083" width="8.875" style="5" customWidth="1"/>
    <col min="4084" max="4084" width="11.875" style="5" customWidth="1"/>
    <col min="4085" max="4087" width="7.5" style="5" customWidth="1"/>
    <col min="4088" max="4090" width="8.125" style="5" customWidth="1"/>
    <col min="4091" max="4091" width="7.5" style="5" customWidth="1"/>
    <col min="4092" max="4093" width="7.875" style="5" customWidth="1"/>
    <col min="4094" max="4096" width="9.375" style="5" customWidth="1"/>
    <col min="4097" max="4100" width="9.25" style="5" customWidth="1"/>
    <col min="4101" max="4101" width="9.375" style="5" customWidth="1"/>
    <col min="4102" max="4102" width="9" style="5"/>
    <col min="4103" max="4104" width="9.375" style="5" customWidth="1"/>
    <col min="4105" max="4336" width="9" style="5"/>
    <col min="4337" max="4337" width="5.125" style="5" customWidth="1"/>
    <col min="4338" max="4338" width="31.375" style="5" customWidth="1"/>
    <col min="4339" max="4339" width="8.875" style="5" customWidth="1"/>
    <col min="4340" max="4340" width="11.875" style="5" customWidth="1"/>
    <col min="4341" max="4343" width="7.5" style="5" customWidth="1"/>
    <col min="4344" max="4346" width="8.125" style="5" customWidth="1"/>
    <col min="4347" max="4347" width="7.5" style="5" customWidth="1"/>
    <col min="4348" max="4349" width="7.875" style="5" customWidth="1"/>
    <col min="4350" max="4352" width="9.375" style="5" customWidth="1"/>
    <col min="4353" max="4356" width="9.25" style="5" customWidth="1"/>
    <col min="4357" max="4357" width="9.375" style="5" customWidth="1"/>
    <col min="4358" max="4358" width="9" style="5"/>
    <col min="4359" max="4360" width="9.375" style="5" customWidth="1"/>
    <col min="4361" max="4592" width="9" style="5"/>
    <col min="4593" max="4593" width="5.125" style="5" customWidth="1"/>
    <col min="4594" max="4594" width="31.375" style="5" customWidth="1"/>
    <col min="4595" max="4595" width="8.875" style="5" customWidth="1"/>
    <col min="4596" max="4596" width="11.875" style="5" customWidth="1"/>
    <col min="4597" max="4599" width="7.5" style="5" customWidth="1"/>
    <col min="4600" max="4602" width="8.125" style="5" customWidth="1"/>
    <col min="4603" max="4603" width="7.5" style="5" customWidth="1"/>
    <col min="4604" max="4605" width="7.875" style="5" customWidth="1"/>
    <col min="4606" max="4608" width="9.375" style="5" customWidth="1"/>
    <col min="4609" max="4612" width="9.25" style="5" customWidth="1"/>
    <col min="4613" max="4613" width="9.375" style="5" customWidth="1"/>
    <col min="4614" max="4614" width="9" style="5"/>
    <col min="4615" max="4616" width="9.375" style="5" customWidth="1"/>
    <col min="4617" max="4848" width="9" style="5"/>
    <col min="4849" max="4849" width="5.125" style="5" customWidth="1"/>
    <col min="4850" max="4850" width="31.375" style="5" customWidth="1"/>
    <col min="4851" max="4851" width="8.875" style="5" customWidth="1"/>
    <col min="4852" max="4852" width="11.875" style="5" customWidth="1"/>
    <col min="4853" max="4855" width="7.5" style="5" customWidth="1"/>
    <col min="4856" max="4858" width="8.125" style="5" customWidth="1"/>
    <col min="4859" max="4859" width="7.5" style="5" customWidth="1"/>
    <col min="4860" max="4861" width="7.875" style="5" customWidth="1"/>
    <col min="4862" max="4864" width="9.375" style="5" customWidth="1"/>
    <col min="4865" max="4868" width="9.25" style="5" customWidth="1"/>
    <col min="4869" max="4869" width="9.375" style="5" customWidth="1"/>
    <col min="4870" max="4870" width="9" style="5"/>
    <col min="4871" max="4872" width="9.375" style="5" customWidth="1"/>
    <col min="4873" max="5104" width="9" style="5"/>
    <col min="5105" max="5105" width="5.125" style="5" customWidth="1"/>
    <col min="5106" max="5106" width="31.375" style="5" customWidth="1"/>
    <col min="5107" max="5107" width="8.875" style="5" customWidth="1"/>
    <col min="5108" max="5108" width="11.875" style="5" customWidth="1"/>
    <col min="5109" max="5111" width="7.5" style="5" customWidth="1"/>
    <col min="5112" max="5114" width="8.125" style="5" customWidth="1"/>
    <col min="5115" max="5115" width="7.5" style="5" customWidth="1"/>
    <col min="5116" max="5117" width="7.875" style="5" customWidth="1"/>
    <col min="5118" max="5120" width="9.375" style="5" customWidth="1"/>
    <col min="5121" max="5124" width="9.25" style="5" customWidth="1"/>
    <col min="5125" max="5125" width="9.375" style="5" customWidth="1"/>
    <col min="5126" max="5126" width="9" style="5"/>
    <col min="5127" max="5128" width="9.375" style="5" customWidth="1"/>
    <col min="5129" max="5360" width="9" style="5"/>
    <col min="5361" max="5361" width="5.125" style="5" customWidth="1"/>
    <col min="5362" max="5362" width="31.375" style="5" customWidth="1"/>
    <col min="5363" max="5363" width="8.875" style="5" customWidth="1"/>
    <col min="5364" max="5364" width="11.875" style="5" customWidth="1"/>
    <col min="5365" max="5367" width="7.5" style="5" customWidth="1"/>
    <col min="5368" max="5370" width="8.125" style="5" customWidth="1"/>
    <col min="5371" max="5371" width="7.5" style="5" customWidth="1"/>
    <col min="5372" max="5373" width="7.875" style="5" customWidth="1"/>
    <col min="5374" max="5376" width="9.375" style="5" customWidth="1"/>
    <col min="5377" max="5380" width="9.25" style="5" customWidth="1"/>
    <col min="5381" max="5381" width="9.375" style="5" customWidth="1"/>
    <col min="5382" max="5382" width="9" style="5"/>
    <col min="5383" max="5384" width="9.375" style="5" customWidth="1"/>
    <col min="5385" max="5616" width="9" style="5"/>
    <col min="5617" max="5617" width="5.125" style="5" customWidth="1"/>
    <col min="5618" max="5618" width="31.375" style="5" customWidth="1"/>
    <col min="5619" max="5619" width="8.875" style="5" customWidth="1"/>
    <col min="5620" max="5620" width="11.875" style="5" customWidth="1"/>
    <col min="5621" max="5623" width="7.5" style="5" customWidth="1"/>
    <col min="5624" max="5626" width="8.125" style="5" customWidth="1"/>
    <col min="5627" max="5627" width="7.5" style="5" customWidth="1"/>
    <col min="5628" max="5629" width="7.875" style="5" customWidth="1"/>
    <col min="5630" max="5632" width="9.375" style="5" customWidth="1"/>
    <col min="5633" max="5636" width="9.25" style="5" customWidth="1"/>
    <col min="5637" max="5637" width="9.375" style="5" customWidth="1"/>
    <col min="5638" max="5638" width="9" style="5"/>
    <col min="5639" max="5640" width="9.375" style="5" customWidth="1"/>
    <col min="5641" max="5872" width="9" style="5"/>
    <col min="5873" max="5873" width="5.125" style="5" customWidth="1"/>
    <col min="5874" max="5874" width="31.375" style="5" customWidth="1"/>
    <col min="5875" max="5875" width="8.875" style="5" customWidth="1"/>
    <col min="5876" max="5876" width="11.875" style="5" customWidth="1"/>
    <col min="5877" max="5879" width="7.5" style="5" customWidth="1"/>
    <col min="5880" max="5882" width="8.125" style="5" customWidth="1"/>
    <col min="5883" max="5883" width="7.5" style="5" customWidth="1"/>
    <col min="5884" max="5885" width="7.875" style="5" customWidth="1"/>
    <col min="5886" max="5888" width="9.375" style="5" customWidth="1"/>
    <col min="5889" max="5892" width="9.25" style="5" customWidth="1"/>
    <col min="5893" max="5893" width="9.375" style="5" customWidth="1"/>
    <col min="5894" max="5894" width="9" style="5"/>
    <col min="5895" max="5896" width="9.375" style="5" customWidth="1"/>
    <col min="5897" max="6128" width="9" style="5"/>
    <col min="6129" max="6129" width="5.125" style="5" customWidth="1"/>
    <col min="6130" max="6130" width="31.375" style="5" customWidth="1"/>
    <col min="6131" max="6131" width="8.875" style="5" customWidth="1"/>
    <col min="6132" max="6132" width="11.875" style="5" customWidth="1"/>
    <col min="6133" max="6135" width="7.5" style="5" customWidth="1"/>
    <col min="6136" max="6138" width="8.125" style="5" customWidth="1"/>
    <col min="6139" max="6139" width="7.5" style="5" customWidth="1"/>
    <col min="6140" max="6141" width="7.875" style="5" customWidth="1"/>
    <col min="6142" max="6144" width="9.375" style="5" customWidth="1"/>
    <col min="6145" max="6148" width="9.25" style="5" customWidth="1"/>
    <col min="6149" max="6149" width="9.375" style="5" customWidth="1"/>
    <col min="6150" max="6150" width="9" style="5"/>
    <col min="6151" max="6152" width="9.375" style="5" customWidth="1"/>
    <col min="6153" max="6384" width="9" style="5"/>
    <col min="6385" max="6385" width="5.125" style="5" customWidth="1"/>
    <col min="6386" max="6386" width="31.375" style="5" customWidth="1"/>
    <col min="6387" max="6387" width="8.875" style="5" customWidth="1"/>
    <col min="6388" max="6388" width="11.875" style="5" customWidth="1"/>
    <col min="6389" max="6391" width="7.5" style="5" customWidth="1"/>
    <col min="6392" max="6394" width="8.125" style="5" customWidth="1"/>
    <col min="6395" max="6395" width="7.5" style="5" customWidth="1"/>
    <col min="6396" max="6397" width="7.875" style="5" customWidth="1"/>
    <col min="6398" max="6400" width="9.375" style="5" customWidth="1"/>
    <col min="6401" max="6404" width="9.25" style="5" customWidth="1"/>
    <col min="6405" max="6405" width="9.375" style="5" customWidth="1"/>
    <col min="6406" max="6406" width="9" style="5"/>
    <col min="6407" max="6408" width="9.375" style="5" customWidth="1"/>
    <col min="6409" max="6640" width="9" style="5"/>
    <col min="6641" max="6641" width="5.125" style="5" customWidth="1"/>
    <col min="6642" max="6642" width="31.375" style="5" customWidth="1"/>
    <col min="6643" max="6643" width="8.875" style="5" customWidth="1"/>
    <col min="6644" max="6644" width="11.875" style="5" customWidth="1"/>
    <col min="6645" max="6647" width="7.5" style="5" customWidth="1"/>
    <col min="6648" max="6650" width="8.125" style="5" customWidth="1"/>
    <col min="6651" max="6651" width="7.5" style="5" customWidth="1"/>
    <col min="6652" max="6653" width="7.875" style="5" customWidth="1"/>
    <col min="6654" max="6656" width="9.375" style="5" customWidth="1"/>
    <col min="6657" max="6660" width="9.25" style="5" customWidth="1"/>
    <col min="6661" max="6661" width="9.375" style="5" customWidth="1"/>
    <col min="6662" max="6662" width="9" style="5"/>
    <col min="6663" max="6664" width="9.375" style="5" customWidth="1"/>
    <col min="6665" max="6896" width="9" style="5"/>
    <col min="6897" max="6897" width="5.125" style="5" customWidth="1"/>
    <col min="6898" max="6898" width="31.375" style="5" customWidth="1"/>
    <col min="6899" max="6899" width="8.875" style="5" customWidth="1"/>
    <col min="6900" max="6900" width="11.875" style="5" customWidth="1"/>
    <col min="6901" max="6903" width="7.5" style="5" customWidth="1"/>
    <col min="6904" max="6906" width="8.125" style="5" customWidth="1"/>
    <col min="6907" max="6907" width="7.5" style="5" customWidth="1"/>
    <col min="6908" max="6909" width="7.875" style="5" customWidth="1"/>
    <col min="6910" max="6912" width="9.375" style="5" customWidth="1"/>
    <col min="6913" max="6916" width="9.25" style="5" customWidth="1"/>
    <col min="6917" max="6917" width="9.375" style="5" customWidth="1"/>
    <col min="6918" max="6918" width="9" style="5"/>
    <col min="6919" max="6920" width="9.375" style="5" customWidth="1"/>
    <col min="6921" max="7152" width="9" style="5"/>
    <col min="7153" max="7153" width="5.125" style="5" customWidth="1"/>
    <col min="7154" max="7154" width="31.375" style="5" customWidth="1"/>
    <col min="7155" max="7155" width="8.875" style="5" customWidth="1"/>
    <col min="7156" max="7156" width="11.875" style="5" customWidth="1"/>
    <col min="7157" max="7159" width="7.5" style="5" customWidth="1"/>
    <col min="7160" max="7162" width="8.125" style="5" customWidth="1"/>
    <col min="7163" max="7163" width="7.5" style="5" customWidth="1"/>
    <col min="7164" max="7165" width="7.875" style="5" customWidth="1"/>
    <col min="7166" max="7168" width="9.375" style="5" customWidth="1"/>
    <col min="7169" max="7172" width="9.25" style="5" customWidth="1"/>
    <col min="7173" max="7173" width="9.375" style="5" customWidth="1"/>
    <col min="7174" max="7174" width="9" style="5"/>
    <col min="7175" max="7176" width="9.375" style="5" customWidth="1"/>
    <col min="7177" max="7408" width="9" style="5"/>
    <col min="7409" max="7409" width="5.125" style="5" customWidth="1"/>
    <col min="7410" max="7410" width="31.375" style="5" customWidth="1"/>
    <col min="7411" max="7411" width="8.875" style="5" customWidth="1"/>
    <col min="7412" max="7412" width="11.875" style="5" customWidth="1"/>
    <col min="7413" max="7415" width="7.5" style="5" customWidth="1"/>
    <col min="7416" max="7418" width="8.125" style="5" customWidth="1"/>
    <col min="7419" max="7419" width="7.5" style="5" customWidth="1"/>
    <col min="7420" max="7421" width="7.875" style="5" customWidth="1"/>
    <col min="7422" max="7424" width="9.375" style="5" customWidth="1"/>
    <col min="7425" max="7428" width="9.25" style="5" customWidth="1"/>
    <col min="7429" max="7429" width="9.375" style="5" customWidth="1"/>
    <col min="7430" max="7430" width="9" style="5"/>
    <col min="7431" max="7432" width="9.375" style="5" customWidth="1"/>
    <col min="7433" max="7664" width="9" style="5"/>
    <col min="7665" max="7665" width="5.125" style="5" customWidth="1"/>
    <col min="7666" max="7666" width="31.375" style="5" customWidth="1"/>
    <col min="7667" max="7667" width="8.875" style="5" customWidth="1"/>
    <col min="7668" max="7668" width="11.875" style="5" customWidth="1"/>
    <col min="7669" max="7671" width="7.5" style="5" customWidth="1"/>
    <col min="7672" max="7674" width="8.125" style="5" customWidth="1"/>
    <col min="7675" max="7675" width="7.5" style="5" customWidth="1"/>
    <col min="7676" max="7677" width="7.875" style="5" customWidth="1"/>
    <col min="7678" max="7680" width="9.375" style="5" customWidth="1"/>
    <col min="7681" max="7684" width="9.25" style="5" customWidth="1"/>
    <col min="7685" max="7685" width="9.375" style="5" customWidth="1"/>
    <col min="7686" max="7686" width="9" style="5"/>
    <col min="7687" max="7688" width="9.375" style="5" customWidth="1"/>
    <col min="7689" max="7920" width="9" style="5"/>
    <col min="7921" max="7921" width="5.125" style="5" customWidth="1"/>
    <col min="7922" max="7922" width="31.375" style="5" customWidth="1"/>
    <col min="7923" max="7923" width="8.875" style="5" customWidth="1"/>
    <col min="7924" max="7924" width="11.875" style="5" customWidth="1"/>
    <col min="7925" max="7927" width="7.5" style="5" customWidth="1"/>
    <col min="7928" max="7930" width="8.125" style="5" customWidth="1"/>
    <col min="7931" max="7931" width="7.5" style="5" customWidth="1"/>
    <col min="7932" max="7933" width="7.875" style="5" customWidth="1"/>
    <col min="7934" max="7936" width="9.375" style="5" customWidth="1"/>
    <col min="7937" max="7940" width="9.25" style="5" customWidth="1"/>
    <col min="7941" max="7941" width="9.375" style="5" customWidth="1"/>
    <col min="7942" max="7942" width="9" style="5"/>
    <col min="7943" max="7944" width="9.375" style="5" customWidth="1"/>
    <col min="7945" max="8176" width="9" style="5"/>
    <col min="8177" max="8177" width="5.125" style="5" customWidth="1"/>
    <col min="8178" max="8178" width="31.375" style="5" customWidth="1"/>
    <col min="8179" max="8179" width="8.875" style="5" customWidth="1"/>
    <col min="8180" max="8180" width="11.875" style="5" customWidth="1"/>
    <col min="8181" max="8183" width="7.5" style="5" customWidth="1"/>
    <col min="8184" max="8186" width="8.125" style="5" customWidth="1"/>
    <col min="8187" max="8187" width="7.5" style="5" customWidth="1"/>
    <col min="8188" max="8189" width="7.875" style="5" customWidth="1"/>
    <col min="8190" max="8192" width="9.375" style="5" customWidth="1"/>
    <col min="8193" max="8196" width="9.25" style="5" customWidth="1"/>
    <col min="8197" max="8197" width="9.375" style="5" customWidth="1"/>
    <col min="8198" max="8198" width="9" style="5"/>
    <col min="8199" max="8200" width="9.375" style="5" customWidth="1"/>
    <col min="8201" max="8432" width="9" style="5"/>
    <col min="8433" max="8433" width="5.125" style="5" customWidth="1"/>
    <col min="8434" max="8434" width="31.375" style="5" customWidth="1"/>
    <col min="8435" max="8435" width="8.875" style="5" customWidth="1"/>
    <col min="8436" max="8436" width="11.875" style="5" customWidth="1"/>
    <col min="8437" max="8439" width="7.5" style="5" customWidth="1"/>
    <col min="8440" max="8442" width="8.125" style="5" customWidth="1"/>
    <col min="8443" max="8443" width="7.5" style="5" customWidth="1"/>
    <col min="8444" max="8445" width="7.875" style="5" customWidth="1"/>
    <col min="8446" max="8448" width="9.375" style="5" customWidth="1"/>
    <col min="8449" max="8452" width="9.25" style="5" customWidth="1"/>
    <col min="8453" max="8453" width="9.375" style="5" customWidth="1"/>
    <col min="8454" max="8454" width="9" style="5"/>
    <col min="8455" max="8456" width="9.375" style="5" customWidth="1"/>
    <col min="8457" max="8688" width="9" style="5"/>
    <col min="8689" max="8689" width="5.125" style="5" customWidth="1"/>
    <col min="8690" max="8690" width="31.375" style="5" customWidth="1"/>
    <col min="8691" max="8691" width="8.875" style="5" customWidth="1"/>
    <col min="8692" max="8692" width="11.875" style="5" customWidth="1"/>
    <col min="8693" max="8695" width="7.5" style="5" customWidth="1"/>
    <col min="8696" max="8698" width="8.125" style="5" customWidth="1"/>
    <col min="8699" max="8699" width="7.5" style="5" customWidth="1"/>
    <col min="8700" max="8701" width="7.875" style="5" customWidth="1"/>
    <col min="8702" max="8704" width="9.375" style="5" customWidth="1"/>
    <col min="8705" max="8708" width="9.25" style="5" customWidth="1"/>
    <col min="8709" max="8709" width="9.375" style="5" customWidth="1"/>
    <col min="8710" max="8710" width="9" style="5"/>
    <col min="8711" max="8712" width="9.375" style="5" customWidth="1"/>
    <col min="8713" max="8944" width="9" style="5"/>
    <col min="8945" max="8945" width="5.125" style="5" customWidth="1"/>
    <col min="8946" max="8946" width="31.375" style="5" customWidth="1"/>
    <col min="8947" max="8947" width="8.875" style="5" customWidth="1"/>
    <col min="8948" max="8948" width="11.875" style="5" customWidth="1"/>
    <col min="8949" max="8951" width="7.5" style="5" customWidth="1"/>
    <col min="8952" max="8954" width="8.125" style="5" customWidth="1"/>
    <col min="8955" max="8955" width="7.5" style="5" customWidth="1"/>
    <col min="8956" max="8957" width="7.875" style="5" customWidth="1"/>
    <col min="8958" max="8960" width="9.375" style="5" customWidth="1"/>
    <col min="8961" max="8964" width="9.25" style="5" customWidth="1"/>
    <col min="8965" max="8965" width="9.375" style="5" customWidth="1"/>
    <col min="8966" max="8966" width="9" style="5"/>
    <col min="8967" max="8968" width="9.375" style="5" customWidth="1"/>
    <col min="8969" max="9200" width="9" style="5"/>
    <col min="9201" max="9201" width="5.125" style="5" customWidth="1"/>
    <col min="9202" max="9202" width="31.375" style="5" customWidth="1"/>
    <col min="9203" max="9203" width="8.875" style="5" customWidth="1"/>
    <col min="9204" max="9204" width="11.875" style="5" customWidth="1"/>
    <col min="9205" max="9207" width="7.5" style="5" customWidth="1"/>
    <col min="9208" max="9210" width="8.125" style="5" customWidth="1"/>
    <col min="9211" max="9211" width="7.5" style="5" customWidth="1"/>
    <col min="9212" max="9213" width="7.875" style="5" customWidth="1"/>
    <col min="9214" max="9216" width="9.375" style="5" customWidth="1"/>
    <col min="9217" max="9220" width="9.25" style="5" customWidth="1"/>
    <col min="9221" max="9221" width="9.375" style="5" customWidth="1"/>
    <col min="9222" max="9222" width="9" style="5"/>
    <col min="9223" max="9224" width="9.375" style="5" customWidth="1"/>
    <col min="9225" max="9456" width="9" style="5"/>
    <col min="9457" max="9457" width="5.125" style="5" customWidth="1"/>
    <col min="9458" max="9458" width="31.375" style="5" customWidth="1"/>
    <col min="9459" max="9459" width="8.875" style="5" customWidth="1"/>
    <col min="9460" max="9460" width="11.875" style="5" customWidth="1"/>
    <col min="9461" max="9463" width="7.5" style="5" customWidth="1"/>
    <col min="9464" max="9466" width="8.125" style="5" customWidth="1"/>
    <col min="9467" max="9467" width="7.5" style="5" customWidth="1"/>
    <col min="9468" max="9469" width="7.875" style="5" customWidth="1"/>
    <col min="9470" max="9472" width="9.375" style="5" customWidth="1"/>
    <col min="9473" max="9476" width="9.25" style="5" customWidth="1"/>
    <col min="9477" max="9477" width="9.375" style="5" customWidth="1"/>
    <col min="9478" max="9478" width="9" style="5"/>
    <col min="9479" max="9480" width="9.375" style="5" customWidth="1"/>
    <col min="9481" max="9712" width="9" style="5"/>
    <col min="9713" max="9713" width="5.125" style="5" customWidth="1"/>
    <col min="9714" max="9714" width="31.375" style="5" customWidth="1"/>
    <col min="9715" max="9715" width="8.875" style="5" customWidth="1"/>
    <col min="9716" max="9716" width="11.875" style="5" customWidth="1"/>
    <col min="9717" max="9719" width="7.5" style="5" customWidth="1"/>
    <col min="9720" max="9722" width="8.125" style="5" customWidth="1"/>
    <col min="9723" max="9723" width="7.5" style="5" customWidth="1"/>
    <col min="9724" max="9725" width="7.875" style="5" customWidth="1"/>
    <col min="9726" max="9728" width="9.375" style="5" customWidth="1"/>
    <col min="9729" max="9732" width="9.25" style="5" customWidth="1"/>
    <col min="9733" max="9733" width="9.375" style="5" customWidth="1"/>
    <col min="9734" max="9734" width="9" style="5"/>
    <col min="9735" max="9736" width="9.375" style="5" customWidth="1"/>
    <col min="9737" max="9968" width="9" style="5"/>
    <col min="9969" max="9969" width="5.125" style="5" customWidth="1"/>
    <col min="9970" max="9970" width="31.375" style="5" customWidth="1"/>
    <col min="9971" max="9971" width="8.875" style="5" customWidth="1"/>
    <col min="9972" max="9972" width="11.875" style="5" customWidth="1"/>
    <col min="9973" max="9975" width="7.5" style="5" customWidth="1"/>
    <col min="9976" max="9978" width="8.125" style="5" customWidth="1"/>
    <col min="9979" max="9979" width="7.5" style="5" customWidth="1"/>
    <col min="9980" max="9981" width="7.875" style="5" customWidth="1"/>
    <col min="9982" max="9984" width="9.375" style="5" customWidth="1"/>
    <col min="9985" max="9988" width="9.25" style="5" customWidth="1"/>
    <col min="9989" max="9989" width="9.375" style="5" customWidth="1"/>
    <col min="9990" max="9990" width="9" style="5"/>
    <col min="9991" max="9992" width="9.375" style="5" customWidth="1"/>
    <col min="9993" max="10224" width="9" style="5"/>
    <col min="10225" max="10225" width="5.125" style="5" customWidth="1"/>
    <col min="10226" max="10226" width="31.375" style="5" customWidth="1"/>
    <col min="10227" max="10227" width="8.875" style="5" customWidth="1"/>
    <col min="10228" max="10228" width="11.875" style="5" customWidth="1"/>
    <col min="10229" max="10231" width="7.5" style="5" customWidth="1"/>
    <col min="10232" max="10234" width="8.125" style="5" customWidth="1"/>
    <col min="10235" max="10235" width="7.5" style="5" customWidth="1"/>
    <col min="10236" max="10237" width="7.875" style="5" customWidth="1"/>
    <col min="10238" max="10240" width="9.375" style="5" customWidth="1"/>
    <col min="10241" max="10244" width="9.25" style="5" customWidth="1"/>
    <col min="10245" max="10245" width="9.375" style="5" customWidth="1"/>
    <col min="10246" max="10246" width="9" style="5"/>
    <col min="10247" max="10248" width="9.375" style="5" customWidth="1"/>
    <col min="10249" max="10480" width="9" style="5"/>
    <col min="10481" max="10481" width="5.125" style="5" customWidth="1"/>
    <col min="10482" max="10482" width="31.375" style="5" customWidth="1"/>
    <col min="10483" max="10483" width="8.875" style="5" customWidth="1"/>
    <col min="10484" max="10484" width="11.875" style="5" customWidth="1"/>
    <col min="10485" max="10487" width="7.5" style="5" customWidth="1"/>
    <col min="10488" max="10490" width="8.125" style="5" customWidth="1"/>
    <col min="10491" max="10491" width="7.5" style="5" customWidth="1"/>
    <col min="10492" max="10493" width="7.875" style="5" customWidth="1"/>
    <col min="10494" max="10496" width="9.375" style="5" customWidth="1"/>
    <col min="10497" max="10500" width="9.25" style="5" customWidth="1"/>
    <col min="10501" max="10501" width="9.375" style="5" customWidth="1"/>
    <col min="10502" max="10502" width="9" style="5"/>
    <col min="10503" max="10504" width="9.375" style="5" customWidth="1"/>
    <col min="10505" max="10736" width="9" style="5"/>
    <col min="10737" max="10737" width="5.125" style="5" customWidth="1"/>
    <col min="10738" max="10738" width="31.375" style="5" customWidth="1"/>
    <col min="10739" max="10739" width="8.875" style="5" customWidth="1"/>
    <col min="10740" max="10740" width="11.875" style="5" customWidth="1"/>
    <col min="10741" max="10743" width="7.5" style="5" customWidth="1"/>
    <col min="10744" max="10746" width="8.125" style="5" customWidth="1"/>
    <col min="10747" max="10747" width="7.5" style="5" customWidth="1"/>
    <col min="10748" max="10749" width="7.875" style="5" customWidth="1"/>
    <col min="10750" max="10752" width="9.375" style="5" customWidth="1"/>
    <col min="10753" max="10756" width="9.25" style="5" customWidth="1"/>
    <col min="10757" max="10757" width="9.375" style="5" customWidth="1"/>
    <col min="10758" max="10758" width="9" style="5"/>
    <col min="10759" max="10760" width="9.375" style="5" customWidth="1"/>
    <col min="10761" max="10992" width="9" style="5"/>
    <col min="10993" max="10993" width="5.125" style="5" customWidth="1"/>
    <col min="10994" max="10994" width="31.375" style="5" customWidth="1"/>
    <col min="10995" max="10995" width="8.875" style="5" customWidth="1"/>
    <col min="10996" max="10996" width="11.875" style="5" customWidth="1"/>
    <col min="10997" max="10999" width="7.5" style="5" customWidth="1"/>
    <col min="11000" max="11002" width="8.125" style="5" customWidth="1"/>
    <col min="11003" max="11003" width="7.5" style="5" customWidth="1"/>
    <col min="11004" max="11005" width="7.875" style="5" customWidth="1"/>
    <col min="11006" max="11008" width="9.375" style="5" customWidth="1"/>
    <col min="11009" max="11012" width="9.25" style="5" customWidth="1"/>
    <col min="11013" max="11013" width="9.375" style="5" customWidth="1"/>
    <col min="11014" max="11014" width="9" style="5"/>
    <col min="11015" max="11016" width="9.375" style="5" customWidth="1"/>
    <col min="11017" max="11248" width="9" style="5"/>
    <col min="11249" max="11249" width="5.125" style="5" customWidth="1"/>
    <col min="11250" max="11250" width="31.375" style="5" customWidth="1"/>
    <col min="11251" max="11251" width="8.875" style="5" customWidth="1"/>
    <col min="11252" max="11252" width="11.875" style="5" customWidth="1"/>
    <col min="11253" max="11255" width="7.5" style="5" customWidth="1"/>
    <col min="11256" max="11258" width="8.125" style="5" customWidth="1"/>
    <col min="11259" max="11259" width="7.5" style="5" customWidth="1"/>
    <col min="11260" max="11261" width="7.875" style="5" customWidth="1"/>
    <col min="11262" max="11264" width="9.375" style="5" customWidth="1"/>
    <col min="11265" max="11268" width="9.25" style="5" customWidth="1"/>
    <col min="11269" max="11269" width="9.375" style="5" customWidth="1"/>
    <col min="11270" max="11270" width="9" style="5"/>
    <col min="11271" max="11272" width="9.375" style="5" customWidth="1"/>
    <col min="11273" max="11504" width="9" style="5"/>
    <col min="11505" max="11505" width="5.125" style="5" customWidth="1"/>
    <col min="11506" max="11506" width="31.375" style="5" customWidth="1"/>
    <col min="11507" max="11507" width="8.875" style="5" customWidth="1"/>
    <col min="11508" max="11508" width="11.875" style="5" customWidth="1"/>
    <col min="11509" max="11511" width="7.5" style="5" customWidth="1"/>
    <col min="11512" max="11514" width="8.125" style="5" customWidth="1"/>
    <col min="11515" max="11515" width="7.5" style="5" customWidth="1"/>
    <col min="11516" max="11517" width="7.875" style="5" customWidth="1"/>
    <col min="11518" max="11520" width="9.375" style="5" customWidth="1"/>
    <col min="11521" max="11524" width="9.25" style="5" customWidth="1"/>
    <col min="11525" max="11525" width="9.375" style="5" customWidth="1"/>
    <col min="11526" max="11526" width="9" style="5"/>
    <col min="11527" max="11528" width="9.375" style="5" customWidth="1"/>
    <col min="11529" max="11760" width="9" style="5"/>
    <col min="11761" max="11761" width="5.125" style="5" customWidth="1"/>
    <col min="11762" max="11762" width="31.375" style="5" customWidth="1"/>
    <col min="11763" max="11763" width="8.875" style="5" customWidth="1"/>
    <col min="11764" max="11764" width="11.875" style="5" customWidth="1"/>
    <col min="11765" max="11767" width="7.5" style="5" customWidth="1"/>
    <col min="11768" max="11770" width="8.125" style="5" customWidth="1"/>
    <col min="11771" max="11771" width="7.5" style="5" customWidth="1"/>
    <col min="11772" max="11773" width="7.875" style="5" customWidth="1"/>
    <col min="11774" max="11776" width="9.375" style="5" customWidth="1"/>
    <col min="11777" max="11780" width="9.25" style="5" customWidth="1"/>
    <col min="11781" max="11781" width="9.375" style="5" customWidth="1"/>
    <col min="11782" max="11782" width="9" style="5"/>
    <col min="11783" max="11784" width="9.375" style="5" customWidth="1"/>
    <col min="11785" max="12016" width="9" style="5"/>
    <col min="12017" max="12017" width="5.125" style="5" customWidth="1"/>
    <col min="12018" max="12018" width="31.375" style="5" customWidth="1"/>
    <col min="12019" max="12019" width="8.875" style="5" customWidth="1"/>
    <col min="12020" max="12020" width="11.875" style="5" customWidth="1"/>
    <col min="12021" max="12023" width="7.5" style="5" customWidth="1"/>
    <col min="12024" max="12026" width="8.125" style="5" customWidth="1"/>
    <col min="12027" max="12027" width="7.5" style="5" customWidth="1"/>
    <col min="12028" max="12029" width="7.875" style="5" customWidth="1"/>
    <col min="12030" max="12032" width="9.375" style="5" customWidth="1"/>
    <col min="12033" max="12036" width="9.25" style="5" customWidth="1"/>
    <col min="12037" max="12037" width="9.375" style="5" customWidth="1"/>
    <col min="12038" max="12038" width="9" style="5"/>
    <col min="12039" max="12040" width="9.375" style="5" customWidth="1"/>
    <col min="12041" max="12272" width="9" style="5"/>
    <col min="12273" max="12273" width="5.125" style="5" customWidth="1"/>
    <col min="12274" max="12274" width="31.375" style="5" customWidth="1"/>
    <col min="12275" max="12275" width="8.875" style="5" customWidth="1"/>
    <col min="12276" max="12276" width="11.875" style="5" customWidth="1"/>
    <col min="12277" max="12279" width="7.5" style="5" customWidth="1"/>
    <col min="12280" max="12282" width="8.125" style="5" customWidth="1"/>
    <col min="12283" max="12283" width="7.5" style="5" customWidth="1"/>
    <col min="12284" max="12285" width="7.875" style="5" customWidth="1"/>
    <col min="12286" max="12288" width="9.375" style="5" customWidth="1"/>
    <col min="12289" max="12292" width="9.25" style="5" customWidth="1"/>
    <col min="12293" max="12293" width="9.375" style="5" customWidth="1"/>
    <col min="12294" max="12294" width="9" style="5"/>
    <col min="12295" max="12296" width="9.375" style="5" customWidth="1"/>
    <col min="12297" max="12528" width="9" style="5"/>
    <col min="12529" max="12529" width="5.125" style="5" customWidth="1"/>
    <col min="12530" max="12530" width="31.375" style="5" customWidth="1"/>
    <col min="12531" max="12531" width="8.875" style="5" customWidth="1"/>
    <col min="12532" max="12532" width="11.875" style="5" customWidth="1"/>
    <col min="12533" max="12535" width="7.5" style="5" customWidth="1"/>
    <col min="12536" max="12538" width="8.125" style="5" customWidth="1"/>
    <col min="12539" max="12539" width="7.5" style="5" customWidth="1"/>
    <col min="12540" max="12541" width="7.875" style="5" customWidth="1"/>
    <col min="12542" max="12544" width="9.375" style="5" customWidth="1"/>
    <col min="12545" max="12548" width="9.25" style="5" customWidth="1"/>
    <col min="12549" max="12549" width="9.375" style="5" customWidth="1"/>
    <col min="12550" max="12550" width="9" style="5"/>
    <col min="12551" max="12552" width="9.375" style="5" customWidth="1"/>
    <col min="12553" max="12784" width="9" style="5"/>
    <col min="12785" max="12785" width="5.125" style="5" customWidth="1"/>
    <col min="12786" max="12786" width="31.375" style="5" customWidth="1"/>
    <col min="12787" max="12787" width="8.875" style="5" customWidth="1"/>
    <col min="12788" max="12788" width="11.875" style="5" customWidth="1"/>
    <col min="12789" max="12791" width="7.5" style="5" customWidth="1"/>
    <col min="12792" max="12794" width="8.125" style="5" customWidth="1"/>
    <col min="12795" max="12795" width="7.5" style="5" customWidth="1"/>
    <col min="12796" max="12797" width="7.875" style="5" customWidth="1"/>
    <col min="12798" max="12800" width="9.375" style="5" customWidth="1"/>
    <col min="12801" max="12804" width="9.25" style="5" customWidth="1"/>
    <col min="12805" max="12805" width="9.375" style="5" customWidth="1"/>
    <col min="12806" max="12806" width="9" style="5"/>
    <col min="12807" max="12808" width="9.375" style="5" customWidth="1"/>
    <col min="12809" max="13040" width="9" style="5"/>
    <col min="13041" max="13041" width="5.125" style="5" customWidth="1"/>
    <col min="13042" max="13042" width="31.375" style="5" customWidth="1"/>
    <col min="13043" max="13043" width="8.875" style="5" customWidth="1"/>
    <col min="13044" max="13044" width="11.875" style="5" customWidth="1"/>
    <col min="13045" max="13047" width="7.5" style="5" customWidth="1"/>
    <col min="13048" max="13050" width="8.125" style="5" customWidth="1"/>
    <col min="13051" max="13051" width="7.5" style="5" customWidth="1"/>
    <col min="13052" max="13053" width="7.875" style="5" customWidth="1"/>
    <col min="13054" max="13056" width="9.375" style="5" customWidth="1"/>
    <col min="13057" max="13060" width="9.25" style="5" customWidth="1"/>
    <col min="13061" max="13061" width="9.375" style="5" customWidth="1"/>
    <col min="13062" max="13062" width="9" style="5"/>
    <col min="13063" max="13064" width="9.375" style="5" customWidth="1"/>
    <col min="13065" max="13296" width="9" style="5"/>
    <col min="13297" max="13297" width="5.125" style="5" customWidth="1"/>
    <col min="13298" max="13298" width="31.375" style="5" customWidth="1"/>
    <col min="13299" max="13299" width="8.875" style="5" customWidth="1"/>
    <col min="13300" max="13300" width="11.875" style="5" customWidth="1"/>
    <col min="13301" max="13303" width="7.5" style="5" customWidth="1"/>
    <col min="13304" max="13306" width="8.125" style="5" customWidth="1"/>
    <col min="13307" max="13307" width="7.5" style="5" customWidth="1"/>
    <col min="13308" max="13309" width="7.875" style="5" customWidth="1"/>
    <col min="13310" max="13312" width="9.375" style="5" customWidth="1"/>
    <col min="13313" max="13316" width="9.25" style="5" customWidth="1"/>
    <col min="13317" max="13317" width="9.375" style="5" customWidth="1"/>
    <col min="13318" max="13318" width="9" style="5"/>
    <col min="13319" max="13320" width="9.375" style="5" customWidth="1"/>
    <col min="13321" max="13552" width="9" style="5"/>
    <col min="13553" max="13553" width="5.125" style="5" customWidth="1"/>
    <col min="13554" max="13554" width="31.375" style="5" customWidth="1"/>
    <col min="13555" max="13555" width="8.875" style="5" customWidth="1"/>
    <col min="13556" max="13556" width="11.875" style="5" customWidth="1"/>
    <col min="13557" max="13559" width="7.5" style="5" customWidth="1"/>
    <col min="13560" max="13562" width="8.125" style="5" customWidth="1"/>
    <col min="13563" max="13563" width="7.5" style="5" customWidth="1"/>
    <col min="13564" max="13565" width="7.875" style="5" customWidth="1"/>
    <col min="13566" max="13568" width="9.375" style="5" customWidth="1"/>
    <col min="13569" max="13572" width="9.25" style="5" customWidth="1"/>
    <col min="13573" max="13573" width="9.375" style="5" customWidth="1"/>
    <col min="13574" max="13574" width="9" style="5"/>
    <col min="13575" max="13576" width="9.375" style="5" customWidth="1"/>
    <col min="13577" max="13808" width="9" style="5"/>
    <col min="13809" max="13809" width="5.125" style="5" customWidth="1"/>
    <col min="13810" max="13810" width="31.375" style="5" customWidth="1"/>
    <col min="13811" max="13811" width="8.875" style="5" customWidth="1"/>
    <col min="13812" max="13812" width="11.875" style="5" customWidth="1"/>
    <col min="13813" max="13815" width="7.5" style="5" customWidth="1"/>
    <col min="13816" max="13818" width="8.125" style="5" customWidth="1"/>
    <col min="13819" max="13819" width="7.5" style="5" customWidth="1"/>
    <col min="13820" max="13821" width="7.875" style="5" customWidth="1"/>
    <col min="13822" max="13824" width="9.375" style="5" customWidth="1"/>
    <col min="13825" max="13828" width="9.25" style="5" customWidth="1"/>
    <col min="13829" max="13829" width="9.375" style="5" customWidth="1"/>
    <col min="13830" max="13830" width="9" style="5"/>
    <col min="13831" max="13832" width="9.375" style="5" customWidth="1"/>
    <col min="13833" max="14064" width="9" style="5"/>
    <col min="14065" max="14065" width="5.125" style="5" customWidth="1"/>
    <col min="14066" max="14066" width="31.375" style="5" customWidth="1"/>
    <col min="14067" max="14067" width="8.875" style="5" customWidth="1"/>
    <col min="14068" max="14068" width="11.875" style="5" customWidth="1"/>
    <col min="14069" max="14071" width="7.5" style="5" customWidth="1"/>
    <col min="14072" max="14074" width="8.125" style="5" customWidth="1"/>
    <col min="14075" max="14075" width="7.5" style="5" customWidth="1"/>
    <col min="14076" max="14077" width="7.875" style="5" customWidth="1"/>
    <col min="14078" max="14080" width="9.375" style="5" customWidth="1"/>
    <col min="14081" max="14084" width="9.25" style="5" customWidth="1"/>
    <col min="14085" max="14085" width="9.375" style="5" customWidth="1"/>
    <col min="14086" max="14086" width="9" style="5"/>
    <col min="14087" max="14088" width="9.375" style="5" customWidth="1"/>
    <col min="14089" max="14320" width="9" style="5"/>
    <col min="14321" max="14321" width="5.125" style="5" customWidth="1"/>
    <col min="14322" max="14322" width="31.375" style="5" customWidth="1"/>
    <col min="14323" max="14323" width="8.875" style="5" customWidth="1"/>
    <col min="14324" max="14324" width="11.875" style="5" customWidth="1"/>
    <col min="14325" max="14327" width="7.5" style="5" customWidth="1"/>
    <col min="14328" max="14330" width="8.125" style="5" customWidth="1"/>
    <col min="14331" max="14331" width="7.5" style="5" customWidth="1"/>
    <col min="14332" max="14333" width="7.875" style="5" customWidth="1"/>
    <col min="14334" max="14336" width="9.375" style="5" customWidth="1"/>
    <col min="14337" max="14340" width="9.25" style="5" customWidth="1"/>
    <col min="14341" max="14341" width="9.375" style="5" customWidth="1"/>
    <col min="14342" max="14342" width="9" style="5"/>
    <col min="14343" max="14344" width="9.375" style="5" customWidth="1"/>
    <col min="14345" max="14576" width="9" style="5"/>
    <col min="14577" max="14577" width="5.125" style="5" customWidth="1"/>
    <col min="14578" max="14578" width="31.375" style="5" customWidth="1"/>
    <col min="14579" max="14579" width="8.875" style="5" customWidth="1"/>
    <col min="14580" max="14580" width="11.875" style="5" customWidth="1"/>
    <col min="14581" max="14583" width="7.5" style="5" customWidth="1"/>
    <col min="14584" max="14586" width="8.125" style="5" customWidth="1"/>
    <col min="14587" max="14587" width="7.5" style="5" customWidth="1"/>
    <col min="14588" max="14589" width="7.875" style="5" customWidth="1"/>
    <col min="14590" max="14592" width="9.375" style="5" customWidth="1"/>
    <col min="14593" max="14596" width="9.25" style="5" customWidth="1"/>
    <col min="14597" max="14597" width="9.375" style="5" customWidth="1"/>
    <col min="14598" max="14598" width="9" style="5"/>
    <col min="14599" max="14600" width="9.375" style="5" customWidth="1"/>
    <col min="14601" max="14832" width="9" style="5"/>
    <col min="14833" max="14833" width="5.125" style="5" customWidth="1"/>
    <col min="14834" max="14834" width="31.375" style="5" customWidth="1"/>
    <col min="14835" max="14835" width="8.875" style="5" customWidth="1"/>
    <col min="14836" max="14836" width="11.875" style="5" customWidth="1"/>
    <col min="14837" max="14839" width="7.5" style="5" customWidth="1"/>
    <col min="14840" max="14842" width="8.125" style="5" customWidth="1"/>
    <col min="14843" max="14843" width="7.5" style="5" customWidth="1"/>
    <col min="14844" max="14845" width="7.875" style="5" customWidth="1"/>
    <col min="14846" max="14848" width="9.375" style="5" customWidth="1"/>
    <col min="14849" max="14852" width="9.25" style="5" customWidth="1"/>
    <col min="14853" max="14853" width="9.375" style="5" customWidth="1"/>
    <col min="14854" max="14854" width="9" style="5"/>
    <col min="14855" max="14856" width="9.375" style="5" customWidth="1"/>
    <col min="14857" max="15088" width="9" style="5"/>
    <col min="15089" max="15089" width="5.125" style="5" customWidth="1"/>
    <col min="15090" max="15090" width="31.375" style="5" customWidth="1"/>
    <col min="15091" max="15091" width="8.875" style="5" customWidth="1"/>
    <col min="15092" max="15092" width="11.875" style="5" customWidth="1"/>
    <col min="15093" max="15095" width="7.5" style="5" customWidth="1"/>
    <col min="15096" max="15098" width="8.125" style="5" customWidth="1"/>
    <col min="15099" max="15099" width="7.5" style="5" customWidth="1"/>
    <col min="15100" max="15101" width="7.875" style="5" customWidth="1"/>
    <col min="15102" max="15104" width="9.375" style="5" customWidth="1"/>
    <col min="15105" max="15108" width="9.25" style="5" customWidth="1"/>
    <col min="15109" max="15109" width="9.375" style="5" customWidth="1"/>
    <col min="15110" max="15110" width="9" style="5"/>
    <col min="15111" max="15112" width="9.375" style="5" customWidth="1"/>
    <col min="15113" max="15344" width="9" style="5"/>
    <col min="15345" max="15345" width="5.125" style="5" customWidth="1"/>
    <col min="15346" max="15346" width="31.375" style="5" customWidth="1"/>
    <col min="15347" max="15347" width="8.875" style="5" customWidth="1"/>
    <col min="15348" max="15348" width="11.875" style="5" customWidth="1"/>
    <col min="15349" max="15351" width="7.5" style="5" customWidth="1"/>
    <col min="15352" max="15354" width="8.125" style="5" customWidth="1"/>
    <col min="15355" max="15355" width="7.5" style="5" customWidth="1"/>
    <col min="15356" max="15357" width="7.875" style="5" customWidth="1"/>
    <col min="15358" max="15360" width="9.375" style="5" customWidth="1"/>
    <col min="15361" max="15364" width="9.25" style="5" customWidth="1"/>
    <col min="15365" max="15365" width="9.375" style="5" customWidth="1"/>
    <col min="15366" max="15366" width="9" style="5"/>
    <col min="15367" max="15368" width="9.375" style="5" customWidth="1"/>
    <col min="15369" max="15600" width="9" style="5"/>
    <col min="15601" max="15601" width="5.125" style="5" customWidth="1"/>
    <col min="15602" max="15602" width="31.375" style="5" customWidth="1"/>
    <col min="15603" max="15603" width="8.875" style="5" customWidth="1"/>
    <col min="15604" max="15604" width="11.875" style="5" customWidth="1"/>
    <col min="15605" max="15607" width="7.5" style="5" customWidth="1"/>
    <col min="15608" max="15610" width="8.125" style="5" customWidth="1"/>
    <col min="15611" max="15611" width="7.5" style="5" customWidth="1"/>
    <col min="15612" max="15613" width="7.875" style="5" customWidth="1"/>
    <col min="15614" max="15616" width="9.375" style="5" customWidth="1"/>
    <col min="15617" max="15620" width="9.25" style="5" customWidth="1"/>
    <col min="15621" max="15621" width="9.375" style="5" customWidth="1"/>
    <col min="15622" max="15622" width="9" style="5"/>
    <col min="15623" max="15624" width="9.375" style="5" customWidth="1"/>
    <col min="15625" max="15856" width="9" style="5"/>
    <col min="15857" max="15857" width="5.125" style="5" customWidth="1"/>
    <col min="15858" max="15858" width="31.375" style="5" customWidth="1"/>
    <col min="15859" max="15859" width="8.875" style="5" customWidth="1"/>
    <col min="15860" max="15860" width="11.875" style="5" customWidth="1"/>
    <col min="15861" max="15863" width="7.5" style="5" customWidth="1"/>
    <col min="15864" max="15866" width="8.125" style="5" customWidth="1"/>
    <col min="15867" max="15867" width="7.5" style="5" customWidth="1"/>
    <col min="15868" max="15869" width="7.875" style="5" customWidth="1"/>
    <col min="15870" max="15872" width="9.375" style="5" customWidth="1"/>
    <col min="15873" max="15876" width="9.25" style="5" customWidth="1"/>
    <col min="15877" max="15877" width="9.375" style="5" customWidth="1"/>
    <col min="15878" max="15878" width="9" style="5"/>
    <col min="15879" max="15880" width="9.375" style="5" customWidth="1"/>
    <col min="15881" max="16112" width="9" style="5"/>
    <col min="16113" max="16113" width="5.125" style="5" customWidth="1"/>
    <col min="16114" max="16114" width="31.375" style="5" customWidth="1"/>
    <col min="16115" max="16115" width="8.875" style="5" customWidth="1"/>
    <col min="16116" max="16116" width="11.875" style="5" customWidth="1"/>
    <col min="16117" max="16119" width="7.5" style="5" customWidth="1"/>
    <col min="16120" max="16122" width="8.125" style="5" customWidth="1"/>
    <col min="16123" max="16123" width="7.5" style="5" customWidth="1"/>
    <col min="16124" max="16125" width="7.875" style="5" customWidth="1"/>
    <col min="16126" max="16128" width="9.375" style="5" customWidth="1"/>
    <col min="16129" max="16132" width="9.25" style="5" customWidth="1"/>
    <col min="16133" max="16133" width="9.375" style="5" customWidth="1"/>
    <col min="16134" max="16134" width="9" style="5"/>
    <col min="16135" max="16136" width="9.375" style="5" customWidth="1"/>
    <col min="16137" max="16384" width="9" style="5"/>
  </cols>
  <sheetData>
    <row r="1" spans="1:15" ht="20.25" customHeight="1">
      <c r="A1" s="3"/>
      <c r="B1" s="3"/>
      <c r="C1" s="4"/>
      <c r="D1" s="4"/>
      <c r="E1" s="4"/>
      <c r="F1" s="4"/>
      <c r="G1" s="4"/>
      <c r="H1" s="4"/>
      <c r="I1" s="4"/>
      <c r="J1" s="81"/>
      <c r="K1" s="7"/>
      <c r="L1" s="7"/>
      <c r="M1" s="535" t="s">
        <v>326</v>
      </c>
      <c r="N1" s="535"/>
      <c r="O1" s="535"/>
    </row>
    <row r="2" spans="1:15" ht="16.5" customHeight="1">
      <c r="A2" s="6"/>
      <c r="B2" s="6"/>
      <c r="C2" s="4"/>
      <c r="D2" s="4"/>
      <c r="E2" s="4"/>
      <c r="F2" s="4"/>
      <c r="G2" s="4"/>
      <c r="H2" s="4"/>
      <c r="I2" s="4"/>
      <c r="J2" s="4"/>
      <c r="K2" s="4"/>
      <c r="L2" s="4"/>
      <c r="M2" s="4"/>
      <c r="N2" s="4"/>
      <c r="O2" s="4"/>
    </row>
    <row r="3" spans="1:15" ht="21" customHeight="1">
      <c r="A3" s="536" t="s">
        <v>327</v>
      </c>
      <c r="B3" s="536"/>
      <c r="C3" s="536"/>
      <c r="D3" s="536"/>
      <c r="E3" s="536"/>
      <c r="F3" s="536"/>
      <c r="G3" s="536"/>
      <c r="H3" s="536"/>
      <c r="I3" s="536"/>
      <c r="J3" s="536"/>
      <c r="K3" s="536"/>
      <c r="L3" s="536"/>
      <c r="M3" s="536"/>
      <c r="N3" s="536"/>
      <c r="O3" s="536"/>
    </row>
    <row r="4" spans="1:15" ht="24" customHeight="1">
      <c r="A4" s="537" t="s">
        <v>939</v>
      </c>
      <c r="B4" s="537"/>
      <c r="C4" s="537"/>
      <c r="D4" s="537"/>
      <c r="E4" s="537"/>
      <c r="F4" s="537"/>
      <c r="G4" s="537"/>
      <c r="H4" s="537"/>
      <c r="I4" s="537"/>
      <c r="J4" s="537"/>
      <c r="K4" s="537"/>
      <c r="L4" s="537"/>
      <c r="M4" s="537"/>
      <c r="N4" s="537"/>
      <c r="O4" s="537"/>
    </row>
    <row r="5" spans="1:15" ht="18.75">
      <c r="A5" s="8"/>
      <c r="B5" s="8"/>
      <c r="C5" s="4"/>
      <c r="D5" s="4"/>
      <c r="E5" s="4"/>
      <c r="F5" s="4"/>
      <c r="G5" s="4"/>
      <c r="H5" s="4"/>
      <c r="I5" s="4"/>
      <c r="J5" s="4"/>
      <c r="K5" s="4"/>
      <c r="L5" s="4"/>
      <c r="M5" s="4"/>
      <c r="N5" s="4"/>
      <c r="O5" s="4"/>
    </row>
    <row r="6" spans="1:15" ht="18.75" customHeight="1">
      <c r="A6" s="83"/>
      <c r="B6" s="83"/>
      <c r="C6" s="9"/>
      <c r="D6" s="9"/>
      <c r="E6" s="9"/>
      <c r="F6" s="72"/>
      <c r="G6" s="569"/>
      <c r="H6" s="569"/>
      <c r="I6" s="9"/>
      <c r="K6" s="12"/>
      <c r="L6" s="12"/>
      <c r="M6" s="569" t="s">
        <v>436</v>
      </c>
      <c r="N6" s="569"/>
      <c r="O6" s="569"/>
    </row>
    <row r="7" spans="1:15" s="10" customFormat="1" ht="24.75" customHeight="1">
      <c r="A7" s="539" t="s">
        <v>75</v>
      </c>
      <c r="B7" s="546" t="s">
        <v>26</v>
      </c>
      <c r="C7" s="539" t="s">
        <v>328</v>
      </c>
      <c r="D7" s="546" t="s">
        <v>329</v>
      </c>
      <c r="E7" s="546"/>
      <c r="F7" s="546"/>
      <c r="G7" s="546"/>
      <c r="H7" s="546"/>
      <c r="I7" s="546"/>
      <c r="J7" s="546"/>
      <c r="K7" s="539" t="s">
        <v>330</v>
      </c>
      <c r="L7" s="539"/>
      <c r="M7" s="539"/>
      <c r="N7" s="539"/>
      <c r="O7" s="539" t="s">
        <v>356</v>
      </c>
    </row>
    <row r="8" spans="1:15" s="10" customFormat="1" ht="39" customHeight="1">
      <c r="A8" s="539"/>
      <c r="B8" s="546"/>
      <c r="C8" s="539"/>
      <c r="D8" s="539" t="s">
        <v>331</v>
      </c>
      <c r="E8" s="539" t="s">
        <v>51</v>
      </c>
      <c r="F8" s="539"/>
      <c r="G8" s="546" t="s">
        <v>42</v>
      </c>
      <c r="H8" s="546"/>
      <c r="I8" s="539" t="s">
        <v>45</v>
      </c>
      <c r="J8" s="539" t="s">
        <v>46</v>
      </c>
      <c r="K8" s="539" t="s">
        <v>68</v>
      </c>
      <c r="L8" s="539" t="s">
        <v>332</v>
      </c>
      <c r="M8" s="539" t="s">
        <v>333</v>
      </c>
      <c r="N8" s="539" t="s">
        <v>355</v>
      </c>
      <c r="O8" s="539"/>
    </row>
    <row r="9" spans="1:15" s="10" customFormat="1" ht="132.75" customHeight="1">
      <c r="A9" s="539"/>
      <c r="B9" s="546"/>
      <c r="C9" s="539"/>
      <c r="D9" s="539"/>
      <c r="E9" s="82" t="s">
        <v>68</v>
      </c>
      <c r="F9" s="82" t="s">
        <v>335</v>
      </c>
      <c r="G9" s="82" t="s">
        <v>68</v>
      </c>
      <c r="H9" s="87" t="s">
        <v>336</v>
      </c>
      <c r="I9" s="539"/>
      <c r="J9" s="539"/>
      <c r="K9" s="539"/>
      <c r="L9" s="539"/>
      <c r="M9" s="539"/>
      <c r="N9" s="539"/>
      <c r="O9" s="539"/>
    </row>
    <row r="10" spans="1:15" s="27" customFormat="1" ht="17.25" customHeight="1">
      <c r="A10" s="97" t="s">
        <v>4</v>
      </c>
      <c r="B10" s="97" t="s">
        <v>5</v>
      </c>
      <c r="C10" s="149" t="s">
        <v>337</v>
      </c>
      <c r="D10" s="149" t="s">
        <v>338</v>
      </c>
      <c r="E10" s="149" t="s">
        <v>83</v>
      </c>
      <c r="F10" s="149" t="s">
        <v>84</v>
      </c>
      <c r="G10" s="149" t="s">
        <v>85</v>
      </c>
      <c r="H10" s="149" t="s">
        <v>86</v>
      </c>
      <c r="I10" s="149" t="s">
        <v>87</v>
      </c>
      <c r="J10" s="149" t="s">
        <v>88</v>
      </c>
      <c r="K10" s="150" t="s">
        <v>339</v>
      </c>
      <c r="L10" s="149" t="s">
        <v>90</v>
      </c>
      <c r="M10" s="149" t="s">
        <v>91</v>
      </c>
      <c r="N10" s="149" t="s">
        <v>92</v>
      </c>
      <c r="O10" s="149" t="s">
        <v>93</v>
      </c>
    </row>
    <row r="11" spans="1:15" s="9" customFormat="1" ht="30.75" customHeight="1">
      <c r="A11" s="14"/>
      <c r="B11" s="14" t="s">
        <v>27</v>
      </c>
      <c r="C11" s="186">
        <f>SUM(C12:C23)</f>
        <v>69953</v>
      </c>
      <c r="D11" s="186">
        <f t="shared" ref="D11:O11" si="0">SUM(D12:D23)</f>
        <v>69443</v>
      </c>
      <c r="E11" s="186">
        <f t="shared" si="0"/>
        <v>900</v>
      </c>
      <c r="F11" s="186">
        <f t="shared" si="0"/>
        <v>900</v>
      </c>
      <c r="G11" s="186">
        <f t="shared" si="0"/>
        <v>67162</v>
      </c>
      <c r="H11" s="186">
        <f t="shared" si="0"/>
        <v>100</v>
      </c>
      <c r="I11" s="186">
        <f t="shared" si="0"/>
        <v>1381</v>
      </c>
      <c r="J11" s="186">
        <f t="shared" si="0"/>
        <v>0</v>
      </c>
      <c r="K11" s="186">
        <f t="shared" si="0"/>
        <v>510</v>
      </c>
      <c r="L11" s="186">
        <f t="shared" si="0"/>
        <v>0</v>
      </c>
      <c r="M11" s="186">
        <f t="shared" si="0"/>
        <v>510</v>
      </c>
      <c r="N11" s="186">
        <f t="shared" si="0"/>
        <v>0</v>
      </c>
      <c r="O11" s="186">
        <f t="shared" si="0"/>
        <v>0</v>
      </c>
    </row>
    <row r="12" spans="1:15" s="9" customFormat="1" ht="21.95" customHeight="1">
      <c r="A12" s="28" t="s">
        <v>81</v>
      </c>
      <c r="B12" s="29" t="s">
        <v>95</v>
      </c>
      <c r="C12" s="187">
        <f>D12+K12+O12</f>
        <v>7010.5</v>
      </c>
      <c r="D12" s="187">
        <f>E12+G12+I12+J12</f>
        <v>6908.5</v>
      </c>
      <c r="E12" s="187">
        <f>F12</f>
        <v>720</v>
      </c>
      <c r="F12" s="187">
        <v>720</v>
      </c>
      <c r="G12" s="187">
        <f>'PL3_ NS xã'!D10-I12</f>
        <v>6056.5</v>
      </c>
      <c r="H12" s="187">
        <f>'PL3_ NS xã'!D51</f>
        <v>10</v>
      </c>
      <c r="I12" s="187">
        <f>'PL3_ NS xã'!D69</f>
        <v>132</v>
      </c>
      <c r="J12" s="187"/>
      <c r="K12" s="187">
        <f>L12+M12+N12</f>
        <v>102</v>
      </c>
      <c r="L12" s="187"/>
      <c r="M12" s="187">
        <f>'PL3_ NS xã'!D70</f>
        <v>102</v>
      </c>
      <c r="N12" s="187"/>
      <c r="O12" s="187"/>
    </row>
    <row r="13" spans="1:15" s="9" customFormat="1" ht="21.95" customHeight="1">
      <c r="A13" s="28" t="s">
        <v>82</v>
      </c>
      <c r="B13" s="29" t="s">
        <v>96</v>
      </c>
      <c r="C13" s="187">
        <f t="shared" ref="C13:C23" si="1">D13+K13+O13</f>
        <v>6135.5</v>
      </c>
      <c r="D13" s="187">
        <f t="shared" ref="D13:D23" si="2">E13+G13+I13+J13</f>
        <v>6033.5</v>
      </c>
      <c r="E13" s="187">
        <f t="shared" ref="E13:E23" si="3">F13</f>
        <v>150</v>
      </c>
      <c r="F13" s="187">
        <v>150</v>
      </c>
      <c r="G13" s="187">
        <f>'PL3_ NS xã'!E10-I13</f>
        <v>5765.5</v>
      </c>
      <c r="H13" s="187">
        <f>'PL3_ NS xã'!E51</f>
        <v>10</v>
      </c>
      <c r="I13" s="187">
        <f>'PL3_ NS xã'!E69</f>
        <v>118</v>
      </c>
      <c r="J13" s="187"/>
      <c r="K13" s="187">
        <f t="shared" ref="K13:K23" si="4">L13+M13+N13</f>
        <v>102</v>
      </c>
      <c r="L13" s="187"/>
      <c r="M13" s="187">
        <f>'PL3_ NS xã'!E70</f>
        <v>102</v>
      </c>
      <c r="N13" s="187"/>
      <c r="O13" s="187"/>
    </row>
    <row r="14" spans="1:15" s="9" customFormat="1" ht="21.95" customHeight="1">
      <c r="A14" s="28" t="s">
        <v>83</v>
      </c>
      <c r="B14" s="29" t="s">
        <v>97</v>
      </c>
      <c r="C14" s="187">
        <f t="shared" si="1"/>
        <v>5267.5</v>
      </c>
      <c r="D14" s="187">
        <f t="shared" si="2"/>
        <v>5216.5</v>
      </c>
      <c r="E14" s="187">
        <f t="shared" si="3"/>
        <v>5</v>
      </c>
      <c r="F14" s="187">
        <v>5</v>
      </c>
      <c r="G14" s="187">
        <f>'PL3_ NS xã'!F10-I14</f>
        <v>5107.5</v>
      </c>
      <c r="H14" s="187">
        <f>'PL3_ NS xã'!F51</f>
        <v>8</v>
      </c>
      <c r="I14" s="187">
        <f>'PL3_ NS xã'!F69</f>
        <v>104</v>
      </c>
      <c r="J14" s="187"/>
      <c r="K14" s="187">
        <f t="shared" si="4"/>
        <v>51</v>
      </c>
      <c r="L14" s="187"/>
      <c r="M14" s="187">
        <f>'PL3_ NS xã'!F70</f>
        <v>51</v>
      </c>
      <c r="N14" s="187"/>
      <c r="O14" s="187"/>
    </row>
    <row r="15" spans="1:15" s="9" customFormat="1" ht="21.95" customHeight="1">
      <c r="A15" s="28" t="s">
        <v>84</v>
      </c>
      <c r="B15" s="29" t="s">
        <v>98</v>
      </c>
      <c r="C15" s="187">
        <f t="shared" si="1"/>
        <v>5967.5</v>
      </c>
      <c r="D15" s="187">
        <f t="shared" si="2"/>
        <v>5865.5</v>
      </c>
      <c r="E15" s="187">
        <f t="shared" si="3"/>
        <v>20</v>
      </c>
      <c r="F15" s="187">
        <v>20</v>
      </c>
      <c r="G15" s="187">
        <f>'PL3_ NS xã'!G10-I15</f>
        <v>5728.5</v>
      </c>
      <c r="H15" s="187">
        <v>8</v>
      </c>
      <c r="I15" s="187">
        <f>'PL3_ NS xã'!G69</f>
        <v>117</v>
      </c>
      <c r="J15" s="187"/>
      <c r="K15" s="187">
        <f t="shared" si="4"/>
        <v>102</v>
      </c>
      <c r="L15" s="187"/>
      <c r="M15" s="187">
        <f>'PL3_ NS xã'!G70</f>
        <v>102</v>
      </c>
      <c r="N15" s="187"/>
      <c r="O15" s="187"/>
    </row>
    <row r="16" spans="1:15" s="9" customFormat="1" ht="21.95" customHeight="1">
      <c r="A16" s="28" t="s">
        <v>85</v>
      </c>
      <c r="B16" s="29" t="s">
        <v>99</v>
      </c>
      <c r="C16" s="187">
        <f t="shared" si="1"/>
        <v>7593.5</v>
      </c>
      <c r="D16" s="187">
        <f t="shared" si="2"/>
        <v>7593.5</v>
      </c>
      <c r="E16" s="187">
        <f t="shared" si="3"/>
        <v>0</v>
      </c>
      <c r="F16" s="187"/>
      <c r="G16" s="187">
        <f>'PL3_ NS xã'!H10-I16</f>
        <v>7441.5</v>
      </c>
      <c r="H16" s="187">
        <v>8</v>
      </c>
      <c r="I16" s="187">
        <f>'PL3_ NS xã'!H69</f>
        <v>152</v>
      </c>
      <c r="J16" s="187"/>
      <c r="K16" s="187">
        <f t="shared" si="4"/>
        <v>0</v>
      </c>
      <c r="L16" s="187"/>
      <c r="M16" s="187">
        <f>'PL3_ NS xã'!H70</f>
        <v>0</v>
      </c>
      <c r="N16" s="187"/>
      <c r="O16" s="187"/>
    </row>
    <row r="17" spans="1:15" s="9" customFormat="1" ht="21.95" customHeight="1">
      <c r="A17" s="28" t="s">
        <v>86</v>
      </c>
      <c r="B17" s="29" t="s">
        <v>103</v>
      </c>
      <c r="C17" s="187">
        <f t="shared" si="1"/>
        <v>5246.5</v>
      </c>
      <c r="D17" s="187">
        <f t="shared" si="2"/>
        <v>5144.5</v>
      </c>
      <c r="E17" s="187">
        <f t="shared" si="3"/>
        <v>5</v>
      </c>
      <c r="F17" s="187">
        <v>5</v>
      </c>
      <c r="G17" s="187">
        <f>'PL3_ NS xã'!M10-I17</f>
        <v>5036.5</v>
      </c>
      <c r="H17" s="187">
        <v>8</v>
      </c>
      <c r="I17" s="187">
        <f>'PL3_ NS xã'!M69</f>
        <v>103</v>
      </c>
      <c r="J17" s="187"/>
      <c r="K17" s="187">
        <f t="shared" si="4"/>
        <v>102</v>
      </c>
      <c r="L17" s="187"/>
      <c r="M17" s="187">
        <f>'PL3_ NS xã'!M70</f>
        <v>102</v>
      </c>
      <c r="N17" s="187"/>
      <c r="O17" s="187"/>
    </row>
    <row r="18" spans="1:15" s="9" customFormat="1" ht="21.95" customHeight="1">
      <c r="A18" s="28" t="s">
        <v>87</v>
      </c>
      <c r="B18" s="29" t="s">
        <v>104</v>
      </c>
      <c r="C18" s="187">
        <f t="shared" si="1"/>
        <v>4082.5</v>
      </c>
      <c r="D18" s="187">
        <f t="shared" si="2"/>
        <v>4082.5</v>
      </c>
      <c r="E18" s="187">
        <f t="shared" si="3"/>
        <v>0</v>
      </c>
      <c r="F18" s="187"/>
      <c r="G18" s="187">
        <f>'PL3_ NS xã'!K10-I18</f>
        <v>4000.5</v>
      </c>
      <c r="H18" s="187">
        <v>8</v>
      </c>
      <c r="I18" s="187">
        <f>'PL3_ NS xã'!K69</f>
        <v>82</v>
      </c>
      <c r="J18" s="187"/>
      <c r="K18" s="187">
        <f t="shared" si="4"/>
        <v>0</v>
      </c>
      <c r="L18" s="187"/>
      <c r="M18" s="187">
        <f>'PL3_ NS xã'!K70</f>
        <v>0</v>
      </c>
      <c r="N18" s="187"/>
      <c r="O18" s="187"/>
    </row>
    <row r="19" spans="1:15" s="9" customFormat="1" ht="21.95" customHeight="1">
      <c r="A19" s="28" t="s">
        <v>88</v>
      </c>
      <c r="B19" s="29" t="s">
        <v>100</v>
      </c>
      <c r="C19" s="187">
        <f t="shared" si="1"/>
        <v>6036.5</v>
      </c>
      <c r="D19" s="187">
        <f t="shared" si="2"/>
        <v>6036.5</v>
      </c>
      <c r="E19" s="187">
        <f t="shared" si="3"/>
        <v>0</v>
      </c>
      <c r="F19" s="187"/>
      <c r="G19" s="187">
        <f>'PL3_ NS xã'!J10-I19</f>
        <v>5915.5</v>
      </c>
      <c r="H19" s="187">
        <v>8</v>
      </c>
      <c r="I19" s="187">
        <f>'PL3_ NS xã'!J69</f>
        <v>121</v>
      </c>
      <c r="J19" s="187"/>
      <c r="K19" s="187">
        <f t="shared" si="4"/>
        <v>0</v>
      </c>
      <c r="L19" s="187"/>
      <c r="M19" s="187">
        <f>'PL3_ NS xã'!J70</f>
        <v>0</v>
      </c>
      <c r="N19" s="187"/>
      <c r="O19" s="187"/>
    </row>
    <row r="20" spans="1:15" s="9" customFormat="1" ht="21.95" customHeight="1">
      <c r="A20" s="28" t="s">
        <v>89</v>
      </c>
      <c r="B20" s="29" t="s">
        <v>102</v>
      </c>
      <c r="C20" s="187">
        <f t="shared" si="1"/>
        <v>6826.5</v>
      </c>
      <c r="D20" s="187">
        <f t="shared" si="2"/>
        <v>6775.5</v>
      </c>
      <c r="E20" s="187">
        <f t="shared" si="3"/>
        <v>0</v>
      </c>
      <c r="F20" s="187"/>
      <c r="G20" s="187">
        <f>'PL3_ NS xã'!L10-I20</f>
        <v>6639.5</v>
      </c>
      <c r="H20" s="187">
        <v>8</v>
      </c>
      <c r="I20" s="187">
        <f>'PL3_ NS xã'!L69</f>
        <v>136</v>
      </c>
      <c r="J20" s="187"/>
      <c r="K20" s="187">
        <f t="shared" si="4"/>
        <v>51</v>
      </c>
      <c r="L20" s="187"/>
      <c r="M20" s="187">
        <f>'PL3_ NS xã'!L70</f>
        <v>51</v>
      </c>
      <c r="N20" s="187"/>
      <c r="O20" s="187"/>
    </row>
    <row r="21" spans="1:15" s="9" customFormat="1" ht="21.95" customHeight="1">
      <c r="A21" s="28" t="s">
        <v>90</v>
      </c>
      <c r="B21" s="29" t="s">
        <v>101</v>
      </c>
      <c r="C21" s="187">
        <f t="shared" si="1"/>
        <v>4079.5</v>
      </c>
      <c r="D21" s="187">
        <f t="shared" si="2"/>
        <v>4079.5</v>
      </c>
      <c r="E21" s="187">
        <f t="shared" si="3"/>
        <v>0</v>
      </c>
      <c r="F21" s="187"/>
      <c r="G21" s="187">
        <f>'PL3_ NS xã'!I10-I21</f>
        <v>3997.5</v>
      </c>
      <c r="H21" s="187">
        <v>8</v>
      </c>
      <c r="I21" s="187">
        <f>'PL3_ NS xã'!I69</f>
        <v>82</v>
      </c>
      <c r="J21" s="187"/>
      <c r="K21" s="187">
        <f t="shared" si="4"/>
        <v>0</v>
      </c>
      <c r="L21" s="187"/>
      <c r="M21" s="187">
        <f>'PL3_ NS xã'!I70</f>
        <v>0</v>
      </c>
      <c r="N21" s="187"/>
      <c r="O21" s="187"/>
    </row>
    <row r="22" spans="1:15" s="9" customFormat="1" ht="21.95" customHeight="1">
      <c r="A22" s="28" t="s">
        <v>91</v>
      </c>
      <c r="B22" s="29" t="s">
        <v>105</v>
      </c>
      <c r="C22" s="187">
        <f t="shared" si="1"/>
        <v>5754.5</v>
      </c>
      <c r="D22" s="187">
        <f t="shared" si="2"/>
        <v>5754.5</v>
      </c>
      <c r="E22" s="187">
        <f t="shared" si="3"/>
        <v>0</v>
      </c>
      <c r="F22" s="187"/>
      <c r="G22" s="187">
        <f>'PL3_ NS xã'!N10-I22</f>
        <v>5639.5</v>
      </c>
      <c r="H22" s="187">
        <v>8</v>
      </c>
      <c r="I22" s="187">
        <f>'PL3_ NS xã'!N69</f>
        <v>115</v>
      </c>
      <c r="J22" s="187"/>
      <c r="K22" s="187">
        <f t="shared" si="4"/>
        <v>0</v>
      </c>
      <c r="L22" s="187"/>
      <c r="M22" s="187">
        <f>'PL3_ NS xã'!N70</f>
        <v>0</v>
      </c>
      <c r="N22" s="187"/>
      <c r="O22" s="187"/>
    </row>
    <row r="23" spans="1:15" s="9" customFormat="1" ht="21.95" customHeight="1">
      <c r="A23" s="30" t="s">
        <v>92</v>
      </c>
      <c r="B23" s="31" t="s">
        <v>106</v>
      </c>
      <c r="C23" s="188">
        <f t="shared" si="1"/>
        <v>5952.5</v>
      </c>
      <c r="D23" s="188">
        <f t="shared" si="2"/>
        <v>5952.5</v>
      </c>
      <c r="E23" s="188">
        <f t="shared" si="3"/>
        <v>0</v>
      </c>
      <c r="F23" s="188"/>
      <c r="G23" s="188">
        <f>'PL3_ NS xã'!O10-I23</f>
        <v>5833.5</v>
      </c>
      <c r="H23" s="188">
        <v>8</v>
      </c>
      <c r="I23" s="188">
        <f>'PL3_ NS xã'!O69</f>
        <v>119</v>
      </c>
      <c r="J23" s="188"/>
      <c r="K23" s="188">
        <f t="shared" si="4"/>
        <v>0</v>
      </c>
      <c r="L23" s="188"/>
      <c r="M23" s="188">
        <f>'PL3_ NS xã'!O70</f>
        <v>0</v>
      </c>
      <c r="N23" s="188"/>
      <c r="O23" s="188"/>
    </row>
    <row r="24" spans="1:15" ht="24.75" customHeight="1">
      <c r="A24" s="11" t="s">
        <v>340</v>
      </c>
      <c r="B24" s="11"/>
      <c r="C24" s="9"/>
      <c r="D24" s="9"/>
      <c r="E24" s="9"/>
      <c r="F24" s="9"/>
      <c r="G24" s="9"/>
      <c r="H24" s="9"/>
      <c r="I24" s="9"/>
      <c r="J24" s="9"/>
      <c r="K24" s="9"/>
      <c r="L24" s="9"/>
      <c r="M24" s="9"/>
      <c r="N24" s="9"/>
      <c r="O24" s="9"/>
    </row>
    <row r="25" spans="1:15" ht="20.25" customHeight="1">
      <c r="A25" s="11"/>
      <c r="B25" s="33" t="s">
        <v>341</v>
      </c>
      <c r="C25" s="9"/>
      <c r="D25" s="9"/>
      <c r="E25" s="9"/>
      <c r="F25" s="9"/>
      <c r="G25" s="9"/>
      <c r="H25" s="9"/>
      <c r="I25" s="9"/>
      <c r="J25" s="9"/>
      <c r="K25" s="9"/>
      <c r="L25" s="9"/>
      <c r="M25" s="9"/>
      <c r="N25" s="9"/>
      <c r="O25" s="9"/>
    </row>
    <row r="26" spans="1:15" ht="18.75">
      <c r="A26" s="9"/>
      <c r="B26" s="9"/>
      <c r="C26" s="9"/>
      <c r="D26" s="9"/>
      <c r="E26" s="9"/>
      <c r="F26" s="9"/>
      <c r="G26" s="9"/>
      <c r="H26" s="9"/>
      <c r="I26" s="9"/>
      <c r="J26" s="9"/>
      <c r="K26" s="9"/>
      <c r="L26" s="9"/>
      <c r="M26" s="9"/>
      <c r="N26" s="9"/>
      <c r="O26" s="9"/>
    </row>
    <row r="27" spans="1:15" ht="18.75">
      <c r="A27" s="9"/>
      <c r="B27" s="9"/>
      <c r="C27" s="9"/>
      <c r="D27" s="9"/>
      <c r="E27" s="9"/>
      <c r="F27" s="9"/>
      <c r="G27" s="9"/>
      <c r="H27" s="9"/>
      <c r="I27" s="9"/>
      <c r="J27" s="9"/>
      <c r="K27" s="9"/>
      <c r="L27" s="9"/>
      <c r="M27" s="9"/>
      <c r="N27" s="9"/>
      <c r="O27" s="9"/>
    </row>
    <row r="28" spans="1:15" ht="18.75">
      <c r="A28" s="9"/>
      <c r="B28" s="9"/>
      <c r="C28" s="9"/>
      <c r="D28" s="9"/>
      <c r="E28" s="9"/>
      <c r="F28" s="9"/>
      <c r="G28" s="9"/>
      <c r="H28" s="9"/>
      <c r="I28" s="9"/>
      <c r="J28" s="9"/>
      <c r="K28" s="9"/>
      <c r="L28" s="9"/>
      <c r="M28" s="9"/>
      <c r="N28" s="9"/>
      <c r="O28" s="9"/>
    </row>
    <row r="29" spans="1:15" ht="18.75">
      <c r="A29" s="9"/>
      <c r="B29" s="9"/>
      <c r="C29" s="9"/>
      <c r="D29" s="9"/>
      <c r="E29" s="9"/>
      <c r="F29" s="9"/>
      <c r="G29" s="9"/>
      <c r="H29" s="9"/>
      <c r="I29" s="9"/>
      <c r="J29" s="9"/>
      <c r="K29" s="9"/>
      <c r="L29" s="9"/>
      <c r="M29" s="9"/>
      <c r="N29" s="9"/>
      <c r="O29" s="9"/>
    </row>
    <row r="30" spans="1:15" ht="18.75">
      <c r="A30" s="9"/>
      <c r="B30" s="9"/>
      <c r="C30" s="9"/>
      <c r="D30" s="9"/>
      <c r="E30" s="9"/>
      <c r="F30" s="9"/>
      <c r="G30" s="9"/>
      <c r="H30" s="9"/>
      <c r="I30" s="9"/>
      <c r="J30" s="9"/>
      <c r="K30" s="9"/>
      <c r="L30" s="9"/>
      <c r="M30" s="9"/>
      <c r="N30" s="9"/>
      <c r="O30" s="9"/>
    </row>
    <row r="31" spans="1:15" ht="18.75">
      <c r="A31" s="9"/>
      <c r="B31" s="9"/>
      <c r="C31" s="9"/>
      <c r="D31" s="9"/>
      <c r="E31" s="9"/>
      <c r="F31" s="9"/>
      <c r="G31" s="9"/>
      <c r="H31" s="9"/>
      <c r="I31" s="9"/>
      <c r="J31" s="9"/>
      <c r="K31" s="9"/>
      <c r="L31" s="9"/>
      <c r="M31" s="9"/>
      <c r="N31" s="9"/>
      <c r="O31" s="9"/>
    </row>
    <row r="32" spans="1:15" ht="18.75">
      <c r="A32" s="9"/>
      <c r="B32" s="9"/>
      <c r="C32" s="9"/>
      <c r="D32" s="9"/>
      <c r="E32" s="9"/>
      <c r="F32" s="9"/>
      <c r="G32" s="9"/>
      <c r="H32" s="9"/>
      <c r="I32" s="9"/>
      <c r="J32" s="9"/>
      <c r="K32" s="9"/>
      <c r="L32" s="9"/>
      <c r="M32" s="9"/>
      <c r="N32" s="9"/>
      <c r="O32" s="9"/>
    </row>
    <row r="33" spans="1:15" ht="18.75">
      <c r="A33" s="9"/>
      <c r="B33" s="9"/>
      <c r="C33" s="9"/>
      <c r="D33" s="9"/>
      <c r="E33" s="9"/>
      <c r="F33" s="9"/>
      <c r="G33" s="9"/>
      <c r="H33" s="9"/>
      <c r="I33" s="9"/>
      <c r="J33" s="9"/>
      <c r="K33" s="9"/>
      <c r="L33" s="9"/>
      <c r="M33" s="9"/>
      <c r="N33" s="9"/>
      <c r="O33" s="9"/>
    </row>
    <row r="34" spans="1:15" ht="18.75">
      <c r="A34" s="9"/>
      <c r="B34" s="9"/>
      <c r="C34" s="9"/>
      <c r="D34" s="9"/>
      <c r="E34" s="9"/>
      <c r="F34" s="9"/>
      <c r="G34" s="9"/>
      <c r="H34" s="9"/>
      <c r="I34" s="9"/>
      <c r="J34" s="9"/>
      <c r="K34" s="9"/>
      <c r="L34" s="9"/>
      <c r="M34" s="9"/>
      <c r="N34" s="9"/>
      <c r="O34" s="9"/>
    </row>
    <row r="35" spans="1:15" ht="18.75">
      <c r="A35" s="9"/>
      <c r="B35" s="9"/>
      <c r="C35" s="9"/>
      <c r="D35" s="9"/>
      <c r="E35" s="9"/>
      <c r="F35" s="9"/>
      <c r="G35" s="9"/>
      <c r="H35" s="9"/>
      <c r="I35" s="9"/>
      <c r="J35" s="9"/>
      <c r="K35" s="9"/>
      <c r="L35" s="9"/>
      <c r="M35" s="9"/>
      <c r="N35" s="9"/>
      <c r="O35" s="9"/>
    </row>
    <row r="36" spans="1:15" ht="22.5" customHeight="1">
      <c r="A36" s="9"/>
      <c r="B36" s="9"/>
      <c r="C36" s="9"/>
      <c r="D36" s="9"/>
      <c r="E36" s="9"/>
      <c r="F36" s="9"/>
      <c r="G36" s="9"/>
      <c r="H36" s="9"/>
      <c r="I36" s="9"/>
      <c r="J36" s="9"/>
      <c r="K36" s="9"/>
      <c r="L36" s="9"/>
      <c r="M36" s="9"/>
      <c r="N36" s="9"/>
      <c r="O36" s="9"/>
    </row>
    <row r="37" spans="1:15" ht="18.75">
      <c r="A37" s="9"/>
      <c r="B37" s="9"/>
      <c r="C37" s="9"/>
      <c r="D37" s="9"/>
      <c r="E37" s="9"/>
      <c r="F37" s="9"/>
      <c r="G37" s="9"/>
      <c r="H37" s="9"/>
      <c r="I37" s="9"/>
      <c r="J37" s="9"/>
      <c r="K37" s="9"/>
      <c r="L37" s="9"/>
      <c r="M37" s="9"/>
      <c r="N37" s="9"/>
      <c r="O37" s="9"/>
    </row>
    <row r="38" spans="1:15" ht="18.75">
      <c r="A38" s="9"/>
      <c r="B38" s="9"/>
      <c r="C38" s="9"/>
      <c r="D38" s="9"/>
      <c r="E38" s="9"/>
      <c r="F38" s="9"/>
      <c r="G38" s="9"/>
      <c r="H38" s="9"/>
      <c r="I38" s="9"/>
      <c r="J38" s="9"/>
      <c r="K38" s="9"/>
      <c r="L38" s="9"/>
      <c r="M38" s="9"/>
      <c r="N38" s="9"/>
      <c r="O38" s="9"/>
    </row>
    <row r="39" spans="1:15" ht="18.75">
      <c r="A39" s="9"/>
      <c r="B39" s="9"/>
      <c r="C39" s="9"/>
      <c r="D39" s="9"/>
      <c r="E39" s="9"/>
      <c r="F39" s="9"/>
      <c r="G39" s="9"/>
      <c r="H39" s="9"/>
      <c r="I39" s="9"/>
      <c r="J39" s="9"/>
      <c r="K39" s="9"/>
      <c r="L39" s="9"/>
      <c r="M39" s="9"/>
      <c r="N39" s="9"/>
      <c r="O39" s="9"/>
    </row>
    <row r="40" spans="1:15" ht="18.75">
      <c r="A40" s="9"/>
      <c r="B40" s="9"/>
      <c r="C40" s="9"/>
      <c r="D40" s="9"/>
      <c r="E40" s="9"/>
      <c r="F40" s="9"/>
      <c r="G40" s="9"/>
      <c r="H40" s="9"/>
      <c r="I40" s="9"/>
      <c r="J40" s="9"/>
      <c r="K40" s="9"/>
      <c r="L40" s="9"/>
      <c r="M40" s="9"/>
      <c r="N40" s="9"/>
      <c r="O40" s="9"/>
    </row>
  </sheetData>
  <mergeCells count="20">
    <mergeCell ref="M1:O1"/>
    <mergeCell ref="A3:O3"/>
    <mergeCell ref="G6:H6"/>
    <mergeCell ref="M6:O6"/>
    <mergeCell ref="A7:A9"/>
    <mergeCell ref="B7:B9"/>
    <mergeCell ref="C7:C9"/>
    <mergeCell ref="D7:J7"/>
    <mergeCell ref="K7:N7"/>
    <mergeCell ref="O7:O9"/>
    <mergeCell ref="L8:L9"/>
    <mergeCell ref="M8:M9"/>
    <mergeCell ref="N8:N9"/>
    <mergeCell ref="D8:D9"/>
    <mergeCell ref="E8:F8"/>
    <mergeCell ref="G8:H8"/>
    <mergeCell ref="A4:O4"/>
    <mergeCell ref="I8:I9"/>
    <mergeCell ref="J8:J9"/>
    <mergeCell ref="K8:K9"/>
  </mergeCells>
  <pageMargins left="0.68" right="0.33" top="0.55000000000000004" bottom="0.45" header="0.25" footer="0.17"/>
  <pageSetup paperSize="9" scale="78" fitToHeight="0" orientation="landscape" r:id="rId1"/>
  <headerFooter alignWithMargins="0">
    <oddFooter xml:space="preserve">&amp;C&amp;".VnTime,Italic"&amp;8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15</vt:lpstr>
      <vt:lpstr>17</vt:lpstr>
      <vt:lpstr>30</vt:lpstr>
      <vt:lpstr>33</vt:lpstr>
      <vt:lpstr>34</vt:lpstr>
      <vt:lpstr>35</vt:lpstr>
      <vt:lpstr>37</vt:lpstr>
      <vt:lpstr>39</vt:lpstr>
      <vt:lpstr>41</vt:lpstr>
      <vt:lpstr>42</vt:lpstr>
      <vt:lpstr>PL1_Chi tiết NS huyện</vt:lpstr>
      <vt:lpstr>PL2_Vốn SN</vt:lpstr>
      <vt:lpstr>PL3_ NS xã</vt:lpstr>
      <vt:lpstr>PL4_SN giao dục</vt:lpstr>
      <vt:lpstr>'15'!Print_Area</vt:lpstr>
      <vt:lpstr>'17'!Print_Area</vt:lpstr>
      <vt:lpstr>'30'!Print_Area</vt:lpstr>
      <vt:lpstr>'33'!Print_Area</vt:lpstr>
      <vt:lpstr>'34'!Print_Area</vt:lpstr>
      <vt:lpstr>'35'!Print_Area</vt:lpstr>
      <vt:lpstr>'37'!Print_Area</vt:lpstr>
      <vt:lpstr>'39'!Print_Area</vt:lpstr>
      <vt:lpstr>'41'!Print_Area</vt:lpstr>
      <vt:lpstr>'42'!Print_Area</vt:lpstr>
      <vt:lpstr>'PL1_Chi tiết NS huyện'!Print_Area</vt:lpstr>
      <vt:lpstr>'PL2_Vốn SN'!Print_Area</vt:lpstr>
      <vt:lpstr>'PL3_ NS xã'!Print_Area</vt:lpstr>
      <vt:lpstr>'PL4_SN giao dục'!Print_Area</vt:lpstr>
      <vt:lpstr>'15'!Print_Titles</vt:lpstr>
      <vt:lpstr>'17'!Print_Titles</vt:lpstr>
      <vt:lpstr>'30'!Print_Titles</vt:lpstr>
      <vt:lpstr>'33'!Print_Titles</vt:lpstr>
      <vt:lpstr>'34'!Print_Titles</vt:lpstr>
      <vt:lpstr>'35'!Print_Titles</vt:lpstr>
      <vt:lpstr>'37'!Print_Titles</vt:lpstr>
      <vt:lpstr>'41'!Print_Titles</vt:lpstr>
      <vt:lpstr>'PL1_Chi tiết NS huyện'!Print_Titles</vt:lpstr>
      <vt:lpstr>'PL2_Vốn SN'!Print_Titles</vt:lpstr>
      <vt:lpstr>'PL3_ NS xã'!Print_Titles</vt:lpstr>
      <vt:lpstr>'PL4_SN giao dục'!Print_Titles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Canh Nguyễn Văn</dc:creator>
  <cp:lastModifiedBy>Admin</cp:lastModifiedBy>
  <cp:lastPrinted>2022-07-23T09:57:35Z</cp:lastPrinted>
  <dcterms:created xsi:type="dcterms:W3CDTF">2021-10-15T07:32:16Z</dcterms:created>
  <dcterms:modified xsi:type="dcterms:W3CDTF">2022-07-23T09:57:39Z</dcterms:modified>
</cp:coreProperties>
</file>