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D:\backup\Desktop\"/>
    </mc:Choice>
  </mc:AlternateContent>
  <bookViews>
    <workbookView xWindow="-120" yWindow="-120" windowWidth="24240" windowHeight="13140" tabRatio="682" activeTab="13"/>
  </bookViews>
  <sheets>
    <sheet name="15" sheetId="24" r:id="rId1"/>
    <sheet name="17" sheetId="48" r:id="rId2"/>
    <sheet name="30" sheetId="31" r:id="rId3"/>
    <sheet name="33" sheetId="35" r:id="rId4"/>
    <sheet name="34" sheetId="36" r:id="rId5"/>
    <sheet name="35" sheetId="37" r:id="rId6"/>
    <sheet name="37" sheetId="39" r:id="rId7"/>
    <sheet name="39" sheetId="41" r:id="rId8"/>
    <sheet name="41" sheetId="42" r:id="rId9"/>
    <sheet name="42" sheetId="43" r:id="rId10"/>
    <sheet name="PL1_Chi tiết NS huyện" sheetId="56" r:id="rId11"/>
    <sheet name="PL2_Vốn SN" sheetId="57" r:id="rId12"/>
    <sheet name="PL3_ NS xã" sheetId="58" r:id="rId13"/>
    <sheet name="PL4_SN giao dục" sheetId="59"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________B1" localSheetId="0" hidden="1">{"'Sheet1'!$L$16"}</definedName>
    <definedName name="_________B1" localSheetId="1" hidden="1">{"'Sheet1'!$L$16"}</definedName>
    <definedName name="_________B1" localSheetId="2" hidden="1">{"'Sheet1'!$L$16"}</definedName>
    <definedName name="_________B1" localSheetId="3" hidden="1">{"'Sheet1'!$L$16"}</definedName>
    <definedName name="_________B1" localSheetId="4" hidden="1">{"'Sheet1'!$L$16"}</definedName>
    <definedName name="_________B1" localSheetId="6" hidden="1">{"'Sheet1'!$L$16"}</definedName>
    <definedName name="_________B1" localSheetId="7" hidden="1">{"'Sheet1'!$L$16"}</definedName>
    <definedName name="_________B1" localSheetId="9" hidden="1">{"'Sheet1'!$L$16"}</definedName>
    <definedName name="_________B1" localSheetId="10" hidden="1">{"'Sheet1'!$L$16"}</definedName>
    <definedName name="_________B1" localSheetId="11" hidden="1">{"'Sheet1'!$L$16"}</definedName>
    <definedName name="_________B1" localSheetId="12" hidden="1">{"'Sheet1'!$L$16"}</definedName>
    <definedName name="_________B1" localSheetId="13" hidden="1">{"'Sheet1'!$L$16"}</definedName>
    <definedName name="_________B1" hidden="1">{"'Sheet1'!$L$16"}</definedName>
    <definedName name="_________Pl2" localSheetId="0" hidden="1">{"'Sheet1'!$L$16"}</definedName>
    <definedName name="_________Pl2" localSheetId="1" hidden="1">{"'Sheet1'!$L$16"}</definedName>
    <definedName name="_________Pl2" localSheetId="2" hidden="1">{"'Sheet1'!$L$16"}</definedName>
    <definedName name="_________Pl2" localSheetId="3" hidden="1">{"'Sheet1'!$L$16"}</definedName>
    <definedName name="_________Pl2" localSheetId="4" hidden="1">{"'Sheet1'!$L$16"}</definedName>
    <definedName name="_________Pl2" localSheetId="6" hidden="1">{"'Sheet1'!$L$16"}</definedName>
    <definedName name="_________Pl2" localSheetId="7" hidden="1">{"'Sheet1'!$L$16"}</definedName>
    <definedName name="_________Pl2" localSheetId="9" hidden="1">{"'Sheet1'!$L$16"}</definedName>
    <definedName name="_________Pl2" localSheetId="10" hidden="1">{"'Sheet1'!$L$16"}</definedName>
    <definedName name="_________Pl2" localSheetId="11" hidden="1">{"'Sheet1'!$L$16"}</definedName>
    <definedName name="_________Pl2" localSheetId="12" hidden="1">{"'Sheet1'!$L$16"}</definedName>
    <definedName name="_________Pl2" localSheetId="13" hidden="1">{"'Sheet1'!$L$16"}</definedName>
    <definedName name="_________Pl2" hidden="1">{"'Sheet1'!$L$16"}</definedName>
    <definedName name="________NSO2" localSheetId="0" hidden="1">{"'Sheet1'!$L$16"}</definedName>
    <definedName name="________NSO2" localSheetId="1" hidden="1">{"'Sheet1'!$L$16"}</definedName>
    <definedName name="________NSO2" localSheetId="2" hidden="1">{"'Sheet1'!$L$16"}</definedName>
    <definedName name="________NSO2" localSheetId="3" hidden="1">{"'Sheet1'!$L$16"}</definedName>
    <definedName name="________NSO2" localSheetId="4" hidden="1">{"'Sheet1'!$L$16"}</definedName>
    <definedName name="________NSO2" localSheetId="6" hidden="1">{"'Sheet1'!$L$16"}</definedName>
    <definedName name="________NSO2" localSheetId="7" hidden="1">{"'Sheet1'!$L$16"}</definedName>
    <definedName name="________NSO2" localSheetId="9" hidden="1">{"'Sheet1'!$L$16"}</definedName>
    <definedName name="________NSO2" localSheetId="10" hidden="1">{"'Sheet1'!$L$16"}</definedName>
    <definedName name="________NSO2" localSheetId="11" hidden="1">{"'Sheet1'!$L$16"}</definedName>
    <definedName name="________NSO2" localSheetId="12" hidden="1">{"'Sheet1'!$L$16"}</definedName>
    <definedName name="________NSO2" localSheetId="13" hidden="1">{"'Sheet1'!$L$16"}</definedName>
    <definedName name="________NSO2" hidden="1">{"'Sheet1'!$L$16"}</definedName>
    <definedName name="_______B1" localSheetId="0" hidden="1">{"'Sheet1'!$L$16"}</definedName>
    <definedName name="_______B1" localSheetId="1" hidden="1">{"'Sheet1'!$L$16"}</definedName>
    <definedName name="_______B1" localSheetId="2" hidden="1">{"'Sheet1'!$L$16"}</definedName>
    <definedName name="_______B1" localSheetId="3" hidden="1">{"'Sheet1'!$L$16"}</definedName>
    <definedName name="_______B1" localSheetId="4" hidden="1">{"'Sheet1'!$L$16"}</definedName>
    <definedName name="_______B1" localSheetId="6" hidden="1">{"'Sheet1'!$L$16"}</definedName>
    <definedName name="_______B1" localSheetId="7" hidden="1">{"'Sheet1'!$L$16"}</definedName>
    <definedName name="_______B1" localSheetId="9" hidden="1">{"'Sheet1'!$L$16"}</definedName>
    <definedName name="_______B1" localSheetId="10" hidden="1">{"'Sheet1'!$L$16"}</definedName>
    <definedName name="_______B1" localSheetId="11" hidden="1">{"'Sheet1'!$L$16"}</definedName>
    <definedName name="_______B1" localSheetId="12" hidden="1">{"'Sheet1'!$L$16"}</definedName>
    <definedName name="_______B1" localSheetId="13" hidden="1">{"'Sheet1'!$L$16"}</definedName>
    <definedName name="_______B1" hidden="1">{"'Sheet1'!$L$16"}</definedName>
    <definedName name="_______NSO2" localSheetId="10" hidden="1">{"'Sheet1'!$L$16"}</definedName>
    <definedName name="_______NSO2" localSheetId="11" hidden="1">{"'Sheet1'!$L$16"}</definedName>
    <definedName name="_______NSO2" localSheetId="12" hidden="1">{"'Sheet1'!$L$16"}</definedName>
    <definedName name="_______NSO2" localSheetId="13" hidden="1">{"'Sheet1'!$L$16"}</definedName>
    <definedName name="_______NSO2" hidden="1">{"'Sheet1'!$L$16"}</definedName>
    <definedName name="_______Pl2" localSheetId="0" hidden="1">{"'Sheet1'!$L$16"}</definedName>
    <definedName name="_______Pl2" localSheetId="1" hidden="1">{"'Sheet1'!$L$16"}</definedName>
    <definedName name="_______Pl2" localSheetId="2" hidden="1">{"'Sheet1'!$L$16"}</definedName>
    <definedName name="_______Pl2" localSheetId="3" hidden="1">{"'Sheet1'!$L$16"}</definedName>
    <definedName name="_______Pl2" localSheetId="4" hidden="1">{"'Sheet1'!$L$16"}</definedName>
    <definedName name="_______Pl2" localSheetId="6" hidden="1">{"'Sheet1'!$L$16"}</definedName>
    <definedName name="_______Pl2" localSheetId="7" hidden="1">{"'Sheet1'!$L$16"}</definedName>
    <definedName name="_______Pl2" localSheetId="9" hidden="1">{"'Sheet1'!$L$16"}</definedName>
    <definedName name="_______Pl2" localSheetId="10" hidden="1">{"'Sheet1'!$L$16"}</definedName>
    <definedName name="_______Pl2" localSheetId="11" hidden="1">{"'Sheet1'!$L$16"}</definedName>
    <definedName name="_______Pl2" localSheetId="12" hidden="1">{"'Sheet1'!$L$16"}</definedName>
    <definedName name="_______Pl2" localSheetId="13" hidden="1">{"'Sheet1'!$L$16"}</definedName>
    <definedName name="_______Pl2" hidden="1">{"'Sheet1'!$L$16"}</definedName>
    <definedName name="_______Q3" localSheetId="0" hidden="1">{"'Sheet1'!$L$16"}</definedName>
    <definedName name="_______Q3" localSheetId="1" hidden="1">{"'Sheet1'!$L$16"}</definedName>
    <definedName name="_______Q3" localSheetId="2" hidden="1">{"'Sheet1'!$L$16"}</definedName>
    <definedName name="_______Q3" localSheetId="3" hidden="1">{"'Sheet1'!$L$16"}</definedName>
    <definedName name="_______Q3" localSheetId="4" hidden="1">{"'Sheet1'!$L$16"}</definedName>
    <definedName name="_______Q3" localSheetId="6" hidden="1">{"'Sheet1'!$L$16"}</definedName>
    <definedName name="_______Q3" localSheetId="7" hidden="1">{"'Sheet1'!$L$16"}</definedName>
    <definedName name="_______Q3" localSheetId="9" hidden="1">{"'Sheet1'!$L$16"}</definedName>
    <definedName name="_______Q3" localSheetId="10" hidden="1">{"'Sheet1'!$L$16"}</definedName>
    <definedName name="_______Q3" localSheetId="11" hidden="1">{"'Sheet1'!$L$16"}</definedName>
    <definedName name="_______Q3" localSheetId="12" hidden="1">{"'Sheet1'!$L$16"}</definedName>
    <definedName name="_______Q3" localSheetId="13" hidden="1">{"'Sheet1'!$L$16"}</definedName>
    <definedName name="_______Q3" hidden="1">{"'Sheet1'!$L$16"}</definedName>
    <definedName name="______B1" localSheetId="0" hidden="1">{"'Sheet1'!$L$16"}</definedName>
    <definedName name="______B1" localSheetId="1" hidden="1">{"'Sheet1'!$L$16"}</definedName>
    <definedName name="______B1" localSheetId="2" hidden="1">{"'Sheet1'!$L$16"}</definedName>
    <definedName name="______B1" localSheetId="3" hidden="1">{"'Sheet1'!$L$16"}</definedName>
    <definedName name="______B1" localSheetId="4" hidden="1">{"'Sheet1'!$L$16"}</definedName>
    <definedName name="______B1" localSheetId="6" hidden="1">{"'Sheet1'!$L$16"}</definedName>
    <definedName name="______B1" localSheetId="7" hidden="1">{"'Sheet1'!$L$16"}</definedName>
    <definedName name="______B1" localSheetId="9" hidden="1">{"'Sheet1'!$L$16"}</definedName>
    <definedName name="______B1" localSheetId="10" hidden="1">{"'Sheet1'!$L$16"}</definedName>
    <definedName name="______B1" localSheetId="11" hidden="1">{"'Sheet1'!$L$16"}</definedName>
    <definedName name="______B1" localSheetId="12" hidden="1">{"'Sheet1'!$L$16"}</definedName>
    <definedName name="______B1" localSheetId="13" hidden="1">{"'Sheet1'!$L$16"}</definedName>
    <definedName name="______B1" hidden="1">{"'Sheet1'!$L$16"}</definedName>
    <definedName name="______NSO2" localSheetId="0" hidden="1">{"'Sheet1'!$L$16"}</definedName>
    <definedName name="______NSO2" localSheetId="1" hidden="1">{"'Sheet1'!$L$16"}</definedName>
    <definedName name="______NSO2" localSheetId="2" hidden="1">{"'Sheet1'!$L$16"}</definedName>
    <definedName name="______NSO2" localSheetId="3" hidden="1">{"'Sheet1'!$L$16"}</definedName>
    <definedName name="______NSO2" localSheetId="4" hidden="1">{"'Sheet1'!$L$16"}</definedName>
    <definedName name="______NSO2" localSheetId="6" hidden="1">{"'Sheet1'!$L$16"}</definedName>
    <definedName name="______NSO2" localSheetId="7" hidden="1">{"'Sheet1'!$L$16"}</definedName>
    <definedName name="______NSO2" localSheetId="9" hidden="1">{"'Sheet1'!$L$16"}</definedName>
    <definedName name="______NSO2" localSheetId="10" hidden="1">{"'Sheet1'!$L$16"}</definedName>
    <definedName name="______NSO2" localSheetId="11" hidden="1">{"'Sheet1'!$L$16"}</definedName>
    <definedName name="______NSO2" localSheetId="12" hidden="1">{"'Sheet1'!$L$16"}</definedName>
    <definedName name="______NSO2" localSheetId="13" hidden="1">{"'Sheet1'!$L$16"}</definedName>
    <definedName name="______NSO2" hidden="1">{"'Sheet1'!$L$16"}</definedName>
    <definedName name="______Pl2" localSheetId="0" hidden="1">{"'Sheet1'!$L$16"}</definedName>
    <definedName name="______Pl2" localSheetId="1" hidden="1">{"'Sheet1'!$L$16"}</definedName>
    <definedName name="______Pl2" localSheetId="2" hidden="1">{"'Sheet1'!$L$16"}</definedName>
    <definedName name="______Pl2" localSheetId="3" hidden="1">{"'Sheet1'!$L$16"}</definedName>
    <definedName name="______Pl2" localSheetId="4" hidden="1">{"'Sheet1'!$L$16"}</definedName>
    <definedName name="______Pl2" localSheetId="6" hidden="1">{"'Sheet1'!$L$16"}</definedName>
    <definedName name="______Pl2" localSheetId="7" hidden="1">{"'Sheet1'!$L$16"}</definedName>
    <definedName name="______Pl2" localSheetId="9" hidden="1">{"'Sheet1'!$L$16"}</definedName>
    <definedName name="______Pl2" localSheetId="10" hidden="1">{"'Sheet1'!$L$16"}</definedName>
    <definedName name="______Pl2" localSheetId="11" hidden="1">{"'Sheet1'!$L$16"}</definedName>
    <definedName name="______Pl2" localSheetId="12" hidden="1">{"'Sheet1'!$L$16"}</definedName>
    <definedName name="______Pl2" localSheetId="13" hidden="1">{"'Sheet1'!$L$16"}</definedName>
    <definedName name="______Pl2" hidden="1">{"'Sheet1'!$L$16"}</definedName>
    <definedName name="_____a1" localSheetId="10" hidden="1">{"'Sheet1'!$L$16"}</definedName>
    <definedName name="_____a1" localSheetId="11" hidden="1">{"'Sheet1'!$L$16"}</definedName>
    <definedName name="_____a1" localSheetId="12" hidden="1">{"'Sheet1'!$L$16"}</definedName>
    <definedName name="_____a1" localSheetId="13" hidden="1">{"'Sheet1'!$L$16"}</definedName>
    <definedName name="_____a1" hidden="1">{"'Sheet1'!$L$16"}</definedName>
    <definedName name="_____a129" localSheetId="10" hidden="1">{"Offgrid",#N/A,FALSE,"OFFGRID";"Region",#N/A,FALSE,"REGION";"Offgrid -2",#N/A,FALSE,"OFFGRID";"WTP",#N/A,FALSE,"WTP";"WTP -2",#N/A,FALSE,"WTP";"Project",#N/A,FALSE,"PROJECT";"Summary -2",#N/A,FALSE,"SUMMARY"}</definedName>
    <definedName name="_____a129" localSheetId="11" hidden="1">{"Offgrid",#N/A,FALSE,"OFFGRID";"Region",#N/A,FALSE,"REGION";"Offgrid -2",#N/A,FALSE,"OFFGRID";"WTP",#N/A,FALSE,"WTP";"WTP -2",#N/A,FALSE,"WTP";"Project",#N/A,FALSE,"PROJECT";"Summary -2",#N/A,FALSE,"SUMMARY"}</definedName>
    <definedName name="_____a129" localSheetId="12" hidden="1">{"Offgrid",#N/A,FALSE,"OFFGRID";"Region",#N/A,FALSE,"REGION";"Offgrid -2",#N/A,FALSE,"OFFGRID";"WTP",#N/A,FALSE,"WTP";"WTP -2",#N/A,FALSE,"WTP";"Project",#N/A,FALSE,"PROJECT";"Summary -2",#N/A,FALSE,"SUMMARY"}</definedName>
    <definedName name="_____a129" localSheetId="13" hidden="1">{"Offgrid",#N/A,FALSE,"OFFGRID";"Region",#N/A,FALSE,"REGION";"Offgrid -2",#N/A,FALSE,"OFFGRID";"WTP",#N/A,FALSE,"WTP";"WTP -2",#N/A,FALSE,"WTP";"Project",#N/A,FALSE,"PROJECT";"Summary -2",#N/A,FALSE,"SUMMARY"}</definedName>
    <definedName name="_____a129" hidden="1">{"Offgrid",#N/A,FALSE,"OFFGRID";"Region",#N/A,FALSE,"REGION";"Offgrid -2",#N/A,FALSE,"OFFGRID";"WTP",#N/A,FALSE,"WTP";"WTP -2",#N/A,FALSE,"WTP";"Project",#N/A,FALSE,"PROJECT";"Summary -2",#N/A,FALSE,"SUMMARY"}</definedName>
    <definedName name="_____a130" localSheetId="10" hidden="1">{"Offgrid",#N/A,FALSE,"OFFGRID";"Region",#N/A,FALSE,"REGION";"Offgrid -2",#N/A,FALSE,"OFFGRID";"WTP",#N/A,FALSE,"WTP";"WTP -2",#N/A,FALSE,"WTP";"Project",#N/A,FALSE,"PROJECT";"Summary -2",#N/A,FALSE,"SUMMARY"}</definedName>
    <definedName name="_____a130" localSheetId="11" hidden="1">{"Offgrid",#N/A,FALSE,"OFFGRID";"Region",#N/A,FALSE,"REGION";"Offgrid -2",#N/A,FALSE,"OFFGRID";"WTP",#N/A,FALSE,"WTP";"WTP -2",#N/A,FALSE,"WTP";"Project",#N/A,FALSE,"PROJECT";"Summary -2",#N/A,FALSE,"SUMMARY"}</definedName>
    <definedName name="_____a130" localSheetId="12" hidden="1">{"Offgrid",#N/A,FALSE,"OFFGRID";"Region",#N/A,FALSE,"REGION";"Offgrid -2",#N/A,FALSE,"OFFGRID";"WTP",#N/A,FALSE,"WTP";"WTP -2",#N/A,FALSE,"WTP";"Project",#N/A,FALSE,"PROJECT";"Summary -2",#N/A,FALSE,"SUMMARY"}</definedName>
    <definedName name="_____a130" localSheetId="13" hidden="1">{"Offgrid",#N/A,FALSE,"OFFGRID";"Region",#N/A,FALSE,"REGION";"Offgrid -2",#N/A,FALSE,"OFFGRID";"WTP",#N/A,FALSE,"WTP";"WTP -2",#N/A,FALSE,"WTP";"Project",#N/A,FALSE,"PROJECT";"Summary -2",#N/A,FALSE,"SUMMARY"}</definedName>
    <definedName name="_____a130" hidden="1">{"Offgrid",#N/A,FALSE,"OFFGRID";"Region",#N/A,FALSE,"REGION";"Offgrid -2",#N/A,FALSE,"OFFGRID";"WTP",#N/A,FALSE,"WTP";"WTP -2",#N/A,FALSE,"WTP";"Project",#N/A,FALSE,"PROJECT";"Summary -2",#N/A,FALSE,"SUMMARY"}</definedName>
    <definedName name="_____B1" localSheetId="0" hidden="1">{"'Sheet1'!$L$16"}</definedName>
    <definedName name="_____B1" localSheetId="1" hidden="1">{"'Sheet1'!$L$16"}</definedName>
    <definedName name="_____B1" localSheetId="2" hidden="1">{"'Sheet1'!$L$16"}</definedName>
    <definedName name="_____B1" localSheetId="3" hidden="1">{"'Sheet1'!$L$16"}</definedName>
    <definedName name="_____B1" localSheetId="4" hidden="1">{"'Sheet1'!$L$16"}</definedName>
    <definedName name="_____B1" localSheetId="6" hidden="1">{"'Sheet1'!$L$16"}</definedName>
    <definedName name="_____B1" localSheetId="7" hidden="1">{"'Sheet1'!$L$16"}</definedName>
    <definedName name="_____B1" localSheetId="9" hidden="1">{"'Sheet1'!$L$16"}</definedName>
    <definedName name="_____B1" localSheetId="10" hidden="1">{"'Sheet1'!$L$16"}</definedName>
    <definedName name="_____B1" localSheetId="11" hidden="1">{"'Sheet1'!$L$16"}</definedName>
    <definedName name="_____B1" localSheetId="12" hidden="1">{"'Sheet1'!$L$16"}</definedName>
    <definedName name="_____B1" localSheetId="13" hidden="1">{"'Sheet1'!$L$16"}</definedName>
    <definedName name="_____B1" hidden="1">{"'Sheet1'!$L$16"}</definedName>
    <definedName name="_____cep1" localSheetId="10" hidden="1">{"'Sheet1'!$L$16"}</definedName>
    <definedName name="_____cep1" localSheetId="11" hidden="1">{"'Sheet1'!$L$16"}</definedName>
    <definedName name="_____cep1" localSheetId="12" hidden="1">{"'Sheet1'!$L$16"}</definedName>
    <definedName name="_____cep1" localSheetId="13" hidden="1">{"'Sheet1'!$L$16"}</definedName>
    <definedName name="_____cep1" hidden="1">{"'Sheet1'!$L$16"}</definedName>
    <definedName name="_____Coc39" localSheetId="10" hidden="1">{"'Sheet1'!$L$16"}</definedName>
    <definedName name="_____Coc39" localSheetId="11" hidden="1">{"'Sheet1'!$L$16"}</definedName>
    <definedName name="_____Coc39" localSheetId="12" hidden="1">{"'Sheet1'!$L$16"}</definedName>
    <definedName name="_____Coc39" localSheetId="13" hidden="1">{"'Sheet1'!$L$16"}</definedName>
    <definedName name="_____Coc39" hidden="1">{"'Sheet1'!$L$16"}</definedName>
    <definedName name="_____Goi8" localSheetId="10" hidden="1">{"'Sheet1'!$L$16"}</definedName>
    <definedName name="_____Goi8" localSheetId="11" hidden="1">{"'Sheet1'!$L$16"}</definedName>
    <definedName name="_____Goi8" localSheetId="12" hidden="1">{"'Sheet1'!$L$16"}</definedName>
    <definedName name="_____Goi8" localSheetId="13" hidden="1">{"'Sheet1'!$L$16"}</definedName>
    <definedName name="_____Goi8" hidden="1">{"'Sheet1'!$L$16"}</definedName>
    <definedName name="_____h1" localSheetId="10" hidden="1">{"'Sheet1'!$L$16"}</definedName>
    <definedName name="_____h1" localSheetId="11" hidden="1">{"'Sheet1'!$L$16"}</definedName>
    <definedName name="_____h1" localSheetId="12" hidden="1">{"'Sheet1'!$L$16"}</definedName>
    <definedName name="_____h1" localSheetId="13" hidden="1">{"'Sheet1'!$L$16"}</definedName>
    <definedName name="_____h1" hidden="1">{"'Sheet1'!$L$16"}</definedName>
    <definedName name="_____hu1" localSheetId="10" hidden="1">{"'Sheet1'!$L$16"}</definedName>
    <definedName name="_____hu1" localSheetId="11" hidden="1">{"'Sheet1'!$L$16"}</definedName>
    <definedName name="_____hu1" localSheetId="12" hidden="1">{"'Sheet1'!$L$16"}</definedName>
    <definedName name="_____hu1" localSheetId="13" hidden="1">{"'Sheet1'!$L$16"}</definedName>
    <definedName name="_____hu1" hidden="1">{"'Sheet1'!$L$16"}</definedName>
    <definedName name="_____hu2" localSheetId="10" hidden="1">{"'Sheet1'!$L$16"}</definedName>
    <definedName name="_____hu2" localSheetId="11" hidden="1">{"'Sheet1'!$L$16"}</definedName>
    <definedName name="_____hu2" localSheetId="12" hidden="1">{"'Sheet1'!$L$16"}</definedName>
    <definedName name="_____hu2" localSheetId="13" hidden="1">{"'Sheet1'!$L$16"}</definedName>
    <definedName name="_____hu2" hidden="1">{"'Sheet1'!$L$16"}</definedName>
    <definedName name="_____hu5" localSheetId="10" hidden="1">{"'Sheet1'!$L$16"}</definedName>
    <definedName name="_____hu5" localSheetId="11" hidden="1">{"'Sheet1'!$L$16"}</definedName>
    <definedName name="_____hu5" localSheetId="12" hidden="1">{"'Sheet1'!$L$16"}</definedName>
    <definedName name="_____hu5" localSheetId="13" hidden="1">{"'Sheet1'!$L$16"}</definedName>
    <definedName name="_____hu5" hidden="1">{"'Sheet1'!$L$16"}</definedName>
    <definedName name="_____hu6" localSheetId="10" hidden="1">{"'Sheet1'!$L$16"}</definedName>
    <definedName name="_____hu6" localSheetId="11" hidden="1">{"'Sheet1'!$L$16"}</definedName>
    <definedName name="_____hu6" localSheetId="12" hidden="1">{"'Sheet1'!$L$16"}</definedName>
    <definedName name="_____hu6" localSheetId="13" hidden="1">{"'Sheet1'!$L$16"}</definedName>
    <definedName name="_____hu6" hidden="1">{"'Sheet1'!$L$16"}</definedName>
    <definedName name="_____Lan1" localSheetId="10" hidden="1">{"'Sheet1'!$L$16"}</definedName>
    <definedName name="_____Lan1" localSheetId="11" hidden="1">{"'Sheet1'!$L$16"}</definedName>
    <definedName name="_____Lan1" localSheetId="12" hidden="1">{"'Sheet1'!$L$16"}</definedName>
    <definedName name="_____Lan1" localSheetId="13" hidden="1">{"'Sheet1'!$L$16"}</definedName>
    <definedName name="_____Lan1" hidden="1">{"'Sheet1'!$L$16"}</definedName>
    <definedName name="_____LAN3" localSheetId="10" hidden="1">{"'Sheet1'!$L$16"}</definedName>
    <definedName name="_____LAN3" localSheetId="11" hidden="1">{"'Sheet1'!$L$16"}</definedName>
    <definedName name="_____LAN3" localSheetId="12" hidden="1">{"'Sheet1'!$L$16"}</definedName>
    <definedName name="_____LAN3" localSheetId="13" hidden="1">{"'Sheet1'!$L$16"}</definedName>
    <definedName name="_____LAN3" hidden="1">{"'Sheet1'!$L$16"}</definedName>
    <definedName name="_____lk2" localSheetId="10" hidden="1">{"'Sheet1'!$L$16"}</definedName>
    <definedName name="_____lk2" localSheetId="11" hidden="1">{"'Sheet1'!$L$16"}</definedName>
    <definedName name="_____lk2" localSheetId="12" hidden="1">{"'Sheet1'!$L$16"}</definedName>
    <definedName name="_____lk2" localSheetId="13" hidden="1">{"'Sheet1'!$L$16"}</definedName>
    <definedName name="_____lk2" hidden="1">{"'Sheet1'!$L$16"}</definedName>
    <definedName name="_____NSO2" localSheetId="0" hidden="1">{"'Sheet1'!$L$16"}</definedName>
    <definedName name="_____NSO2" localSheetId="1" hidden="1">{"'Sheet1'!$L$16"}</definedName>
    <definedName name="_____NSO2" localSheetId="2" hidden="1">{"'Sheet1'!$L$16"}</definedName>
    <definedName name="_____NSO2" localSheetId="3" hidden="1">{"'Sheet1'!$L$16"}</definedName>
    <definedName name="_____NSO2" localSheetId="4" hidden="1">{"'Sheet1'!$L$16"}</definedName>
    <definedName name="_____NSO2" localSheetId="6" hidden="1">{"'Sheet1'!$L$16"}</definedName>
    <definedName name="_____NSO2" localSheetId="7" hidden="1">{"'Sheet1'!$L$16"}</definedName>
    <definedName name="_____NSO2" localSheetId="9" hidden="1">{"'Sheet1'!$L$16"}</definedName>
    <definedName name="_____NSO2" localSheetId="10" hidden="1">{"'Sheet1'!$L$16"}</definedName>
    <definedName name="_____NSO2" localSheetId="11" hidden="1">{"'Sheet1'!$L$16"}</definedName>
    <definedName name="_____NSO2" localSheetId="12" hidden="1">{"'Sheet1'!$L$16"}</definedName>
    <definedName name="_____NSO2" localSheetId="13" hidden="1">{"'Sheet1'!$L$16"}</definedName>
    <definedName name="_____NSO2" hidden="1">{"'Sheet1'!$L$16"}</definedName>
    <definedName name="_____Pl2" localSheetId="0" hidden="1">{"'Sheet1'!$L$16"}</definedName>
    <definedName name="_____Pl2" localSheetId="1" hidden="1">{"'Sheet1'!$L$16"}</definedName>
    <definedName name="_____Pl2" localSheetId="2" hidden="1">{"'Sheet1'!$L$16"}</definedName>
    <definedName name="_____Pl2" localSheetId="3" hidden="1">{"'Sheet1'!$L$16"}</definedName>
    <definedName name="_____Pl2" localSheetId="4" hidden="1">{"'Sheet1'!$L$16"}</definedName>
    <definedName name="_____Pl2" localSheetId="6" hidden="1">{"'Sheet1'!$L$16"}</definedName>
    <definedName name="_____Pl2" localSheetId="7" hidden="1">{"'Sheet1'!$L$16"}</definedName>
    <definedName name="_____Pl2" localSheetId="9" hidden="1">{"'Sheet1'!$L$16"}</definedName>
    <definedName name="_____Pl2" localSheetId="10" hidden="1">{"'Sheet1'!$L$16"}</definedName>
    <definedName name="_____Pl2" localSheetId="11" hidden="1">{"'Sheet1'!$L$16"}</definedName>
    <definedName name="_____Pl2" localSheetId="12" hidden="1">{"'Sheet1'!$L$16"}</definedName>
    <definedName name="_____Pl2" localSheetId="13" hidden="1">{"'Sheet1'!$L$16"}</definedName>
    <definedName name="_____Pl2" hidden="1">{"'Sheet1'!$L$16"}</definedName>
    <definedName name="_____Q3" localSheetId="0" hidden="1">{"'Sheet1'!$L$16"}</definedName>
    <definedName name="_____Q3" localSheetId="1" hidden="1">{"'Sheet1'!$L$16"}</definedName>
    <definedName name="_____Q3" localSheetId="2" hidden="1">{"'Sheet1'!$L$16"}</definedName>
    <definedName name="_____Q3" localSheetId="3" hidden="1">{"'Sheet1'!$L$16"}</definedName>
    <definedName name="_____Q3" localSheetId="4" hidden="1">{"'Sheet1'!$L$16"}</definedName>
    <definedName name="_____Q3" localSheetId="6" hidden="1">{"'Sheet1'!$L$16"}</definedName>
    <definedName name="_____Q3" localSheetId="7" hidden="1">{"'Sheet1'!$L$16"}</definedName>
    <definedName name="_____Q3" localSheetId="9" hidden="1">{"'Sheet1'!$L$16"}</definedName>
    <definedName name="_____Q3" localSheetId="10" hidden="1">{"'Sheet1'!$L$16"}</definedName>
    <definedName name="_____Q3" localSheetId="11" hidden="1">{"'Sheet1'!$L$16"}</definedName>
    <definedName name="_____Q3" localSheetId="12" hidden="1">{"'Sheet1'!$L$16"}</definedName>
    <definedName name="_____Q3" localSheetId="13" hidden="1">{"'Sheet1'!$L$16"}</definedName>
    <definedName name="_____Q3" hidden="1">{"'Sheet1'!$L$16"}</definedName>
    <definedName name="_____tt3" localSheetId="10" hidden="1">{"'Sheet1'!$L$16"}</definedName>
    <definedName name="_____tt3" localSheetId="11" hidden="1">{"'Sheet1'!$L$16"}</definedName>
    <definedName name="_____tt3" localSheetId="12" hidden="1">{"'Sheet1'!$L$16"}</definedName>
    <definedName name="_____tt3" localSheetId="13" hidden="1">{"'Sheet1'!$L$16"}</definedName>
    <definedName name="_____tt3" hidden="1">{"'Sheet1'!$L$16"}</definedName>
    <definedName name="_____TT31" localSheetId="10" hidden="1">{"'Sheet1'!$L$16"}</definedName>
    <definedName name="_____TT31" localSheetId="11" hidden="1">{"'Sheet1'!$L$16"}</definedName>
    <definedName name="_____TT31" localSheetId="12" hidden="1">{"'Sheet1'!$L$16"}</definedName>
    <definedName name="_____TT31" localSheetId="13" hidden="1">{"'Sheet1'!$L$16"}</definedName>
    <definedName name="_____TT31" hidden="1">{"'Sheet1'!$L$16"}</definedName>
    <definedName name="____a1" localSheetId="0" hidden="1">{"'Sheet1'!$L$16"}</definedName>
    <definedName name="____a1" localSheetId="1" hidden="1">{"'Sheet1'!$L$16"}</definedName>
    <definedName name="____a1" localSheetId="2" hidden="1">{"'Sheet1'!$L$16"}</definedName>
    <definedName name="____a1" localSheetId="3" hidden="1">{"'Sheet1'!$L$16"}</definedName>
    <definedName name="____a1" localSheetId="4" hidden="1">{"'Sheet1'!$L$16"}</definedName>
    <definedName name="____a1" localSheetId="6" hidden="1">{"'Sheet1'!$L$16"}</definedName>
    <definedName name="____a1" localSheetId="7" hidden="1">{"'Sheet1'!$L$16"}</definedName>
    <definedName name="____a1" localSheetId="9" hidden="1">{"'Sheet1'!$L$16"}</definedName>
    <definedName name="____a1" localSheetId="10" hidden="1">{"'Sheet1'!$L$16"}</definedName>
    <definedName name="____a1" localSheetId="11" hidden="1">{"'Sheet1'!$L$16"}</definedName>
    <definedName name="____a1" localSheetId="12" hidden="1">{"'Sheet1'!$L$16"}</definedName>
    <definedName name="____a1" localSheetId="13" hidden="1">{"'Sheet1'!$L$16"}</definedName>
    <definedName name="____a1" hidden="1">{"'Sheet1'!$L$16"}</definedName>
    <definedName name="____B1" localSheetId="0" hidden="1">{"'Sheet1'!$L$16"}</definedName>
    <definedName name="____B1" localSheetId="1" hidden="1">{"'Sheet1'!$L$16"}</definedName>
    <definedName name="____B1" localSheetId="2" hidden="1">{"'Sheet1'!$L$16"}</definedName>
    <definedName name="____B1" localSheetId="3" hidden="1">{"'Sheet1'!$L$16"}</definedName>
    <definedName name="____B1" localSheetId="4" hidden="1">{"'Sheet1'!$L$16"}</definedName>
    <definedName name="____B1" localSheetId="6" hidden="1">{"'Sheet1'!$L$16"}</definedName>
    <definedName name="____B1" localSheetId="7" hidden="1">{"'Sheet1'!$L$16"}</definedName>
    <definedName name="____B1" localSheetId="9" hidden="1">{"'Sheet1'!$L$16"}</definedName>
    <definedName name="____B1" localSheetId="10" hidden="1">{"'Sheet1'!$L$16"}</definedName>
    <definedName name="____B1" localSheetId="11" hidden="1">{"'Sheet1'!$L$16"}</definedName>
    <definedName name="____B1" localSheetId="12" hidden="1">{"'Sheet1'!$L$16"}</definedName>
    <definedName name="____B1" localSheetId="13" hidden="1">{"'Sheet1'!$L$16"}</definedName>
    <definedName name="____B1" hidden="1">{"'Sheet1'!$L$16"}</definedName>
    <definedName name="____ban2" localSheetId="0" hidden="1">{"'Sheet1'!$L$16"}</definedName>
    <definedName name="____ban2" localSheetId="1" hidden="1">{"'Sheet1'!$L$16"}</definedName>
    <definedName name="____ban2" localSheetId="2" hidden="1">{"'Sheet1'!$L$16"}</definedName>
    <definedName name="____ban2" localSheetId="3" hidden="1">{"'Sheet1'!$L$16"}</definedName>
    <definedName name="____ban2" localSheetId="4" hidden="1">{"'Sheet1'!$L$16"}</definedName>
    <definedName name="____ban2" localSheetId="6" hidden="1">{"'Sheet1'!$L$16"}</definedName>
    <definedName name="____ban2" localSheetId="7" hidden="1">{"'Sheet1'!$L$16"}</definedName>
    <definedName name="____ban2" localSheetId="9" hidden="1">{"'Sheet1'!$L$16"}</definedName>
    <definedName name="____ban2" localSheetId="10" hidden="1">{"'Sheet1'!$L$16"}</definedName>
    <definedName name="____ban2" localSheetId="11" hidden="1">{"'Sheet1'!$L$16"}</definedName>
    <definedName name="____ban2" localSheetId="12" hidden="1">{"'Sheet1'!$L$16"}</definedName>
    <definedName name="____ban2" localSheetId="13" hidden="1">{"'Sheet1'!$L$16"}</definedName>
    <definedName name="____ban2" hidden="1">{"'Sheet1'!$L$16"}</definedName>
    <definedName name="____h1" localSheetId="0" hidden="1">{"'Sheet1'!$L$16"}</definedName>
    <definedName name="____h1" localSheetId="1" hidden="1">{"'Sheet1'!$L$16"}</definedName>
    <definedName name="____h1" localSheetId="2" hidden="1">{"'Sheet1'!$L$16"}</definedName>
    <definedName name="____h1" localSheetId="3" hidden="1">{"'Sheet1'!$L$16"}</definedName>
    <definedName name="____h1" localSheetId="4" hidden="1">{"'Sheet1'!$L$16"}</definedName>
    <definedName name="____h1" localSheetId="6" hidden="1">{"'Sheet1'!$L$16"}</definedName>
    <definedName name="____h1" localSheetId="7" hidden="1">{"'Sheet1'!$L$16"}</definedName>
    <definedName name="____h1" localSheetId="9" hidden="1">{"'Sheet1'!$L$16"}</definedName>
    <definedName name="____h1" localSheetId="10" hidden="1">{"'Sheet1'!$L$16"}</definedName>
    <definedName name="____h1" localSheetId="11" hidden="1">{"'Sheet1'!$L$16"}</definedName>
    <definedName name="____h1" localSheetId="12" hidden="1">{"'Sheet1'!$L$16"}</definedName>
    <definedName name="____h1" localSheetId="13" hidden="1">{"'Sheet1'!$L$16"}</definedName>
    <definedName name="____h1" hidden="1">{"'Sheet1'!$L$16"}</definedName>
    <definedName name="____hu1" localSheetId="0" hidden="1">{"'Sheet1'!$L$16"}</definedName>
    <definedName name="____hu1" localSheetId="1" hidden="1">{"'Sheet1'!$L$16"}</definedName>
    <definedName name="____hu1" localSheetId="2" hidden="1">{"'Sheet1'!$L$16"}</definedName>
    <definedName name="____hu1" localSheetId="3" hidden="1">{"'Sheet1'!$L$16"}</definedName>
    <definedName name="____hu1" localSheetId="4" hidden="1">{"'Sheet1'!$L$16"}</definedName>
    <definedName name="____hu1" localSheetId="6" hidden="1">{"'Sheet1'!$L$16"}</definedName>
    <definedName name="____hu1" localSheetId="7" hidden="1">{"'Sheet1'!$L$16"}</definedName>
    <definedName name="____hu1" localSheetId="9" hidden="1">{"'Sheet1'!$L$16"}</definedName>
    <definedName name="____hu1" localSheetId="10" hidden="1">{"'Sheet1'!$L$16"}</definedName>
    <definedName name="____hu1" localSheetId="11" hidden="1">{"'Sheet1'!$L$16"}</definedName>
    <definedName name="____hu1" localSheetId="12" hidden="1">{"'Sheet1'!$L$16"}</definedName>
    <definedName name="____hu1" localSheetId="13" hidden="1">{"'Sheet1'!$L$16"}</definedName>
    <definedName name="____hu1" hidden="1">{"'Sheet1'!$L$16"}</definedName>
    <definedName name="____hu2" localSheetId="0" hidden="1">{"'Sheet1'!$L$16"}</definedName>
    <definedName name="____hu2" localSheetId="1" hidden="1">{"'Sheet1'!$L$16"}</definedName>
    <definedName name="____hu2" localSheetId="2" hidden="1">{"'Sheet1'!$L$16"}</definedName>
    <definedName name="____hu2" localSheetId="3" hidden="1">{"'Sheet1'!$L$16"}</definedName>
    <definedName name="____hu2" localSheetId="4" hidden="1">{"'Sheet1'!$L$16"}</definedName>
    <definedName name="____hu2" localSheetId="6" hidden="1">{"'Sheet1'!$L$16"}</definedName>
    <definedName name="____hu2" localSheetId="7" hidden="1">{"'Sheet1'!$L$16"}</definedName>
    <definedName name="____hu2" localSheetId="9" hidden="1">{"'Sheet1'!$L$16"}</definedName>
    <definedName name="____hu2" localSheetId="10" hidden="1">{"'Sheet1'!$L$16"}</definedName>
    <definedName name="____hu2" localSheetId="11" hidden="1">{"'Sheet1'!$L$16"}</definedName>
    <definedName name="____hu2" localSheetId="12" hidden="1">{"'Sheet1'!$L$16"}</definedName>
    <definedName name="____hu2" localSheetId="13" hidden="1">{"'Sheet1'!$L$16"}</definedName>
    <definedName name="____hu2" hidden="1">{"'Sheet1'!$L$16"}</definedName>
    <definedName name="____hu5" localSheetId="0" hidden="1">{"'Sheet1'!$L$16"}</definedName>
    <definedName name="____hu5" localSheetId="1" hidden="1">{"'Sheet1'!$L$16"}</definedName>
    <definedName name="____hu5" localSheetId="2" hidden="1">{"'Sheet1'!$L$16"}</definedName>
    <definedName name="____hu5" localSheetId="3" hidden="1">{"'Sheet1'!$L$16"}</definedName>
    <definedName name="____hu5" localSheetId="4" hidden="1">{"'Sheet1'!$L$16"}</definedName>
    <definedName name="____hu5" localSheetId="6" hidden="1">{"'Sheet1'!$L$16"}</definedName>
    <definedName name="____hu5" localSheetId="7" hidden="1">{"'Sheet1'!$L$16"}</definedName>
    <definedName name="____hu5" localSheetId="9" hidden="1">{"'Sheet1'!$L$16"}</definedName>
    <definedName name="____hu5" localSheetId="10" hidden="1">{"'Sheet1'!$L$16"}</definedName>
    <definedName name="____hu5" localSheetId="11" hidden="1">{"'Sheet1'!$L$16"}</definedName>
    <definedName name="____hu5" localSheetId="12" hidden="1">{"'Sheet1'!$L$16"}</definedName>
    <definedName name="____hu5" localSheetId="13" hidden="1">{"'Sheet1'!$L$16"}</definedName>
    <definedName name="____hu5" hidden="1">{"'Sheet1'!$L$16"}</definedName>
    <definedName name="____hu6" localSheetId="0" hidden="1">{"'Sheet1'!$L$16"}</definedName>
    <definedName name="____hu6" localSheetId="1" hidden="1">{"'Sheet1'!$L$16"}</definedName>
    <definedName name="____hu6" localSheetId="2" hidden="1">{"'Sheet1'!$L$16"}</definedName>
    <definedName name="____hu6" localSheetId="3" hidden="1">{"'Sheet1'!$L$16"}</definedName>
    <definedName name="____hu6" localSheetId="4" hidden="1">{"'Sheet1'!$L$16"}</definedName>
    <definedName name="____hu6" localSheetId="6" hidden="1">{"'Sheet1'!$L$16"}</definedName>
    <definedName name="____hu6" localSheetId="7" hidden="1">{"'Sheet1'!$L$16"}</definedName>
    <definedName name="____hu6" localSheetId="9" hidden="1">{"'Sheet1'!$L$16"}</definedName>
    <definedName name="____hu6" localSheetId="10" hidden="1">{"'Sheet1'!$L$16"}</definedName>
    <definedName name="____hu6" localSheetId="11" hidden="1">{"'Sheet1'!$L$16"}</definedName>
    <definedName name="____hu6" localSheetId="12" hidden="1">{"'Sheet1'!$L$16"}</definedName>
    <definedName name="____hu6" localSheetId="13" hidden="1">{"'Sheet1'!$L$16"}</definedName>
    <definedName name="____hu6" hidden="1">{"'Sheet1'!$L$16"}</definedName>
    <definedName name="____M36" localSheetId="0" hidden="1">{"'Sheet1'!$L$16"}</definedName>
    <definedName name="____M36" localSheetId="1" hidden="1">{"'Sheet1'!$L$16"}</definedName>
    <definedName name="____M36" localSheetId="2" hidden="1">{"'Sheet1'!$L$16"}</definedName>
    <definedName name="____M36" localSheetId="3" hidden="1">{"'Sheet1'!$L$16"}</definedName>
    <definedName name="____M36" localSheetId="4" hidden="1">{"'Sheet1'!$L$16"}</definedName>
    <definedName name="____M36" localSheetId="6" hidden="1">{"'Sheet1'!$L$16"}</definedName>
    <definedName name="____M36" localSheetId="7" hidden="1">{"'Sheet1'!$L$16"}</definedName>
    <definedName name="____M36" localSheetId="9" hidden="1">{"'Sheet1'!$L$16"}</definedName>
    <definedName name="____M36" localSheetId="10" hidden="1">{"'Sheet1'!$L$16"}</definedName>
    <definedName name="____M36" localSheetId="11" hidden="1">{"'Sheet1'!$L$16"}</definedName>
    <definedName name="____M36" localSheetId="12" hidden="1">{"'Sheet1'!$L$16"}</definedName>
    <definedName name="____M36" localSheetId="13" hidden="1">{"'Sheet1'!$L$16"}</definedName>
    <definedName name="____M36" hidden="1">{"'Sheet1'!$L$16"}</definedName>
    <definedName name="____NSO2" localSheetId="0" hidden="1">{"'Sheet1'!$L$16"}</definedName>
    <definedName name="____NSO2" localSheetId="1" hidden="1">{"'Sheet1'!$L$16"}</definedName>
    <definedName name="____NSO2" localSheetId="2" hidden="1">{"'Sheet1'!$L$16"}</definedName>
    <definedName name="____NSO2" localSheetId="3" hidden="1">{"'Sheet1'!$L$16"}</definedName>
    <definedName name="____NSO2" localSheetId="4" hidden="1">{"'Sheet1'!$L$16"}</definedName>
    <definedName name="____NSO2" localSheetId="6" hidden="1">{"'Sheet1'!$L$16"}</definedName>
    <definedName name="____NSO2" localSheetId="7" hidden="1">{"'Sheet1'!$L$16"}</definedName>
    <definedName name="____NSO2" localSheetId="9" hidden="1">{"'Sheet1'!$L$16"}</definedName>
    <definedName name="____NSO2" localSheetId="10" hidden="1">{"'Sheet1'!$L$16"}</definedName>
    <definedName name="____NSO2" localSheetId="11" hidden="1">{"'Sheet1'!$L$16"}</definedName>
    <definedName name="____NSO2" localSheetId="12" hidden="1">{"'Sheet1'!$L$16"}</definedName>
    <definedName name="____NSO2" localSheetId="13" hidden="1">{"'Sheet1'!$L$16"}</definedName>
    <definedName name="____NSO2" hidden="1">{"'Sheet1'!$L$16"}</definedName>
    <definedName name="____PA3" localSheetId="0" hidden="1">{"'Sheet1'!$L$16"}</definedName>
    <definedName name="____PA3" localSheetId="1" hidden="1">{"'Sheet1'!$L$16"}</definedName>
    <definedName name="____PA3" localSheetId="2" hidden="1">{"'Sheet1'!$L$16"}</definedName>
    <definedName name="____PA3" localSheetId="3" hidden="1">{"'Sheet1'!$L$16"}</definedName>
    <definedName name="____PA3" localSheetId="4" hidden="1">{"'Sheet1'!$L$16"}</definedName>
    <definedName name="____PA3" localSheetId="6" hidden="1">{"'Sheet1'!$L$16"}</definedName>
    <definedName name="____PA3" localSheetId="7" hidden="1">{"'Sheet1'!$L$16"}</definedName>
    <definedName name="____PA3" localSheetId="9" hidden="1">{"'Sheet1'!$L$16"}</definedName>
    <definedName name="____PA3" localSheetId="10" hidden="1">{"'Sheet1'!$L$16"}</definedName>
    <definedName name="____PA3" localSheetId="11" hidden="1">{"'Sheet1'!$L$16"}</definedName>
    <definedName name="____PA3" localSheetId="12" hidden="1">{"'Sheet1'!$L$16"}</definedName>
    <definedName name="____PA3" localSheetId="13" hidden="1">{"'Sheet1'!$L$16"}</definedName>
    <definedName name="____PA3" hidden="1">{"'Sheet1'!$L$16"}</definedName>
    <definedName name="____Pl2" localSheetId="0" hidden="1">{"'Sheet1'!$L$16"}</definedName>
    <definedName name="____Pl2" localSheetId="1" hidden="1">{"'Sheet1'!$L$16"}</definedName>
    <definedName name="____Pl2" localSheetId="2" hidden="1">{"'Sheet1'!$L$16"}</definedName>
    <definedName name="____Pl2" localSheetId="3" hidden="1">{"'Sheet1'!$L$16"}</definedName>
    <definedName name="____Pl2" localSheetId="4" hidden="1">{"'Sheet1'!$L$16"}</definedName>
    <definedName name="____Pl2" localSheetId="6" hidden="1">{"'Sheet1'!$L$16"}</definedName>
    <definedName name="____Pl2" localSheetId="7" hidden="1">{"'Sheet1'!$L$16"}</definedName>
    <definedName name="____Pl2" localSheetId="9" hidden="1">{"'Sheet1'!$L$16"}</definedName>
    <definedName name="____Pl2" localSheetId="10" hidden="1">{"'Sheet1'!$L$16"}</definedName>
    <definedName name="____Pl2" localSheetId="11" hidden="1">{"'Sheet1'!$L$16"}</definedName>
    <definedName name="____Pl2" localSheetId="12" hidden="1">{"'Sheet1'!$L$16"}</definedName>
    <definedName name="____Pl2" localSheetId="13" hidden="1">{"'Sheet1'!$L$16"}</definedName>
    <definedName name="____Pl2" hidden="1">{"'Sheet1'!$L$16"}</definedName>
    <definedName name="____Q3" localSheetId="0" hidden="1">{"'Sheet1'!$L$16"}</definedName>
    <definedName name="____Q3" localSheetId="1" hidden="1">{"'Sheet1'!$L$16"}</definedName>
    <definedName name="____Q3" localSheetId="2" hidden="1">{"'Sheet1'!$L$16"}</definedName>
    <definedName name="____Q3" localSheetId="3" hidden="1">{"'Sheet1'!$L$16"}</definedName>
    <definedName name="____Q3" localSheetId="4" hidden="1">{"'Sheet1'!$L$16"}</definedName>
    <definedName name="____Q3" localSheetId="6" hidden="1">{"'Sheet1'!$L$16"}</definedName>
    <definedName name="____Q3" localSheetId="7" hidden="1">{"'Sheet1'!$L$16"}</definedName>
    <definedName name="____Q3" localSheetId="9" hidden="1">{"'Sheet1'!$L$16"}</definedName>
    <definedName name="____Q3" localSheetId="10" hidden="1">{"'Sheet1'!$L$16"}</definedName>
    <definedName name="____Q3" localSheetId="11" hidden="1">{"'Sheet1'!$L$16"}</definedName>
    <definedName name="____Q3" localSheetId="12" hidden="1">{"'Sheet1'!$L$16"}</definedName>
    <definedName name="____Q3" localSheetId="13" hidden="1">{"'Sheet1'!$L$16"}</definedName>
    <definedName name="____Q3" hidden="1">{"'Sheet1'!$L$16"}</definedName>
    <definedName name="____Tru21" localSheetId="0" hidden="1">{"'Sheet1'!$L$16"}</definedName>
    <definedName name="____Tru21" localSheetId="1" hidden="1">{"'Sheet1'!$L$16"}</definedName>
    <definedName name="____Tru21" localSheetId="2" hidden="1">{"'Sheet1'!$L$16"}</definedName>
    <definedName name="____Tru21" localSheetId="3" hidden="1">{"'Sheet1'!$L$16"}</definedName>
    <definedName name="____Tru21" localSheetId="4" hidden="1">{"'Sheet1'!$L$16"}</definedName>
    <definedName name="____Tru21" localSheetId="6" hidden="1">{"'Sheet1'!$L$16"}</definedName>
    <definedName name="____Tru21" localSheetId="7" hidden="1">{"'Sheet1'!$L$16"}</definedName>
    <definedName name="____Tru21" localSheetId="9" hidden="1">{"'Sheet1'!$L$16"}</definedName>
    <definedName name="____Tru21" localSheetId="10" hidden="1">{"'Sheet1'!$L$16"}</definedName>
    <definedName name="____Tru21" localSheetId="11" hidden="1">{"'Sheet1'!$L$16"}</definedName>
    <definedName name="____Tru21" localSheetId="12" hidden="1">{"'Sheet1'!$L$16"}</definedName>
    <definedName name="____Tru21" localSheetId="13" hidden="1">{"'Sheet1'!$L$16"}</definedName>
    <definedName name="____Tru21" hidden="1">{"'Sheet1'!$L$16"}</definedName>
    <definedName name="___a1" localSheetId="0" hidden="1">{"'Sheet1'!$L$16"}</definedName>
    <definedName name="___a1" localSheetId="1" hidden="1">{"'Sheet1'!$L$16"}</definedName>
    <definedName name="___a1" localSheetId="2" hidden="1">{"'Sheet1'!$L$16"}</definedName>
    <definedName name="___a1" localSheetId="3" hidden="1">{"'Sheet1'!$L$16"}</definedName>
    <definedName name="___a1" localSheetId="4" hidden="1">{"'Sheet1'!$L$16"}</definedName>
    <definedName name="___a1" localSheetId="6" hidden="1">{"'Sheet1'!$L$16"}</definedName>
    <definedName name="___a1" localSheetId="7" hidden="1">{"'Sheet1'!$L$16"}</definedName>
    <definedName name="___a1" localSheetId="9" hidden="1">{"'Sheet1'!$L$16"}</definedName>
    <definedName name="___a1" localSheetId="10" hidden="1">{"'Sheet1'!$L$16"}</definedName>
    <definedName name="___a1" localSheetId="11" hidden="1">{"'Sheet1'!$L$16"}</definedName>
    <definedName name="___a1" localSheetId="12" hidden="1">{"'Sheet1'!$L$16"}</definedName>
    <definedName name="___a1" localSheetId="13" hidden="1">{"'Sheet1'!$L$16"}</definedName>
    <definedName name="___a1" hidden="1">{"'Sheet1'!$L$16"}</definedName>
    <definedName name="___a129" localSheetId="10" hidden="1">{"Offgrid",#N/A,FALSE,"OFFGRID";"Region",#N/A,FALSE,"REGION";"Offgrid -2",#N/A,FALSE,"OFFGRID";"WTP",#N/A,FALSE,"WTP";"WTP -2",#N/A,FALSE,"WTP";"Project",#N/A,FALSE,"PROJECT";"Summary -2",#N/A,FALSE,"SUMMARY"}</definedName>
    <definedName name="___a129" localSheetId="11" hidden="1">{"Offgrid",#N/A,FALSE,"OFFGRID";"Region",#N/A,FALSE,"REGION";"Offgrid -2",#N/A,FALSE,"OFFGRID";"WTP",#N/A,FALSE,"WTP";"WTP -2",#N/A,FALSE,"WTP";"Project",#N/A,FALSE,"PROJECT";"Summary -2",#N/A,FALSE,"SUMMARY"}</definedName>
    <definedName name="___a129" localSheetId="12" hidden="1">{"Offgrid",#N/A,FALSE,"OFFGRID";"Region",#N/A,FALSE,"REGION";"Offgrid -2",#N/A,FALSE,"OFFGRID";"WTP",#N/A,FALSE,"WTP";"WTP -2",#N/A,FALSE,"WTP";"Project",#N/A,FALSE,"PROJECT";"Summary -2",#N/A,FALSE,"SUMMARY"}</definedName>
    <definedName name="___a129" localSheetId="13" hidden="1">{"Offgrid",#N/A,FALSE,"OFFGRID";"Region",#N/A,FALSE,"REGION";"Offgrid -2",#N/A,FALSE,"OFFGRID";"WTP",#N/A,FALSE,"WTP";"WTP -2",#N/A,FALSE,"WTP";"Project",#N/A,FALSE,"PROJECT";"Summary -2",#N/A,FALSE,"SUMMARY"}</definedName>
    <definedName name="___a129" hidden="1">{"Offgrid",#N/A,FALSE,"OFFGRID";"Region",#N/A,FALSE,"REGION";"Offgrid -2",#N/A,FALSE,"OFFGRID";"WTP",#N/A,FALSE,"WTP";"WTP -2",#N/A,FALSE,"WTP";"Project",#N/A,FALSE,"PROJECT";"Summary -2",#N/A,FALSE,"SUMMARY"}</definedName>
    <definedName name="___a130" localSheetId="10" hidden="1">{"Offgrid",#N/A,FALSE,"OFFGRID";"Region",#N/A,FALSE,"REGION";"Offgrid -2",#N/A,FALSE,"OFFGRID";"WTP",#N/A,FALSE,"WTP";"WTP -2",#N/A,FALSE,"WTP";"Project",#N/A,FALSE,"PROJECT";"Summary -2",#N/A,FALSE,"SUMMARY"}</definedName>
    <definedName name="___a130" localSheetId="11" hidden="1">{"Offgrid",#N/A,FALSE,"OFFGRID";"Region",#N/A,FALSE,"REGION";"Offgrid -2",#N/A,FALSE,"OFFGRID";"WTP",#N/A,FALSE,"WTP";"WTP -2",#N/A,FALSE,"WTP";"Project",#N/A,FALSE,"PROJECT";"Summary -2",#N/A,FALSE,"SUMMARY"}</definedName>
    <definedName name="___a130" localSheetId="12" hidden="1">{"Offgrid",#N/A,FALSE,"OFFGRID";"Region",#N/A,FALSE,"REGION";"Offgrid -2",#N/A,FALSE,"OFFGRID";"WTP",#N/A,FALSE,"WTP";"WTP -2",#N/A,FALSE,"WTP";"Project",#N/A,FALSE,"PROJECT";"Summary -2",#N/A,FALSE,"SUMMARY"}</definedName>
    <definedName name="___a130" localSheetId="13" hidden="1">{"Offgrid",#N/A,FALSE,"OFFGRID";"Region",#N/A,FALSE,"REGION";"Offgrid -2",#N/A,FALSE,"OFFGRID";"WTP",#N/A,FALSE,"WTP";"WTP -2",#N/A,FALSE,"WTP";"Project",#N/A,FALSE,"PROJECT";"Summary -2",#N/A,FALSE,"SUMMARY"}</definedName>
    <definedName name="___a130" hidden="1">{"Offgrid",#N/A,FALSE,"OFFGRID";"Region",#N/A,FALSE,"REGION";"Offgrid -2",#N/A,FALSE,"OFFGRID";"WTP",#N/A,FALSE,"WTP";"WTP -2",#N/A,FALSE,"WTP";"Project",#N/A,FALSE,"PROJECT";"Summary -2",#N/A,FALSE,"SUMMARY"}</definedName>
    <definedName name="___B1" localSheetId="0" hidden="1">{"'Sheet1'!$L$16"}</definedName>
    <definedName name="___B1" localSheetId="1" hidden="1">{"'Sheet1'!$L$16"}</definedName>
    <definedName name="___B1" localSheetId="2" hidden="1">{"'Sheet1'!$L$16"}</definedName>
    <definedName name="___B1" localSheetId="3" hidden="1">{"'Sheet1'!$L$16"}</definedName>
    <definedName name="___B1" localSheetId="4" hidden="1">{"'Sheet1'!$L$16"}</definedName>
    <definedName name="___B1" localSheetId="6" hidden="1">{"'Sheet1'!$L$16"}</definedName>
    <definedName name="___B1" localSheetId="7" hidden="1">{"'Sheet1'!$L$16"}</definedName>
    <definedName name="___B1" localSheetId="9" hidden="1">{"'Sheet1'!$L$16"}</definedName>
    <definedName name="___B1" localSheetId="10" hidden="1">{"'Sheet1'!$L$16"}</definedName>
    <definedName name="___B1" localSheetId="11" hidden="1">{"'Sheet1'!$L$16"}</definedName>
    <definedName name="___B1" localSheetId="12" hidden="1">{"'Sheet1'!$L$16"}</definedName>
    <definedName name="___B1" localSheetId="13" hidden="1">{"'Sheet1'!$L$16"}</definedName>
    <definedName name="___B1" hidden="1">{"'Sheet1'!$L$16"}</definedName>
    <definedName name="___ban2" localSheetId="0" hidden="1">{"'Sheet1'!$L$16"}</definedName>
    <definedName name="___ban2" localSheetId="1" hidden="1">{"'Sheet1'!$L$16"}</definedName>
    <definedName name="___ban2" localSheetId="2" hidden="1">{"'Sheet1'!$L$16"}</definedName>
    <definedName name="___ban2" localSheetId="3" hidden="1">{"'Sheet1'!$L$16"}</definedName>
    <definedName name="___ban2" localSheetId="4" hidden="1">{"'Sheet1'!$L$16"}</definedName>
    <definedName name="___ban2" localSheetId="6" hidden="1">{"'Sheet1'!$L$16"}</definedName>
    <definedName name="___ban2" localSheetId="7" hidden="1">{"'Sheet1'!$L$16"}</definedName>
    <definedName name="___ban2" localSheetId="9" hidden="1">{"'Sheet1'!$L$16"}</definedName>
    <definedName name="___ban2" localSheetId="10" hidden="1">{"'Sheet1'!$L$16"}</definedName>
    <definedName name="___ban2" localSheetId="11" hidden="1">{"'Sheet1'!$L$16"}</definedName>
    <definedName name="___ban2" localSheetId="12" hidden="1">{"'Sheet1'!$L$16"}</definedName>
    <definedName name="___ban2" localSheetId="13" hidden="1">{"'Sheet1'!$L$16"}</definedName>
    <definedName name="___ban2" hidden="1">{"'Sheet1'!$L$16"}</definedName>
    <definedName name="___cep1" localSheetId="10" hidden="1">{"'Sheet1'!$L$16"}</definedName>
    <definedName name="___cep1" localSheetId="11" hidden="1">{"'Sheet1'!$L$16"}</definedName>
    <definedName name="___cep1" localSheetId="12" hidden="1">{"'Sheet1'!$L$16"}</definedName>
    <definedName name="___cep1" localSheetId="13" hidden="1">{"'Sheet1'!$L$16"}</definedName>
    <definedName name="___cep1" hidden="1">{"'Sheet1'!$L$16"}</definedName>
    <definedName name="___Coc39" localSheetId="10" hidden="1">{"'Sheet1'!$L$16"}</definedName>
    <definedName name="___Coc39" localSheetId="11" hidden="1">{"'Sheet1'!$L$16"}</definedName>
    <definedName name="___Coc39" localSheetId="12" hidden="1">{"'Sheet1'!$L$16"}</definedName>
    <definedName name="___Coc39" localSheetId="13" hidden="1">{"'Sheet1'!$L$16"}</definedName>
    <definedName name="___Coc39" hidden="1">{"'Sheet1'!$L$16"}</definedName>
    <definedName name="___Goi8" localSheetId="10" hidden="1">{"'Sheet1'!$L$16"}</definedName>
    <definedName name="___Goi8" localSheetId="11" hidden="1">{"'Sheet1'!$L$16"}</definedName>
    <definedName name="___Goi8" localSheetId="12" hidden="1">{"'Sheet1'!$L$16"}</definedName>
    <definedName name="___Goi8" localSheetId="13" hidden="1">{"'Sheet1'!$L$16"}</definedName>
    <definedName name="___Goi8" hidden="1">{"'Sheet1'!$L$16"}</definedName>
    <definedName name="___h1" localSheetId="0" hidden="1">{"'Sheet1'!$L$16"}</definedName>
    <definedName name="___h1" localSheetId="1" hidden="1">{"'Sheet1'!$L$16"}</definedName>
    <definedName name="___h1" localSheetId="2" hidden="1">{"'Sheet1'!$L$16"}</definedName>
    <definedName name="___h1" localSheetId="3" hidden="1">{"'Sheet1'!$L$16"}</definedName>
    <definedName name="___h1" localSheetId="4" hidden="1">{"'Sheet1'!$L$16"}</definedName>
    <definedName name="___h1" localSheetId="6" hidden="1">{"'Sheet1'!$L$16"}</definedName>
    <definedName name="___h1" localSheetId="7" hidden="1">{"'Sheet1'!$L$16"}</definedName>
    <definedName name="___h1" localSheetId="9" hidden="1">{"'Sheet1'!$L$16"}</definedName>
    <definedName name="___h1" localSheetId="10" hidden="1">{"'Sheet1'!$L$16"}</definedName>
    <definedName name="___h1" localSheetId="11" hidden="1">{"'Sheet1'!$L$16"}</definedName>
    <definedName name="___h1" localSheetId="12" hidden="1">{"'Sheet1'!$L$16"}</definedName>
    <definedName name="___h1" localSheetId="13" hidden="1">{"'Sheet1'!$L$16"}</definedName>
    <definedName name="___h1" hidden="1">{"'Sheet1'!$L$16"}</definedName>
    <definedName name="___hsm2">1.1289</definedName>
    <definedName name="___hu1" localSheetId="0" hidden="1">{"'Sheet1'!$L$16"}</definedName>
    <definedName name="___hu1" localSheetId="1" hidden="1">{"'Sheet1'!$L$16"}</definedName>
    <definedName name="___hu1" localSheetId="2" hidden="1">{"'Sheet1'!$L$16"}</definedName>
    <definedName name="___hu1" localSheetId="3" hidden="1">{"'Sheet1'!$L$16"}</definedName>
    <definedName name="___hu1" localSheetId="4" hidden="1">{"'Sheet1'!$L$16"}</definedName>
    <definedName name="___hu1" localSheetId="6" hidden="1">{"'Sheet1'!$L$16"}</definedName>
    <definedName name="___hu1" localSheetId="7" hidden="1">{"'Sheet1'!$L$16"}</definedName>
    <definedName name="___hu1" localSheetId="9" hidden="1">{"'Sheet1'!$L$16"}</definedName>
    <definedName name="___hu1" localSheetId="10" hidden="1">{"'Sheet1'!$L$16"}</definedName>
    <definedName name="___hu1" localSheetId="11" hidden="1">{"'Sheet1'!$L$16"}</definedName>
    <definedName name="___hu1" localSheetId="12" hidden="1">{"'Sheet1'!$L$16"}</definedName>
    <definedName name="___hu1" localSheetId="13" hidden="1">{"'Sheet1'!$L$16"}</definedName>
    <definedName name="___hu1" hidden="1">{"'Sheet1'!$L$16"}</definedName>
    <definedName name="___hu2" localSheetId="0" hidden="1">{"'Sheet1'!$L$16"}</definedName>
    <definedName name="___hu2" localSheetId="1" hidden="1">{"'Sheet1'!$L$16"}</definedName>
    <definedName name="___hu2" localSheetId="2" hidden="1">{"'Sheet1'!$L$16"}</definedName>
    <definedName name="___hu2" localSheetId="3" hidden="1">{"'Sheet1'!$L$16"}</definedName>
    <definedName name="___hu2" localSheetId="4" hidden="1">{"'Sheet1'!$L$16"}</definedName>
    <definedName name="___hu2" localSheetId="6" hidden="1">{"'Sheet1'!$L$16"}</definedName>
    <definedName name="___hu2" localSheetId="7" hidden="1">{"'Sheet1'!$L$16"}</definedName>
    <definedName name="___hu2" localSheetId="9" hidden="1">{"'Sheet1'!$L$16"}</definedName>
    <definedName name="___hu2" localSheetId="10" hidden="1">{"'Sheet1'!$L$16"}</definedName>
    <definedName name="___hu2" localSheetId="11" hidden="1">{"'Sheet1'!$L$16"}</definedName>
    <definedName name="___hu2" localSheetId="12" hidden="1">{"'Sheet1'!$L$16"}</definedName>
    <definedName name="___hu2" localSheetId="13" hidden="1">{"'Sheet1'!$L$16"}</definedName>
    <definedName name="___hu2" hidden="1">{"'Sheet1'!$L$16"}</definedName>
    <definedName name="___hu5" localSheetId="0" hidden="1">{"'Sheet1'!$L$16"}</definedName>
    <definedName name="___hu5" localSheetId="1" hidden="1">{"'Sheet1'!$L$16"}</definedName>
    <definedName name="___hu5" localSheetId="2" hidden="1">{"'Sheet1'!$L$16"}</definedName>
    <definedName name="___hu5" localSheetId="3" hidden="1">{"'Sheet1'!$L$16"}</definedName>
    <definedName name="___hu5" localSheetId="4" hidden="1">{"'Sheet1'!$L$16"}</definedName>
    <definedName name="___hu5" localSheetId="6" hidden="1">{"'Sheet1'!$L$16"}</definedName>
    <definedName name="___hu5" localSheetId="7" hidden="1">{"'Sheet1'!$L$16"}</definedName>
    <definedName name="___hu5" localSheetId="9" hidden="1">{"'Sheet1'!$L$16"}</definedName>
    <definedName name="___hu5" localSheetId="10" hidden="1">{"'Sheet1'!$L$16"}</definedName>
    <definedName name="___hu5" localSheetId="11" hidden="1">{"'Sheet1'!$L$16"}</definedName>
    <definedName name="___hu5" localSheetId="12" hidden="1">{"'Sheet1'!$L$16"}</definedName>
    <definedName name="___hu5" localSheetId="13" hidden="1">{"'Sheet1'!$L$16"}</definedName>
    <definedName name="___hu5" hidden="1">{"'Sheet1'!$L$16"}</definedName>
    <definedName name="___hu6" localSheetId="0" hidden="1">{"'Sheet1'!$L$16"}</definedName>
    <definedName name="___hu6" localSheetId="1" hidden="1">{"'Sheet1'!$L$16"}</definedName>
    <definedName name="___hu6" localSheetId="2" hidden="1">{"'Sheet1'!$L$16"}</definedName>
    <definedName name="___hu6" localSheetId="3" hidden="1">{"'Sheet1'!$L$16"}</definedName>
    <definedName name="___hu6" localSheetId="4" hidden="1">{"'Sheet1'!$L$16"}</definedName>
    <definedName name="___hu6" localSheetId="6" hidden="1">{"'Sheet1'!$L$16"}</definedName>
    <definedName name="___hu6" localSheetId="7" hidden="1">{"'Sheet1'!$L$16"}</definedName>
    <definedName name="___hu6" localSheetId="9" hidden="1">{"'Sheet1'!$L$16"}</definedName>
    <definedName name="___hu6" localSheetId="10" hidden="1">{"'Sheet1'!$L$16"}</definedName>
    <definedName name="___hu6" localSheetId="11" hidden="1">{"'Sheet1'!$L$16"}</definedName>
    <definedName name="___hu6" localSheetId="12" hidden="1">{"'Sheet1'!$L$16"}</definedName>
    <definedName name="___hu6" localSheetId="13" hidden="1">{"'Sheet1'!$L$16"}</definedName>
    <definedName name="___hu6" hidden="1">{"'Sheet1'!$L$16"}</definedName>
    <definedName name="___isc1">0.035</definedName>
    <definedName name="___isc2">0.02</definedName>
    <definedName name="___isc3">0.054</definedName>
    <definedName name="___Lan1" localSheetId="10" hidden="1">{"'Sheet1'!$L$16"}</definedName>
    <definedName name="___Lan1" localSheetId="11" hidden="1">{"'Sheet1'!$L$16"}</definedName>
    <definedName name="___Lan1" localSheetId="12" hidden="1">{"'Sheet1'!$L$16"}</definedName>
    <definedName name="___Lan1" localSheetId="13" hidden="1">{"'Sheet1'!$L$16"}</definedName>
    <definedName name="___Lan1" hidden="1">{"'Sheet1'!$L$16"}</definedName>
    <definedName name="___LAN3" localSheetId="10" hidden="1">{"'Sheet1'!$L$16"}</definedName>
    <definedName name="___LAN3" localSheetId="11" hidden="1">{"'Sheet1'!$L$16"}</definedName>
    <definedName name="___LAN3" localSheetId="12" hidden="1">{"'Sheet1'!$L$16"}</definedName>
    <definedName name="___LAN3" localSheetId="13" hidden="1">{"'Sheet1'!$L$16"}</definedName>
    <definedName name="___LAN3" hidden="1">{"'Sheet1'!$L$16"}</definedName>
    <definedName name="___lk2" localSheetId="10" hidden="1">{"'Sheet1'!$L$16"}</definedName>
    <definedName name="___lk2" localSheetId="11" hidden="1">{"'Sheet1'!$L$16"}</definedName>
    <definedName name="___lk2" localSheetId="12" hidden="1">{"'Sheet1'!$L$16"}</definedName>
    <definedName name="___lk2" localSheetId="13" hidden="1">{"'Sheet1'!$L$16"}</definedName>
    <definedName name="___lk2" hidden="1">{"'Sheet1'!$L$16"}</definedName>
    <definedName name="___M36" localSheetId="0" hidden="1">{"'Sheet1'!$L$16"}</definedName>
    <definedName name="___M36" localSheetId="1" hidden="1">{"'Sheet1'!$L$16"}</definedName>
    <definedName name="___M36" localSheetId="2" hidden="1">{"'Sheet1'!$L$16"}</definedName>
    <definedName name="___M36" localSheetId="3" hidden="1">{"'Sheet1'!$L$16"}</definedName>
    <definedName name="___M36" localSheetId="4" hidden="1">{"'Sheet1'!$L$16"}</definedName>
    <definedName name="___M36" localSheetId="6" hidden="1">{"'Sheet1'!$L$16"}</definedName>
    <definedName name="___M36" localSheetId="7" hidden="1">{"'Sheet1'!$L$16"}</definedName>
    <definedName name="___M36" localSheetId="9" hidden="1">{"'Sheet1'!$L$16"}</definedName>
    <definedName name="___M36" localSheetId="10" hidden="1">{"'Sheet1'!$L$16"}</definedName>
    <definedName name="___M36" localSheetId="11" hidden="1">{"'Sheet1'!$L$16"}</definedName>
    <definedName name="___M36" localSheetId="12" hidden="1">{"'Sheet1'!$L$16"}</definedName>
    <definedName name="___M36" localSheetId="13" hidden="1">{"'Sheet1'!$L$16"}</definedName>
    <definedName name="___M36" hidden="1">{"'Sheet1'!$L$16"}</definedName>
    <definedName name="___NSO2" localSheetId="0" hidden="1">{"'Sheet1'!$L$16"}</definedName>
    <definedName name="___NSO2" localSheetId="1" hidden="1">{"'Sheet1'!$L$16"}</definedName>
    <definedName name="___NSO2" localSheetId="2" hidden="1">{"'Sheet1'!$L$16"}</definedName>
    <definedName name="___NSO2" localSheetId="3" hidden="1">{"'Sheet1'!$L$16"}</definedName>
    <definedName name="___NSO2" localSheetId="4" hidden="1">{"'Sheet1'!$L$16"}</definedName>
    <definedName name="___NSO2" localSheetId="6" hidden="1">{"'Sheet1'!$L$16"}</definedName>
    <definedName name="___NSO2" localSheetId="7" hidden="1">{"'Sheet1'!$L$16"}</definedName>
    <definedName name="___NSO2" localSheetId="9" hidden="1">{"'Sheet1'!$L$16"}</definedName>
    <definedName name="___NSO2" localSheetId="10" hidden="1">{"'Sheet1'!$L$16"}</definedName>
    <definedName name="___NSO2" localSheetId="11" hidden="1">{"'Sheet1'!$L$16"}</definedName>
    <definedName name="___NSO2" localSheetId="12" hidden="1">{"'Sheet1'!$L$16"}</definedName>
    <definedName name="___NSO2" localSheetId="13" hidden="1">{"'Sheet1'!$L$16"}</definedName>
    <definedName name="___NSO2" hidden="1">{"'Sheet1'!$L$16"}</definedName>
    <definedName name="___PA3" localSheetId="0" hidden="1">{"'Sheet1'!$L$16"}</definedName>
    <definedName name="___PA3" localSheetId="1" hidden="1">{"'Sheet1'!$L$16"}</definedName>
    <definedName name="___PA3" localSheetId="2" hidden="1">{"'Sheet1'!$L$16"}</definedName>
    <definedName name="___PA3" localSheetId="3" hidden="1">{"'Sheet1'!$L$16"}</definedName>
    <definedName name="___PA3" localSheetId="4" hidden="1">{"'Sheet1'!$L$16"}</definedName>
    <definedName name="___PA3" localSheetId="6" hidden="1">{"'Sheet1'!$L$16"}</definedName>
    <definedName name="___PA3" localSheetId="7" hidden="1">{"'Sheet1'!$L$16"}</definedName>
    <definedName name="___PA3" localSheetId="9" hidden="1">{"'Sheet1'!$L$16"}</definedName>
    <definedName name="___PA3" localSheetId="10" hidden="1">{"'Sheet1'!$L$16"}</definedName>
    <definedName name="___PA3" localSheetId="11" hidden="1">{"'Sheet1'!$L$16"}</definedName>
    <definedName name="___PA3" localSheetId="12" hidden="1">{"'Sheet1'!$L$16"}</definedName>
    <definedName name="___PA3" localSheetId="13" hidden="1">{"'Sheet1'!$L$16"}</definedName>
    <definedName name="___PA3" hidden="1">{"'Sheet1'!$L$16"}</definedName>
    <definedName name="___Pl2" localSheetId="0" hidden="1">{"'Sheet1'!$L$16"}</definedName>
    <definedName name="___Pl2" localSheetId="1" hidden="1">{"'Sheet1'!$L$16"}</definedName>
    <definedName name="___Pl2" localSheetId="2" hidden="1">{"'Sheet1'!$L$16"}</definedName>
    <definedName name="___Pl2" localSheetId="3" hidden="1">{"'Sheet1'!$L$16"}</definedName>
    <definedName name="___Pl2" localSheetId="4" hidden="1">{"'Sheet1'!$L$16"}</definedName>
    <definedName name="___Pl2" localSheetId="6" hidden="1">{"'Sheet1'!$L$16"}</definedName>
    <definedName name="___Pl2" localSheetId="7" hidden="1">{"'Sheet1'!$L$16"}</definedName>
    <definedName name="___Pl2" localSheetId="9" hidden="1">{"'Sheet1'!$L$16"}</definedName>
    <definedName name="___Pl2" localSheetId="10" hidden="1">{"'Sheet1'!$L$16"}</definedName>
    <definedName name="___Pl2" localSheetId="11" hidden="1">{"'Sheet1'!$L$16"}</definedName>
    <definedName name="___Pl2" localSheetId="12" hidden="1">{"'Sheet1'!$L$16"}</definedName>
    <definedName name="___Pl2" localSheetId="13" hidden="1">{"'Sheet1'!$L$16"}</definedName>
    <definedName name="___Pl2" hidden="1">{"'Sheet1'!$L$16"}</definedName>
    <definedName name="___PL3" hidden="1">#REF!</definedName>
    <definedName name="___Q3" localSheetId="0" hidden="1">{"'Sheet1'!$L$16"}</definedName>
    <definedName name="___Q3" localSheetId="1" hidden="1">{"'Sheet1'!$L$16"}</definedName>
    <definedName name="___Q3" localSheetId="2" hidden="1">{"'Sheet1'!$L$16"}</definedName>
    <definedName name="___Q3" localSheetId="3" hidden="1">{"'Sheet1'!$L$16"}</definedName>
    <definedName name="___Q3" localSheetId="4" hidden="1">{"'Sheet1'!$L$16"}</definedName>
    <definedName name="___Q3" localSheetId="6" hidden="1">{"'Sheet1'!$L$16"}</definedName>
    <definedName name="___Q3" localSheetId="7" hidden="1">{"'Sheet1'!$L$16"}</definedName>
    <definedName name="___Q3" localSheetId="9" hidden="1">{"'Sheet1'!$L$16"}</definedName>
    <definedName name="___Q3" localSheetId="10" hidden="1">{"'Sheet1'!$L$16"}</definedName>
    <definedName name="___Q3" localSheetId="11" hidden="1">{"'Sheet1'!$L$16"}</definedName>
    <definedName name="___Q3" localSheetId="12" hidden="1">{"'Sheet1'!$L$16"}</definedName>
    <definedName name="___Q3" localSheetId="13" hidden="1">{"'Sheet1'!$L$16"}</definedName>
    <definedName name="___Q3" hidden="1">{"'Sheet1'!$L$16"}</definedName>
    <definedName name="___SOC10">0.3456</definedName>
    <definedName name="___SOC8">0.2827</definedName>
    <definedName name="___Sta1">531.877</definedName>
    <definedName name="___Sta2">561.952</definedName>
    <definedName name="___Sta3">712.202</definedName>
    <definedName name="___Sta4">762.202</definedName>
    <definedName name="___tt3" localSheetId="10" hidden="1">{"'Sheet1'!$L$16"}</definedName>
    <definedName name="___tt3" localSheetId="11" hidden="1">{"'Sheet1'!$L$16"}</definedName>
    <definedName name="___tt3" localSheetId="12" hidden="1">{"'Sheet1'!$L$16"}</definedName>
    <definedName name="___tt3" localSheetId="13" hidden="1">{"'Sheet1'!$L$16"}</definedName>
    <definedName name="___tt3" hidden="1">{"'Sheet1'!$L$16"}</definedName>
    <definedName name="___TT31" localSheetId="10" hidden="1">{"'Sheet1'!$L$16"}</definedName>
    <definedName name="___TT31" localSheetId="11" hidden="1">{"'Sheet1'!$L$16"}</definedName>
    <definedName name="___TT31" localSheetId="12" hidden="1">{"'Sheet1'!$L$16"}</definedName>
    <definedName name="___TT31" localSheetId="13" hidden="1">{"'Sheet1'!$L$16"}</definedName>
    <definedName name="___TT31" hidden="1">{"'Sheet1'!$L$16"}</definedName>
    <definedName name="___Tru21" localSheetId="0" hidden="1">{"'Sheet1'!$L$16"}</definedName>
    <definedName name="___Tru21" localSheetId="1" hidden="1">{"'Sheet1'!$L$16"}</definedName>
    <definedName name="___Tru21" localSheetId="2" hidden="1">{"'Sheet1'!$L$16"}</definedName>
    <definedName name="___Tru21" localSheetId="3" hidden="1">{"'Sheet1'!$L$16"}</definedName>
    <definedName name="___Tru21" localSheetId="4" hidden="1">{"'Sheet1'!$L$16"}</definedName>
    <definedName name="___Tru21" localSheetId="6" hidden="1">{"'Sheet1'!$L$16"}</definedName>
    <definedName name="___Tru21" localSheetId="7" hidden="1">{"'Sheet1'!$L$16"}</definedName>
    <definedName name="___Tru21" localSheetId="9" hidden="1">{"'Sheet1'!$L$16"}</definedName>
    <definedName name="___Tru21" localSheetId="10" hidden="1">{"'Sheet1'!$L$16"}</definedName>
    <definedName name="___Tru21" localSheetId="11" hidden="1">{"'Sheet1'!$L$16"}</definedName>
    <definedName name="___Tru21" localSheetId="12" hidden="1">{"'Sheet1'!$L$16"}</definedName>
    <definedName name="___Tru21" localSheetId="13" hidden="1">{"'Sheet1'!$L$16"}</definedName>
    <definedName name="___Tru21" hidden="1">{"'Sheet1'!$L$16"}</definedName>
    <definedName name="__a1" localSheetId="0" hidden="1">{"'Sheet1'!$L$16"}</definedName>
    <definedName name="__a1" localSheetId="1" hidden="1">{"'Sheet1'!$L$16"}</definedName>
    <definedName name="__a1" localSheetId="2" hidden="1">{"'Sheet1'!$L$16"}</definedName>
    <definedName name="__a1" localSheetId="3" hidden="1">{"'Sheet1'!$L$16"}</definedName>
    <definedName name="__a1" localSheetId="4" hidden="1">{"'Sheet1'!$L$16"}</definedName>
    <definedName name="__a1" localSheetId="6" hidden="1">{"'Sheet1'!$L$16"}</definedName>
    <definedName name="__a1" localSheetId="7" hidden="1">{"'Sheet1'!$L$16"}</definedName>
    <definedName name="__a1" localSheetId="9" hidden="1">{"'Sheet1'!$L$16"}</definedName>
    <definedName name="__a1" localSheetId="10" hidden="1">{"'Sheet1'!$L$16"}</definedName>
    <definedName name="__a1" localSheetId="11" hidden="1">{"'Sheet1'!$L$16"}</definedName>
    <definedName name="__a1" localSheetId="12" hidden="1">{"'Sheet1'!$L$16"}</definedName>
    <definedName name="__a1" localSheetId="13" hidden="1">{"'Sheet1'!$L$16"}</definedName>
    <definedName name="__a1" hidden="1">{"'Sheet1'!$L$16"}</definedName>
    <definedName name="__a129" localSheetId="0" hidden="1">{"Offgrid",#N/A,FALSE,"OFFGRID";"Region",#N/A,FALSE,"REGION";"Offgrid -2",#N/A,FALSE,"OFFGRID";"WTP",#N/A,FALSE,"WTP";"WTP -2",#N/A,FALSE,"WTP";"Project",#N/A,FALSE,"PROJECT";"Summary -2",#N/A,FALSE,"SUMMARY"}</definedName>
    <definedName name="__a129" localSheetId="1" hidden="1">{"Offgrid",#N/A,FALSE,"OFFGRID";"Region",#N/A,FALSE,"REGION";"Offgrid -2",#N/A,FALSE,"OFFGRID";"WTP",#N/A,FALSE,"WTP";"WTP -2",#N/A,FALSE,"WTP";"Project",#N/A,FALSE,"PROJECT";"Summary -2",#N/A,FALSE,"SUMMARY"}</definedName>
    <definedName name="__a129" localSheetId="2" hidden="1">{"Offgrid",#N/A,FALSE,"OFFGRID";"Region",#N/A,FALSE,"REGION";"Offgrid -2",#N/A,FALSE,"OFFGRID";"WTP",#N/A,FALSE,"WTP";"WTP -2",#N/A,FALSE,"WTP";"Project",#N/A,FALSE,"PROJECT";"Summary -2",#N/A,FALSE,"SUMMARY"}</definedName>
    <definedName name="__a129" localSheetId="3" hidden="1">{"Offgrid",#N/A,FALSE,"OFFGRID";"Region",#N/A,FALSE,"REGION";"Offgrid -2",#N/A,FALSE,"OFFGRID";"WTP",#N/A,FALSE,"WTP";"WTP -2",#N/A,FALSE,"WTP";"Project",#N/A,FALSE,"PROJECT";"Summary -2",#N/A,FALSE,"SUMMARY"}</definedName>
    <definedName name="__a129" localSheetId="4" hidden="1">{"Offgrid",#N/A,FALSE,"OFFGRID";"Region",#N/A,FALSE,"REGION";"Offgrid -2",#N/A,FALSE,"OFFGRID";"WTP",#N/A,FALSE,"WTP";"WTP -2",#N/A,FALSE,"WTP";"Project",#N/A,FALSE,"PROJECT";"Summary -2",#N/A,FALSE,"SUMMARY"}</definedName>
    <definedName name="__a129" localSheetId="6" hidden="1">{"Offgrid",#N/A,FALSE,"OFFGRID";"Region",#N/A,FALSE,"REGION";"Offgrid -2",#N/A,FALSE,"OFFGRID";"WTP",#N/A,FALSE,"WTP";"WTP -2",#N/A,FALSE,"WTP";"Project",#N/A,FALSE,"PROJECT";"Summary -2",#N/A,FALSE,"SUMMARY"}</definedName>
    <definedName name="__a129" localSheetId="7" hidden="1">{"Offgrid",#N/A,FALSE,"OFFGRID";"Region",#N/A,FALSE,"REGION";"Offgrid -2",#N/A,FALSE,"OFFGRID";"WTP",#N/A,FALSE,"WTP";"WTP -2",#N/A,FALSE,"WTP";"Project",#N/A,FALSE,"PROJECT";"Summary -2",#N/A,FALSE,"SUMMARY"}</definedName>
    <definedName name="__a129" localSheetId="9" hidden="1">{"Offgrid",#N/A,FALSE,"OFFGRID";"Region",#N/A,FALSE,"REGION";"Offgrid -2",#N/A,FALSE,"OFFGRID";"WTP",#N/A,FALSE,"WTP";"WTP -2",#N/A,FALSE,"WTP";"Project",#N/A,FALSE,"PROJECT";"Summary -2",#N/A,FALSE,"SUMMARY"}</definedName>
    <definedName name="__a129" localSheetId="10" hidden="1">{"Offgrid",#N/A,FALSE,"OFFGRID";"Region",#N/A,FALSE,"REGION";"Offgrid -2",#N/A,FALSE,"OFFGRID";"WTP",#N/A,FALSE,"WTP";"WTP -2",#N/A,FALSE,"WTP";"Project",#N/A,FALSE,"PROJECT";"Summary -2",#N/A,FALSE,"SUMMARY"}</definedName>
    <definedName name="__a129" localSheetId="11" hidden="1">{"Offgrid",#N/A,FALSE,"OFFGRID";"Region",#N/A,FALSE,"REGION";"Offgrid -2",#N/A,FALSE,"OFFGRID";"WTP",#N/A,FALSE,"WTP";"WTP -2",#N/A,FALSE,"WTP";"Project",#N/A,FALSE,"PROJECT";"Summary -2",#N/A,FALSE,"SUMMARY"}</definedName>
    <definedName name="__a129" localSheetId="12" hidden="1">{"Offgrid",#N/A,FALSE,"OFFGRID";"Region",#N/A,FALSE,"REGION";"Offgrid -2",#N/A,FALSE,"OFFGRID";"WTP",#N/A,FALSE,"WTP";"WTP -2",#N/A,FALSE,"WTP";"Project",#N/A,FALSE,"PROJECT";"Summary -2",#N/A,FALSE,"SUMMARY"}</definedName>
    <definedName name="__a129" localSheetId="13" hidden="1">{"Offgrid",#N/A,FALSE,"OFFGRID";"Region",#N/A,FALSE,"REGION";"Offgrid -2",#N/A,FALSE,"OFFGRID";"WTP",#N/A,FALSE,"WTP";"WTP -2",#N/A,FALSE,"WTP";"Project",#N/A,FALSE,"PROJECT";"Summary -2",#N/A,FALSE,"SUMMARY"}</definedName>
    <definedName name="__a129" hidden="1">{"Offgrid",#N/A,FALSE,"OFFGRID";"Region",#N/A,FALSE,"REGION";"Offgrid -2",#N/A,FALSE,"OFFGRID";"WTP",#N/A,FALSE,"WTP";"WTP -2",#N/A,FALSE,"WTP";"Project",#N/A,FALSE,"PROJECT";"Summary -2",#N/A,FALSE,"SUMMARY"}</definedName>
    <definedName name="__a130" localSheetId="0" hidden="1">{"Offgrid",#N/A,FALSE,"OFFGRID";"Region",#N/A,FALSE,"REGION";"Offgrid -2",#N/A,FALSE,"OFFGRID";"WTP",#N/A,FALSE,"WTP";"WTP -2",#N/A,FALSE,"WTP";"Project",#N/A,FALSE,"PROJECT";"Summary -2",#N/A,FALSE,"SUMMARY"}</definedName>
    <definedName name="__a130" localSheetId="1" hidden="1">{"Offgrid",#N/A,FALSE,"OFFGRID";"Region",#N/A,FALSE,"REGION";"Offgrid -2",#N/A,FALSE,"OFFGRID";"WTP",#N/A,FALSE,"WTP";"WTP -2",#N/A,FALSE,"WTP";"Project",#N/A,FALSE,"PROJECT";"Summary -2",#N/A,FALSE,"SUMMARY"}</definedName>
    <definedName name="__a130" localSheetId="2" hidden="1">{"Offgrid",#N/A,FALSE,"OFFGRID";"Region",#N/A,FALSE,"REGION";"Offgrid -2",#N/A,FALSE,"OFFGRID";"WTP",#N/A,FALSE,"WTP";"WTP -2",#N/A,FALSE,"WTP";"Project",#N/A,FALSE,"PROJECT";"Summary -2",#N/A,FALSE,"SUMMARY"}</definedName>
    <definedName name="__a130" localSheetId="3" hidden="1">{"Offgrid",#N/A,FALSE,"OFFGRID";"Region",#N/A,FALSE,"REGION";"Offgrid -2",#N/A,FALSE,"OFFGRID";"WTP",#N/A,FALSE,"WTP";"WTP -2",#N/A,FALSE,"WTP";"Project",#N/A,FALSE,"PROJECT";"Summary -2",#N/A,FALSE,"SUMMARY"}</definedName>
    <definedName name="__a130" localSheetId="4" hidden="1">{"Offgrid",#N/A,FALSE,"OFFGRID";"Region",#N/A,FALSE,"REGION";"Offgrid -2",#N/A,FALSE,"OFFGRID";"WTP",#N/A,FALSE,"WTP";"WTP -2",#N/A,FALSE,"WTP";"Project",#N/A,FALSE,"PROJECT";"Summary -2",#N/A,FALSE,"SUMMARY"}</definedName>
    <definedName name="__a130" localSheetId="6" hidden="1">{"Offgrid",#N/A,FALSE,"OFFGRID";"Region",#N/A,FALSE,"REGION";"Offgrid -2",#N/A,FALSE,"OFFGRID";"WTP",#N/A,FALSE,"WTP";"WTP -2",#N/A,FALSE,"WTP";"Project",#N/A,FALSE,"PROJECT";"Summary -2",#N/A,FALSE,"SUMMARY"}</definedName>
    <definedName name="__a130" localSheetId="7" hidden="1">{"Offgrid",#N/A,FALSE,"OFFGRID";"Region",#N/A,FALSE,"REGION";"Offgrid -2",#N/A,FALSE,"OFFGRID";"WTP",#N/A,FALSE,"WTP";"WTP -2",#N/A,FALSE,"WTP";"Project",#N/A,FALSE,"PROJECT";"Summary -2",#N/A,FALSE,"SUMMARY"}</definedName>
    <definedName name="__a130" localSheetId="9" hidden="1">{"Offgrid",#N/A,FALSE,"OFFGRID";"Region",#N/A,FALSE,"REGION";"Offgrid -2",#N/A,FALSE,"OFFGRID";"WTP",#N/A,FALSE,"WTP";"WTP -2",#N/A,FALSE,"WTP";"Project",#N/A,FALSE,"PROJECT";"Summary -2",#N/A,FALSE,"SUMMARY"}</definedName>
    <definedName name="__a130" localSheetId="10" hidden="1">{"Offgrid",#N/A,FALSE,"OFFGRID";"Region",#N/A,FALSE,"REGION";"Offgrid -2",#N/A,FALSE,"OFFGRID";"WTP",#N/A,FALSE,"WTP";"WTP -2",#N/A,FALSE,"WTP";"Project",#N/A,FALSE,"PROJECT";"Summary -2",#N/A,FALSE,"SUMMARY"}</definedName>
    <definedName name="__a130" localSheetId="11" hidden="1">{"Offgrid",#N/A,FALSE,"OFFGRID";"Region",#N/A,FALSE,"REGION";"Offgrid -2",#N/A,FALSE,"OFFGRID";"WTP",#N/A,FALSE,"WTP";"WTP -2",#N/A,FALSE,"WTP";"Project",#N/A,FALSE,"PROJECT";"Summary -2",#N/A,FALSE,"SUMMARY"}</definedName>
    <definedName name="__a130" localSheetId="12" hidden="1">{"Offgrid",#N/A,FALSE,"OFFGRID";"Region",#N/A,FALSE,"REGION";"Offgrid -2",#N/A,FALSE,"OFFGRID";"WTP",#N/A,FALSE,"WTP";"WTP -2",#N/A,FALSE,"WTP";"Project",#N/A,FALSE,"PROJECT";"Summary -2",#N/A,FALSE,"SUMMARY"}</definedName>
    <definedName name="__a130" localSheetId="13"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B1" localSheetId="0" hidden="1">{"'Sheet1'!$L$16"}</definedName>
    <definedName name="__B1" localSheetId="1" hidden="1">{"'Sheet1'!$L$16"}</definedName>
    <definedName name="__B1" localSheetId="2" hidden="1">{"'Sheet1'!$L$16"}</definedName>
    <definedName name="__B1" localSheetId="3" hidden="1">{"'Sheet1'!$L$16"}</definedName>
    <definedName name="__B1" localSheetId="4" hidden="1">{"'Sheet1'!$L$16"}</definedName>
    <definedName name="__B1" localSheetId="6" hidden="1">{"'Sheet1'!$L$16"}</definedName>
    <definedName name="__B1" localSheetId="7" hidden="1">{"'Sheet1'!$L$16"}</definedName>
    <definedName name="__B1" localSheetId="9" hidden="1">{"'Sheet1'!$L$16"}</definedName>
    <definedName name="__B1" localSheetId="10" hidden="1">{"'Sheet1'!$L$16"}</definedName>
    <definedName name="__B1" localSheetId="11" hidden="1">{"'Sheet1'!$L$16"}</definedName>
    <definedName name="__B1" localSheetId="12" hidden="1">{"'Sheet1'!$L$16"}</definedName>
    <definedName name="__B1" localSheetId="13" hidden="1">{"'Sheet1'!$L$16"}</definedName>
    <definedName name="__B1" hidden="1">{"'Sheet1'!$L$16"}</definedName>
    <definedName name="__ban2" localSheetId="0" hidden="1">{"'Sheet1'!$L$16"}</definedName>
    <definedName name="__ban2" localSheetId="1" hidden="1">{"'Sheet1'!$L$16"}</definedName>
    <definedName name="__ban2" localSheetId="2" hidden="1">{"'Sheet1'!$L$16"}</definedName>
    <definedName name="__ban2" localSheetId="3" hidden="1">{"'Sheet1'!$L$16"}</definedName>
    <definedName name="__ban2" localSheetId="4" hidden="1">{"'Sheet1'!$L$16"}</definedName>
    <definedName name="__ban2" localSheetId="6" hidden="1">{"'Sheet1'!$L$16"}</definedName>
    <definedName name="__ban2" localSheetId="7" hidden="1">{"'Sheet1'!$L$16"}</definedName>
    <definedName name="__ban2" localSheetId="9" hidden="1">{"'Sheet1'!$L$16"}</definedName>
    <definedName name="__ban2" localSheetId="10" hidden="1">{"'Sheet1'!$L$16"}</definedName>
    <definedName name="__ban2" localSheetId="11" hidden="1">{"'Sheet1'!$L$16"}</definedName>
    <definedName name="__ban2" localSheetId="12" hidden="1">{"'Sheet1'!$L$16"}</definedName>
    <definedName name="__ban2" localSheetId="13" hidden="1">{"'Sheet1'!$L$16"}</definedName>
    <definedName name="__ban2" hidden="1">{"'Sheet1'!$L$16"}</definedName>
    <definedName name="__h1" localSheetId="0" hidden="1">{"'Sheet1'!$L$16"}</definedName>
    <definedName name="__h1" localSheetId="1" hidden="1">{"'Sheet1'!$L$16"}</definedName>
    <definedName name="__h1" localSheetId="2" hidden="1">{"'Sheet1'!$L$16"}</definedName>
    <definedName name="__h1" localSheetId="3" hidden="1">{"'Sheet1'!$L$16"}</definedName>
    <definedName name="__h1" localSheetId="4" hidden="1">{"'Sheet1'!$L$16"}</definedName>
    <definedName name="__h1" localSheetId="6" hidden="1">{"'Sheet1'!$L$16"}</definedName>
    <definedName name="__h1" localSheetId="7" hidden="1">{"'Sheet1'!$L$16"}</definedName>
    <definedName name="__h1" localSheetId="9" hidden="1">{"'Sheet1'!$L$16"}</definedName>
    <definedName name="__h1" localSheetId="10" hidden="1">{"'Sheet1'!$L$16"}</definedName>
    <definedName name="__h1" localSheetId="11" hidden="1">{"'Sheet1'!$L$16"}</definedName>
    <definedName name="__h1" localSheetId="12" hidden="1">{"'Sheet1'!$L$16"}</definedName>
    <definedName name="__h1" localSheetId="13" hidden="1">{"'Sheet1'!$L$16"}</definedName>
    <definedName name="__h1" hidden="1">{"'Sheet1'!$L$16"}</definedName>
    <definedName name="__hsm2">1.1289</definedName>
    <definedName name="__hu1" localSheetId="0" hidden="1">{"'Sheet1'!$L$16"}</definedName>
    <definedName name="__hu1" localSheetId="1" hidden="1">{"'Sheet1'!$L$16"}</definedName>
    <definedName name="__hu1" localSheetId="2" hidden="1">{"'Sheet1'!$L$16"}</definedName>
    <definedName name="__hu1" localSheetId="3" hidden="1">{"'Sheet1'!$L$16"}</definedName>
    <definedName name="__hu1" localSheetId="4" hidden="1">{"'Sheet1'!$L$16"}</definedName>
    <definedName name="__hu1" localSheetId="6" hidden="1">{"'Sheet1'!$L$16"}</definedName>
    <definedName name="__hu1" localSheetId="7" hidden="1">{"'Sheet1'!$L$16"}</definedName>
    <definedName name="__hu1" localSheetId="9" hidden="1">{"'Sheet1'!$L$16"}</definedName>
    <definedName name="__hu1" localSheetId="10" hidden="1">{"'Sheet1'!$L$16"}</definedName>
    <definedName name="__hu1" localSheetId="11" hidden="1">{"'Sheet1'!$L$16"}</definedName>
    <definedName name="__hu1" localSheetId="12" hidden="1">{"'Sheet1'!$L$16"}</definedName>
    <definedName name="__hu1" localSheetId="13" hidden="1">{"'Sheet1'!$L$16"}</definedName>
    <definedName name="__hu1" hidden="1">{"'Sheet1'!$L$16"}</definedName>
    <definedName name="__hu2" localSheetId="0" hidden="1">{"'Sheet1'!$L$16"}</definedName>
    <definedName name="__hu2" localSheetId="1" hidden="1">{"'Sheet1'!$L$16"}</definedName>
    <definedName name="__hu2" localSheetId="2" hidden="1">{"'Sheet1'!$L$16"}</definedName>
    <definedName name="__hu2" localSheetId="3" hidden="1">{"'Sheet1'!$L$16"}</definedName>
    <definedName name="__hu2" localSheetId="4" hidden="1">{"'Sheet1'!$L$16"}</definedName>
    <definedName name="__hu2" localSheetId="6" hidden="1">{"'Sheet1'!$L$16"}</definedName>
    <definedName name="__hu2" localSheetId="7" hidden="1">{"'Sheet1'!$L$16"}</definedName>
    <definedName name="__hu2" localSheetId="9" hidden="1">{"'Sheet1'!$L$16"}</definedName>
    <definedName name="__hu2" localSheetId="10" hidden="1">{"'Sheet1'!$L$16"}</definedName>
    <definedName name="__hu2" localSheetId="11" hidden="1">{"'Sheet1'!$L$16"}</definedName>
    <definedName name="__hu2" localSheetId="12" hidden="1">{"'Sheet1'!$L$16"}</definedName>
    <definedName name="__hu2" localSheetId="13" hidden="1">{"'Sheet1'!$L$16"}</definedName>
    <definedName name="__hu2" hidden="1">{"'Sheet1'!$L$16"}</definedName>
    <definedName name="__hu5" localSheetId="0" hidden="1">{"'Sheet1'!$L$16"}</definedName>
    <definedName name="__hu5" localSheetId="1" hidden="1">{"'Sheet1'!$L$16"}</definedName>
    <definedName name="__hu5" localSheetId="2" hidden="1">{"'Sheet1'!$L$16"}</definedName>
    <definedName name="__hu5" localSheetId="3" hidden="1">{"'Sheet1'!$L$16"}</definedName>
    <definedName name="__hu5" localSheetId="4" hidden="1">{"'Sheet1'!$L$16"}</definedName>
    <definedName name="__hu5" localSheetId="6" hidden="1">{"'Sheet1'!$L$16"}</definedName>
    <definedName name="__hu5" localSheetId="7" hidden="1">{"'Sheet1'!$L$16"}</definedName>
    <definedName name="__hu5" localSheetId="9" hidden="1">{"'Sheet1'!$L$16"}</definedName>
    <definedName name="__hu5" localSheetId="10" hidden="1">{"'Sheet1'!$L$16"}</definedName>
    <definedName name="__hu5" localSheetId="11" hidden="1">{"'Sheet1'!$L$16"}</definedName>
    <definedName name="__hu5" localSheetId="12" hidden="1">{"'Sheet1'!$L$16"}</definedName>
    <definedName name="__hu5" localSheetId="13" hidden="1">{"'Sheet1'!$L$16"}</definedName>
    <definedName name="__hu5" hidden="1">{"'Sheet1'!$L$16"}</definedName>
    <definedName name="__hu6" localSheetId="0" hidden="1">{"'Sheet1'!$L$16"}</definedName>
    <definedName name="__hu6" localSheetId="1" hidden="1">{"'Sheet1'!$L$16"}</definedName>
    <definedName name="__hu6" localSheetId="2" hidden="1">{"'Sheet1'!$L$16"}</definedName>
    <definedName name="__hu6" localSheetId="3" hidden="1">{"'Sheet1'!$L$16"}</definedName>
    <definedName name="__hu6" localSheetId="4" hidden="1">{"'Sheet1'!$L$16"}</definedName>
    <definedName name="__hu6" localSheetId="6" hidden="1">{"'Sheet1'!$L$16"}</definedName>
    <definedName name="__hu6" localSheetId="7" hidden="1">{"'Sheet1'!$L$16"}</definedName>
    <definedName name="__hu6" localSheetId="9" hidden="1">{"'Sheet1'!$L$16"}</definedName>
    <definedName name="__hu6" localSheetId="10" hidden="1">{"'Sheet1'!$L$16"}</definedName>
    <definedName name="__hu6" localSheetId="11" hidden="1">{"'Sheet1'!$L$16"}</definedName>
    <definedName name="__hu6" localSheetId="12" hidden="1">{"'Sheet1'!$L$16"}</definedName>
    <definedName name="__hu6" localSheetId="13" hidden="1">{"'Sheet1'!$L$16"}</definedName>
    <definedName name="__hu6" hidden="1">{"'Sheet1'!$L$16"}</definedName>
    <definedName name="__isc1">0.035</definedName>
    <definedName name="__isc2">0.02</definedName>
    <definedName name="__isc3">0.054</definedName>
    <definedName name="__M36" localSheetId="0" hidden="1">{"'Sheet1'!$L$16"}</definedName>
    <definedName name="__M36" localSheetId="1" hidden="1">{"'Sheet1'!$L$16"}</definedName>
    <definedName name="__M36" localSheetId="2" hidden="1">{"'Sheet1'!$L$16"}</definedName>
    <definedName name="__M36" localSheetId="3" hidden="1">{"'Sheet1'!$L$16"}</definedName>
    <definedName name="__M36" localSheetId="4" hidden="1">{"'Sheet1'!$L$16"}</definedName>
    <definedName name="__M36" localSheetId="6" hidden="1">{"'Sheet1'!$L$16"}</definedName>
    <definedName name="__M36" localSheetId="7" hidden="1">{"'Sheet1'!$L$16"}</definedName>
    <definedName name="__M36" localSheetId="9" hidden="1">{"'Sheet1'!$L$16"}</definedName>
    <definedName name="__M36" localSheetId="10" hidden="1">{"'Sheet1'!$L$16"}</definedName>
    <definedName name="__M36" localSheetId="11" hidden="1">{"'Sheet1'!$L$16"}</definedName>
    <definedName name="__M36" localSheetId="12" hidden="1">{"'Sheet1'!$L$16"}</definedName>
    <definedName name="__M36" localSheetId="13" hidden="1">{"'Sheet1'!$L$16"}</definedName>
    <definedName name="__M36" hidden="1">{"'Sheet1'!$L$16"}</definedName>
    <definedName name="__NSO2" localSheetId="0" hidden="1">{"'Sheet1'!$L$16"}</definedName>
    <definedName name="__NSO2" localSheetId="1" hidden="1">{"'Sheet1'!$L$16"}</definedName>
    <definedName name="__NSO2" localSheetId="2" hidden="1">{"'Sheet1'!$L$16"}</definedName>
    <definedName name="__NSO2" localSheetId="3" hidden="1">{"'Sheet1'!$L$16"}</definedName>
    <definedName name="__NSO2" localSheetId="4" hidden="1">{"'Sheet1'!$L$16"}</definedName>
    <definedName name="__NSO2" localSheetId="6" hidden="1">{"'Sheet1'!$L$16"}</definedName>
    <definedName name="__NSO2" localSheetId="7" hidden="1">{"'Sheet1'!$L$16"}</definedName>
    <definedName name="__NSO2" localSheetId="9" hidden="1">{"'Sheet1'!$L$16"}</definedName>
    <definedName name="__NSO2" localSheetId="10" hidden="1">{"'Sheet1'!$L$16"}</definedName>
    <definedName name="__NSO2" localSheetId="11" hidden="1">{"'Sheet1'!$L$16"}</definedName>
    <definedName name="__NSO2" localSheetId="12" hidden="1">{"'Sheet1'!$L$16"}</definedName>
    <definedName name="__NSO2" localSheetId="13" hidden="1">{"'Sheet1'!$L$16"}</definedName>
    <definedName name="__NSO2" hidden="1">{"'Sheet1'!$L$16"}</definedName>
    <definedName name="__PA3" localSheetId="0" hidden="1">{"'Sheet1'!$L$16"}</definedName>
    <definedName name="__PA3" localSheetId="1" hidden="1">{"'Sheet1'!$L$16"}</definedName>
    <definedName name="__PA3" localSheetId="2" hidden="1">{"'Sheet1'!$L$16"}</definedName>
    <definedName name="__PA3" localSheetId="3" hidden="1">{"'Sheet1'!$L$16"}</definedName>
    <definedName name="__PA3" localSheetId="4" hidden="1">{"'Sheet1'!$L$16"}</definedName>
    <definedName name="__PA3" localSheetId="6" hidden="1">{"'Sheet1'!$L$16"}</definedName>
    <definedName name="__PA3" localSheetId="7" hidden="1">{"'Sheet1'!$L$16"}</definedName>
    <definedName name="__PA3" localSheetId="9" hidden="1">{"'Sheet1'!$L$16"}</definedName>
    <definedName name="__PA3" localSheetId="10" hidden="1">{"'Sheet1'!$L$16"}</definedName>
    <definedName name="__PA3" localSheetId="11" hidden="1">{"'Sheet1'!$L$16"}</definedName>
    <definedName name="__PA3" localSheetId="12" hidden="1">{"'Sheet1'!$L$16"}</definedName>
    <definedName name="__PA3" localSheetId="13" hidden="1">{"'Sheet1'!$L$16"}</definedName>
    <definedName name="__PA3" hidden="1">{"'Sheet1'!$L$16"}</definedName>
    <definedName name="__Pl2" localSheetId="0" hidden="1">{"'Sheet1'!$L$16"}</definedName>
    <definedName name="__Pl2" localSheetId="1" hidden="1">{"'Sheet1'!$L$16"}</definedName>
    <definedName name="__Pl2" localSheetId="2" hidden="1">{"'Sheet1'!$L$16"}</definedName>
    <definedName name="__Pl2" localSheetId="3" hidden="1">{"'Sheet1'!$L$16"}</definedName>
    <definedName name="__Pl2" localSheetId="4" hidden="1">{"'Sheet1'!$L$16"}</definedName>
    <definedName name="__Pl2" localSheetId="6" hidden="1">{"'Sheet1'!$L$16"}</definedName>
    <definedName name="__Pl2" localSheetId="7" hidden="1">{"'Sheet1'!$L$16"}</definedName>
    <definedName name="__Pl2" localSheetId="9" hidden="1">{"'Sheet1'!$L$16"}</definedName>
    <definedName name="__Pl2" localSheetId="10" hidden="1">{"'Sheet1'!$L$16"}</definedName>
    <definedName name="__Pl2" localSheetId="11" hidden="1">{"'Sheet1'!$L$16"}</definedName>
    <definedName name="__Pl2" localSheetId="12" hidden="1">{"'Sheet1'!$L$16"}</definedName>
    <definedName name="__Pl2" localSheetId="13" hidden="1">{"'Sheet1'!$L$16"}</definedName>
    <definedName name="__Pl2" hidden="1">{"'Sheet1'!$L$16"}</definedName>
    <definedName name="__Q3" localSheetId="0" hidden="1">{"'Sheet1'!$L$16"}</definedName>
    <definedName name="__Q3" localSheetId="1" hidden="1">{"'Sheet1'!$L$16"}</definedName>
    <definedName name="__Q3" localSheetId="2" hidden="1">{"'Sheet1'!$L$16"}</definedName>
    <definedName name="__Q3" localSheetId="3" hidden="1">{"'Sheet1'!$L$16"}</definedName>
    <definedName name="__Q3" localSheetId="4" hidden="1">{"'Sheet1'!$L$16"}</definedName>
    <definedName name="__Q3" localSheetId="6" hidden="1">{"'Sheet1'!$L$16"}</definedName>
    <definedName name="__Q3" localSheetId="7" hidden="1">{"'Sheet1'!$L$16"}</definedName>
    <definedName name="__Q3" localSheetId="9" hidden="1">{"'Sheet1'!$L$16"}</definedName>
    <definedName name="__Q3" localSheetId="10" hidden="1">{"'Sheet1'!$L$16"}</definedName>
    <definedName name="__Q3" localSheetId="11" hidden="1">{"'Sheet1'!$L$16"}</definedName>
    <definedName name="__Q3" localSheetId="12" hidden="1">{"'Sheet1'!$L$16"}</definedName>
    <definedName name="__Q3" localSheetId="13" hidden="1">{"'Sheet1'!$L$16"}</definedName>
    <definedName name="__Q3" hidden="1">{"'Sheet1'!$L$16"}</definedName>
    <definedName name="__SOC10">0.3456</definedName>
    <definedName name="__SOC8">0.2827</definedName>
    <definedName name="__Sta1">531.877</definedName>
    <definedName name="__Sta2">561.952</definedName>
    <definedName name="__Sta3">712.202</definedName>
    <definedName name="__Sta4">762.202</definedName>
    <definedName name="__Tru21" localSheetId="0" hidden="1">{"'Sheet1'!$L$16"}</definedName>
    <definedName name="__Tru21" localSheetId="1" hidden="1">{"'Sheet1'!$L$16"}</definedName>
    <definedName name="__Tru21" localSheetId="2" hidden="1">{"'Sheet1'!$L$16"}</definedName>
    <definedName name="__Tru21" localSheetId="3" hidden="1">{"'Sheet1'!$L$16"}</definedName>
    <definedName name="__Tru21" localSheetId="4" hidden="1">{"'Sheet1'!$L$16"}</definedName>
    <definedName name="__Tru21" localSheetId="6" hidden="1">{"'Sheet1'!$L$16"}</definedName>
    <definedName name="__Tru21" localSheetId="7" hidden="1">{"'Sheet1'!$L$16"}</definedName>
    <definedName name="__Tru21" localSheetId="9" hidden="1">{"'Sheet1'!$L$16"}</definedName>
    <definedName name="__Tru21" localSheetId="10" hidden="1">{"'Sheet1'!$L$16"}</definedName>
    <definedName name="__Tru21" localSheetId="11" hidden="1">{"'Sheet1'!$L$16"}</definedName>
    <definedName name="__Tru21" localSheetId="12" hidden="1">{"'Sheet1'!$L$16"}</definedName>
    <definedName name="__Tru21" localSheetId="13" hidden="1">{"'Sheet1'!$L$16"}</definedName>
    <definedName name="__Tru21" hidden="1">{"'Sheet1'!$L$16"}</definedName>
    <definedName name="_17_0DATA_DATA2_L">'[1]#REF'!#REF!</definedName>
    <definedName name="_40x4">5100</definedName>
    <definedName name="_a1" localSheetId="0" hidden="1">{"'Sheet1'!$L$16"}</definedName>
    <definedName name="_a1" localSheetId="1" hidden="1">{"'Sheet1'!$L$16"}</definedName>
    <definedName name="_a1" localSheetId="2" hidden="1">{"'Sheet1'!$L$16"}</definedName>
    <definedName name="_a1" localSheetId="3" hidden="1">{"'Sheet1'!$L$16"}</definedName>
    <definedName name="_a1" localSheetId="4" hidden="1">{"'Sheet1'!$L$16"}</definedName>
    <definedName name="_a1" localSheetId="6" hidden="1">{"'Sheet1'!$L$16"}</definedName>
    <definedName name="_a1" localSheetId="7" hidden="1">{"'Sheet1'!$L$16"}</definedName>
    <definedName name="_a1" localSheetId="9" hidden="1">{"'Sheet1'!$L$16"}</definedName>
    <definedName name="_a1" localSheetId="10" hidden="1">{"'Sheet1'!$L$16"}</definedName>
    <definedName name="_a1" localSheetId="11" hidden="1">{"'Sheet1'!$L$16"}</definedName>
    <definedName name="_a1" localSheetId="12" hidden="1">{"'Sheet1'!$L$16"}</definedName>
    <definedName name="_a1" localSheetId="13" hidden="1">{"'Sheet1'!$L$16"}</definedName>
    <definedName name="_a1" hidden="1">{"'Sheet1'!$L$16"}</definedName>
    <definedName name="_a129" localSheetId="0" hidden="1">{"Offgrid",#N/A,FALSE,"OFFGRID";"Region",#N/A,FALSE,"REGION";"Offgrid -2",#N/A,FALSE,"OFFGRID";"WTP",#N/A,FALSE,"WTP";"WTP -2",#N/A,FALSE,"WTP";"Project",#N/A,FALSE,"PROJECT";"Summary -2",#N/A,FALSE,"SUMMARY"}</definedName>
    <definedName name="_a129" localSheetId="1" hidden="1">{"Offgrid",#N/A,FALSE,"OFFGRID";"Region",#N/A,FALSE,"REGION";"Offgrid -2",#N/A,FALSE,"OFFGRID";"WTP",#N/A,FALSE,"WTP";"WTP -2",#N/A,FALSE,"WTP";"Project",#N/A,FALSE,"PROJECT";"Summary -2",#N/A,FALSE,"SUMMARY"}</definedName>
    <definedName name="_a129" localSheetId="2" hidden="1">{"Offgrid",#N/A,FALSE,"OFFGRID";"Region",#N/A,FALSE,"REGION";"Offgrid -2",#N/A,FALSE,"OFFGRID";"WTP",#N/A,FALSE,"WTP";"WTP -2",#N/A,FALSE,"WTP";"Project",#N/A,FALSE,"PROJECT";"Summary -2",#N/A,FALSE,"SUMMARY"}</definedName>
    <definedName name="_a129" localSheetId="3" hidden="1">{"Offgrid",#N/A,FALSE,"OFFGRID";"Region",#N/A,FALSE,"REGION";"Offgrid -2",#N/A,FALSE,"OFFGRID";"WTP",#N/A,FALSE,"WTP";"WTP -2",#N/A,FALSE,"WTP";"Project",#N/A,FALSE,"PROJECT";"Summary -2",#N/A,FALSE,"SUMMARY"}</definedName>
    <definedName name="_a129" localSheetId="4" hidden="1">{"Offgrid",#N/A,FALSE,"OFFGRID";"Region",#N/A,FALSE,"REGION";"Offgrid -2",#N/A,FALSE,"OFFGRID";"WTP",#N/A,FALSE,"WTP";"WTP -2",#N/A,FALSE,"WTP";"Project",#N/A,FALSE,"PROJECT";"Summary -2",#N/A,FALSE,"SUMMARY"}</definedName>
    <definedName name="_a129" localSheetId="6" hidden="1">{"Offgrid",#N/A,FALSE,"OFFGRID";"Region",#N/A,FALSE,"REGION";"Offgrid -2",#N/A,FALSE,"OFFGRID";"WTP",#N/A,FALSE,"WTP";"WTP -2",#N/A,FALSE,"WTP";"Project",#N/A,FALSE,"PROJECT";"Summary -2",#N/A,FALSE,"SUMMARY"}</definedName>
    <definedName name="_a129" localSheetId="7" hidden="1">{"Offgrid",#N/A,FALSE,"OFFGRID";"Region",#N/A,FALSE,"REGION";"Offgrid -2",#N/A,FALSE,"OFFGRID";"WTP",#N/A,FALSE,"WTP";"WTP -2",#N/A,FALSE,"WTP";"Project",#N/A,FALSE,"PROJECT";"Summary -2",#N/A,FALSE,"SUMMARY"}</definedName>
    <definedName name="_a129" localSheetId="9" hidden="1">{"Offgrid",#N/A,FALSE,"OFFGRID";"Region",#N/A,FALSE,"REGION";"Offgrid -2",#N/A,FALSE,"OFFGRID";"WTP",#N/A,FALSE,"WTP";"WTP -2",#N/A,FALSE,"WTP";"Project",#N/A,FALSE,"PROJECT";"Summary -2",#N/A,FALSE,"SUMMARY"}</definedName>
    <definedName name="_a129" localSheetId="10" hidden="1">{"Offgrid",#N/A,FALSE,"OFFGRID";"Region",#N/A,FALSE,"REGION";"Offgrid -2",#N/A,FALSE,"OFFGRID";"WTP",#N/A,FALSE,"WTP";"WTP -2",#N/A,FALSE,"WTP";"Project",#N/A,FALSE,"PROJECT";"Summary -2",#N/A,FALSE,"SUMMARY"}</definedName>
    <definedName name="_a129" localSheetId="11" hidden="1">{"Offgrid",#N/A,FALSE,"OFFGRID";"Region",#N/A,FALSE,"REGION";"Offgrid -2",#N/A,FALSE,"OFFGRID";"WTP",#N/A,FALSE,"WTP";"WTP -2",#N/A,FALSE,"WTP";"Project",#N/A,FALSE,"PROJECT";"Summary -2",#N/A,FALSE,"SUMMARY"}</definedName>
    <definedName name="_a129" localSheetId="12" hidden="1">{"Offgrid",#N/A,FALSE,"OFFGRID";"Region",#N/A,FALSE,"REGION";"Offgrid -2",#N/A,FALSE,"OFFGRID";"WTP",#N/A,FALSE,"WTP";"WTP -2",#N/A,FALSE,"WTP";"Project",#N/A,FALSE,"PROJECT";"Summary -2",#N/A,FALSE,"SUMMARY"}</definedName>
    <definedName name="_a129" localSheetId="13" hidden="1">{"Offgrid",#N/A,FALSE,"OFFGRID";"Region",#N/A,FALSE,"REGION";"Offgrid -2",#N/A,FALSE,"OFFGRID";"WTP",#N/A,FALSE,"WTP";"WTP -2",#N/A,FALSE,"WTP";"Project",#N/A,FALSE,"PROJECT";"Summary -2",#N/A,FALSE,"SUMMARY"}</definedName>
    <definedName name="_a129" hidden="1">{"Offgrid",#N/A,FALSE,"OFFGRID";"Region",#N/A,FALSE,"REGION";"Offgrid -2",#N/A,FALSE,"OFFGRID";"WTP",#N/A,FALSE,"WTP";"WTP -2",#N/A,FALSE,"WTP";"Project",#N/A,FALSE,"PROJECT";"Summary -2",#N/A,FALSE,"SUMMARY"}</definedName>
    <definedName name="_a130" localSheetId="0" hidden="1">{"Offgrid",#N/A,FALSE,"OFFGRID";"Region",#N/A,FALSE,"REGION";"Offgrid -2",#N/A,FALSE,"OFFGRID";"WTP",#N/A,FALSE,"WTP";"WTP -2",#N/A,FALSE,"WTP";"Project",#N/A,FALSE,"PROJECT";"Summary -2",#N/A,FALSE,"SUMMARY"}</definedName>
    <definedName name="_a130" localSheetId="1" hidden="1">{"Offgrid",#N/A,FALSE,"OFFGRID";"Region",#N/A,FALSE,"REGION";"Offgrid -2",#N/A,FALSE,"OFFGRID";"WTP",#N/A,FALSE,"WTP";"WTP -2",#N/A,FALSE,"WTP";"Project",#N/A,FALSE,"PROJECT";"Summary -2",#N/A,FALSE,"SUMMARY"}</definedName>
    <definedName name="_a130" localSheetId="2" hidden="1">{"Offgrid",#N/A,FALSE,"OFFGRID";"Region",#N/A,FALSE,"REGION";"Offgrid -2",#N/A,FALSE,"OFFGRID";"WTP",#N/A,FALSE,"WTP";"WTP -2",#N/A,FALSE,"WTP";"Project",#N/A,FALSE,"PROJECT";"Summary -2",#N/A,FALSE,"SUMMARY"}</definedName>
    <definedName name="_a130" localSheetId="3" hidden="1">{"Offgrid",#N/A,FALSE,"OFFGRID";"Region",#N/A,FALSE,"REGION";"Offgrid -2",#N/A,FALSE,"OFFGRID";"WTP",#N/A,FALSE,"WTP";"WTP -2",#N/A,FALSE,"WTP";"Project",#N/A,FALSE,"PROJECT";"Summary -2",#N/A,FALSE,"SUMMARY"}</definedName>
    <definedName name="_a130" localSheetId="4" hidden="1">{"Offgrid",#N/A,FALSE,"OFFGRID";"Region",#N/A,FALSE,"REGION";"Offgrid -2",#N/A,FALSE,"OFFGRID";"WTP",#N/A,FALSE,"WTP";"WTP -2",#N/A,FALSE,"WTP";"Project",#N/A,FALSE,"PROJECT";"Summary -2",#N/A,FALSE,"SUMMARY"}</definedName>
    <definedName name="_a130" localSheetId="6" hidden="1">{"Offgrid",#N/A,FALSE,"OFFGRID";"Region",#N/A,FALSE,"REGION";"Offgrid -2",#N/A,FALSE,"OFFGRID";"WTP",#N/A,FALSE,"WTP";"WTP -2",#N/A,FALSE,"WTP";"Project",#N/A,FALSE,"PROJECT";"Summary -2",#N/A,FALSE,"SUMMARY"}</definedName>
    <definedName name="_a130" localSheetId="7" hidden="1">{"Offgrid",#N/A,FALSE,"OFFGRID";"Region",#N/A,FALSE,"REGION";"Offgrid -2",#N/A,FALSE,"OFFGRID";"WTP",#N/A,FALSE,"WTP";"WTP -2",#N/A,FALSE,"WTP";"Project",#N/A,FALSE,"PROJECT";"Summary -2",#N/A,FALSE,"SUMMARY"}</definedName>
    <definedName name="_a130" localSheetId="9" hidden="1">{"Offgrid",#N/A,FALSE,"OFFGRID";"Region",#N/A,FALSE,"REGION";"Offgrid -2",#N/A,FALSE,"OFFGRID";"WTP",#N/A,FALSE,"WTP";"WTP -2",#N/A,FALSE,"WTP";"Project",#N/A,FALSE,"PROJECT";"Summary -2",#N/A,FALSE,"SUMMARY"}</definedName>
    <definedName name="_a130" localSheetId="10" hidden="1">{"Offgrid",#N/A,FALSE,"OFFGRID";"Region",#N/A,FALSE,"REGION";"Offgrid -2",#N/A,FALSE,"OFFGRID";"WTP",#N/A,FALSE,"WTP";"WTP -2",#N/A,FALSE,"WTP";"Project",#N/A,FALSE,"PROJECT";"Summary -2",#N/A,FALSE,"SUMMARY"}</definedName>
    <definedName name="_a130" localSheetId="11" hidden="1">{"Offgrid",#N/A,FALSE,"OFFGRID";"Region",#N/A,FALSE,"REGION";"Offgrid -2",#N/A,FALSE,"OFFGRID";"WTP",#N/A,FALSE,"WTP";"WTP -2",#N/A,FALSE,"WTP";"Project",#N/A,FALSE,"PROJECT";"Summary -2",#N/A,FALSE,"SUMMARY"}</definedName>
    <definedName name="_a130" localSheetId="12" hidden="1">{"Offgrid",#N/A,FALSE,"OFFGRID";"Region",#N/A,FALSE,"REGION";"Offgrid -2",#N/A,FALSE,"OFFGRID";"WTP",#N/A,FALSE,"WTP";"WTP -2",#N/A,FALSE,"WTP";"Project",#N/A,FALSE,"PROJECT";"Summary -2",#N/A,FALSE,"SUMMARY"}</definedName>
    <definedName name="_a130" localSheetId="13"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B1" localSheetId="0" hidden="1">{"'Sheet1'!$L$16"}</definedName>
    <definedName name="_B1" localSheetId="1" hidden="1">{"'Sheet1'!$L$16"}</definedName>
    <definedName name="_B1" localSheetId="2" hidden="1">{"'Sheet1'!$L$16"}</definedName>
    <definedName name="_B1" localSheetId="3" hidden="1">{"'Sheet1'!$L$16"}</definedName>
    <definedName name="_B1" localSheetId="4" hidden="1">{"'Sheet1'!$L$16"}</definedName>
    <definedName name="_B1" localSheetId="6" hidden="1">{"'Sheet1'!$L$16"}</definedName>
    <definedName name="_B1" localSheetId="7" hidden="1">{"'Sheet1'!$L$16"}</definedName>
    <definedName name="_B1" localSheetId="9" hidden="1">{"'Sheet1'!$L$16"}</definedName>
    <definedName name="_B1" localSheetId="10" hidden="1">{"'Sheet1'!$L$16"}</definedName>
    <definedName name="_B1" localSheetId="11" hidden="1">{"'Sheet1'!$L$16"}</definedName>
    <definedName name="_B1" localSheetId="12" hidden="1">{"'Sheet1'!$L$16"}</definedName>
    <definedName name="_B1" localSheetId="13" hidden="1">{"'Sheet1'!$L$16"}</definedName>
    <definedName name="_B1" hidden="1">{"'Sheet1'!$L$16"}</definedName>
    <definedName name="_ban2" localSheetId="0" hidden="1">{"'Sheet1'!$L$16"}</definedName>
    <definedName name="_ban2" localSheetId="1" hidden="1">{"'Sheet1'!$L$16"}</definedName>
    <definedName name="_ban2" localSheetId="2" hidden="1">{"'Sheet1'!$L$16"}</definedName>
    <definedName name="_ban2" localSheetId="3" hidden="1">{"'Sheet1'!$L$16"}</definedName>
    <definedName name="_ban2" localSheetId="4" hidden="1">{"'Sheet1'!$L$16"}</definedName>
    <definedName name="_ban2" localSheetId="6" hidden="1">{"'Sheet1'!$L$16"}</definedName>
    <definedName name="_ban2" localSheetId="7" hidden="1">{"'Sheet1'!$L$16"}</definedName>
    <definedName name="_ban2" localSheetId="9" hidden="1">{"'Sheet1'!$L$16"}</definedName>
    <definedName name="_ban2" localSheetId="10" hidden="1">{"'Sheet1'!$L$16"}</definedName>
    <definedName name="_ban2" localSheetId="11" hidden="1">{"'Sheet1'!$L$16"}</definedName>
    <definedName name="_ban2" localSheetId="12" hidden="1">{"'Sheet1'!$L$16"}</definedName>
    <definedName name="_ban2" localSheetId="13" hidden="1">{"'Sheet1'!$L$16"}</definedName>
    <definedName name="_ban2" hidden="1">{"'Sheet1'!$L$16"}</definedName>
    <definedName name="_Builtin0">#REF!</definedName>
    <definedName name="_Builtin155" hidden="1">#N/A</definedName>
    <definedName name="_cep1" localSheetId="10" hidden="1">{"'Sheet1'!$L$16"}</definedName>
    <definedName name="_cep1" localSheetId="11" hidden="1">{"'Sheet1'!$L$16"}</definedName>
    <definedName name="_cep1" localSheetId="12" hidden="1">{"'Sheet1'!$L$16"}</definedName>
    <definedName name="_cep1" localSheetId="13" hidden="1">{"'Sheet1'!$L$16"}</definedName>
    <definedName name="_cep1" hidden="1">{"'Sheet1'!$L$16"}</definedName>
    <definedName name="_Coc39" localSheetId="10" hidden="1">{"'Sheet1'!$L$16"}</definedName>
    <definedName name="_Coc39" localSheetId="11" hidden="1">{"'Sheet1'!$L$16"}</definedName>
    <definedName name="_Coc39" localSheetId="12" hidden="1">{"'Sheet1'!$L$16"}</definedName>
    <definedName name="_Coc39" localSheetId="13" hidden="1">{"'Sheet1'!$L$16"}</definedName>
    <definedName name="_Coc39" hidden="1">{"'Sheet1'!$L$16"}</definedName>
    <definedName name="_Fill" localSheetId="10" hidden="1">#REF!</definedName>
    <definedName name="_Fill" localSheetId="11" hidden="1">#REF!</definedName>
    <definedName name="_Fill" localSheetId="12" hidden="1">#REF!</definedName>
    <definedName name="_Fill" localSheetId="13" hidden="1">#REF!</definedName>
    <definedName name="_Fill" hidden="1">#REF!</definedName>
    <definedName name="_xlnm._FilterDatabase" localSheetId="1" hidden="1">#REF!</definedName>
    <definedName name="_xlnm._FilterDatabase" localSheetId="10" hidden="1">'PL1_Chi tiết NS huyện'!$A$1:$K$362</definedName>
    <definedName name="_xlnm._FilterDatabase" localSheetId="11" hidden="1">'PL2_Vốn SN'!$A$1:$I$67</definedName>
    <definedName name="_xlnm._FilterDatabase" localSheetId="12" hidden="1">#REF!</definedName>
    <definedName name="_xlnm._FilterDatabase" localSheetId="13" hidden="1">'PL4_SN giao dục'!$A$11:$Q$85</definedName>
    <definedName name="_xlnm._FilterDatabase" hidden="1">#REF!</definedName>
    <definedName name="_Goi8" localSheetId="10" hidden="1">{"'Sheet1'!$L$16"}</definedName>
    <definedName name="_Goi8" localSheetId="11" hidden="1">{"'Sheet1'!$L$16"}</definedName>
    <definedName name="_Goi8" localSheetId="12" hidden="1">{"'Sheet1'!$L$16"}</definedName>
    <definedName name="_Goi8" localSheetId="13" hidden="1">{"'Sheet1'!$L$16"}</definedName>
    <definedName name="_Goi8" hidden="1">{"'Sheet1'!$L$16"}</definedName>
    <definedName name="_h1" localSheetId="0" hidden="1">{"'Sheet1'!$L$16"}</definedName>
    <definedName name="_h1" localSheetId="1" hidden="1">{"'Sheet1'!$L$16"}</definedName>
    <definedName name="_h1" localSheetId="2" hidden="1">{"'Sheet1'!$L$16"}</definedName>
    <definedName name="_h1" localSheetId="3" hidden="1">{"'Sheet1'!$L$16"}</definedName>
    <definedName name="_h1" localSheetId="4" hidden="1">{"'Sheet1'!$L$16"}</definedName>
    <definedName name="_h1" localSheetId="6" hidden="1">{"'Sheet1'!$L$16"}</definedName>
    <definedName name="_h1" localSheetId="7" hidden="1">{"'Sheet1'!$L$16"}</definedName>
    <definedName name="_h1" localSheetId="9" hidden="1">{"'Sheet1'!$L$16"}</definedName>
    <definedName name="_h1" localSheetId="10" hidden="1">{"'Sheet1'!$L$16"}</definedName>
    <definedName name="_h1" localSheetId="11" hidden="1">{"'Sheet1'!$L$16"}</definedName>
    <definedName name="_h1" localSheetId="12" hidden="1">{"'Sheet1'!$L$16"}</definedName>
    <definedName name="_h1" localSheetId="13" hidden="1">{"'Sheet1'!$L$16"}</definedName>
    <definedName name="_h1" hidden="1">{"'Sheet1'!$L$16"}</definedName>
    <definedName name="_hsm2">1.1289</definedName>
    <definedName name="_hu1" localSheetId="0" hidden="1">{"'Sheet1'!$L$16"}</definedName>
    <definedName name="_hu1" localSheetId="1" hidden="1">{"'Sheet1'!$L$16"}</definedName>
    <definedName name="_hu1" localSheetId="2" hidden="1">{"'Sheet1'!$L$16"}</definedName>
    <definedName name="_hu1" localSheetId="3" hidden="1">{"'Sheet1'!$L$16"}</definedName>
    <definedName name="_hu1" localSheetId="4" hidden="1">{"'Sheet1'!$L$16"}</definedName>
    <definedName name="_hu1" localSheetId="6" hidden="1">{"'Sheet1'!$L$16"}</definedName>
    <definedName name="_hu1" localSheetId="7" hidden="1">{"'Sheet1'!$L$16"}</definedName>
    <definedName name="_hu1" localSheetId="9" hidden="1">{"'Sheet1'!$L$16"}</definedName>
    <definedName name="_hu1" localSheetId="10" hidden="1">{"'Sheet1'!$L$16"}</definedName>
    <definedName name="_hu1" localSheetId="11" hidden="1">{"'Sheet1'!$L$16"}</definedName>
    <definedName name="_hu1" localSheetId="12" hidden="1">{"'Sheet1'!$L$16"}</definedName>
    <definedName name="_hu1" localSheetId="13" hidden="1">{"'Sheet1'!$L$16"}</definedName>
    <definedName name="_hu1" hidden="1">{"'Sheet1'!$L$16"}</definedName>
    <definedName name="_hu2" localSheetId="0" hidden="1">{"'Sheet1'!$L$16"}</definedName>
    <definedName name="_hu2" localSheetId="1" hidden="1">{"'Sheet1'!$L$16"}</definedName>
    <definedName name="_hu2" localSheetId="2" hidden="1">{"'Sheet1'!$L$16"}</definedName>
    <definedName name="_hu2" localSheetId="3" hidden="1">{"'Sheet1'!$L$16"}</definedName>
    <definedName name="_hu2" localSheetId="4" hidden="1">{"'Sheet1'!$L$16"}</definedName>
    <definedName name="_hu2" localSheetId="6" hidden="1">{"'Sheet1'!$L$16"}</definedName>
    <definedName name="_hu2" localSheetId="7" hidden="1">{"'Sheet1'!$L$16"}</definedName>
    <definedName name="_hu2" localSheetId="9" hidden="1">{"'Sheet1'!$L$16"}</definedName>
    <definedName name="_hu2" localSheetId="10" hidden="1">{"'Sheet1'!$L$16"}</definedName>
    <definedName name="_hu2" localSheetId="11" hidden="1">{"'Sheet1'!$L$16"}</definedName>
    <definedName name="_hu2" localSheetId="12" hidden="1">{"'Sheet1'!$L$16"}</definedName>
    <definedName name="_hu2" localSheetId="13" hidden="1">{"'Sheet1'!$L$16"}</definedName>
    <definedName name="_hu2" hidden="1">{"'Sheet1'!$L$16"}</definedName>
    <definedName name="_hu5" localSheetId="0" hidden="1">{"'Sheet1'!$L$16"}</definedName>
    <definedName name="_hu5" localSheetId="1" hidden="1">{"'Sheet1'!$L$16"}</definedName>
    <definedName name="_hu5" localSheetId="2" hidden="1">{"'Sheet1'!$L$16"}</definedName>
    <definedName name="_hu5" localSheetId="3" hidden="1">{"'Sheet1'!$L$16"}</definedName>
    <definedName name="_hu5" localSheetId="4" hidden="1">{"'Sheet1'!$L$16"}</definedName>
    <definedName name="_hu5" localSheetId="6" hidden="1">{"'Sheet1'!$L$16"}</definedName>
    <definedName name="_hu5" localSheetId="7" hidden="1">{"'Sheet1'!$L$16"}</definedName>
    <definedName name="_hu5" localSheetId="9" hidden="1">{"'Sheet1'!$L$16"}</definedName>
    <definedName name="_hu5" localSheetId="10" hidden="1">{"'Sheet1'!$L$16"}</definedName>
    <definedName name="_hu5" localSheetId="11" hidden="1">{"'Sheet1'!$L$16"}</definedName>
    <definedName name="_hu5" localSheetId="12" hidden="1">{"'Sheet1'!$L$16"}</definedName>
    <definedName name="_hu5" localSheetId="13" hidden="1">{"'Sheet1'!$L$16"}</definedName>
    <definedName name="_hu5" hidden="1">{"'Sheet1'!$L$16"}</definedName>
    <definedName name="_hu6" localSheetId="0" hidden="1">{"'Sheet1'!$L$16"}</definedName>
    <definedName name="_hu6" localSheetId="1" hidden="1">{"'Sheet1'!$L$16"}</definedName>
    <definedName name="_hu6" localSheetId="2" hidden="1">{"'Sheet1'!$L$16"}</definedName>
    <definedName name="_hu6" localSheetId="3" hidden="1">{"'Sheet1'!$L$16"}</definedName>
    <definedName name="_hu6" localSheetId="4" hidden="1">{"'Sheet1'!$L$16"}</definedName>
    <definedName name="_hu6" localSheetId="6" hidden="1">{"'Sheet1'!$L$16"}</definedName>
    <definedName name="_hu6" localSheetId="7" hidden="1">{"'Sheet1'!$L$16"}</definedName>
    <definedName name="_hu6" localSheetId="9" hidden="1">{"'Sheet1'!$L$16"}</definedName>
    <definedName name="_hu6" localSheetId="10" hidden="1">{"'Sheet1'!$L$16"}</definedName>
    <definedName name="_hu6" localSheetId="11" hidden="1">{"'Sheet1'!$L$16"}</definedName>
    <definedName name="_hu6" localSheetId="12" hidden="1">{"'Sheet1'!$L$16"}</definedName>
    <definedName name="_hu6" localSheetId="13" hidden="1">{"'Sheet1'!$L$16"}</definedName>
    <definedName name="_hu6" hidden="1">{"'Sheet1'!$L$16"}</definedName>
    <definedName name="_isc1">0.035</definedName>
    <definedName name="_isc2">0.02</definedName>
    <definedName name="_isc3">0.054</definedName>
    <definedName name="_Key1" localSheetId="0" hidden="1">#REF!</definedName>
    <definedName name="_Key1" localSheetId="1" hidden="1">#REF!</definedName>
    <definedName name="_Key1" localSheetId="2" hidden="1">#REF!</definedName>
    <definedName name="_Key1" localSheetId="3" hidden="1">#REF!</definedName>
    <definedName name="_Key1" localSheetId="4" hidden="1">#REF!</definedName>
    <definedName name="_Key1" localSheetId="10" hidden="1">#REF!</definedName>
    <definedName name="_Key1" localSheetId="11" hidden="1">#REF!</definedName>
    <definedName name="_Key1" localSheetId="12" hidden="1">#REF!</definedName>
    <definedName name="_Key1" localSheetId="13" hidden="1">#REF!</definedName>
    <definedName name="_Key1" hidden="1">#REF!</definedName>
    <definedName name="_Key2" localSheetId="0" hidden="1">#REF!</definedName>
    <definedName name="_Key2" localSheetId="1" hidden="1">#REF!</definedName>
    <definedName name="_Key2" localSheetId="2" hidden="1">#REF!</definedName>
    <definedName name="_Key2" localSheetId="3" hidden="1">#REF!</definedName>
    <definedName name="_Key2" localSheetId="4" hidden="1">#REF!</definedName>
    <definedName name="_Key2" localSheetId="10" hidden="1">#REF!</definedName>
    <definedName name="_Key2" localSheetId="11" hidden="1">#REF!</definedName>
    <definedName name="_Key2" localSheetId="12" hidden="1">#REF!</definedName>
    <definedName name="_Key2" localSheetId="13" hidden="1">#REF!</definedName>
    <definedName name="_Key2" hidden="1">#REF!</definedName>
    <definedName name="_KH08" localSheetId="10" hidden="1">{#N/A,#N/A,FALSE,"Chi tiÆt"}</definedName>
    <definedName name="_KH08" localSheetId="11" hidden="1">{#N/A,#N/A,FALSE,"Chi tiÆt"}</definedName>
    <definedName name="_KH08" localSheetId="12" hidden="1">{#N/A,#N/A,FALSE,"Chi tiÆt"}</definedName>
    <definedName name="_KH08" localSheetId="13" hidden="1">{#N/A,#N/A,FALSE,"Chi tiÆt"}</definedName>
    <definedName name="_KH08" hidden="1">{#N/A,#N/A,FALSE,"Chi tiÆt"}</definedName>
    <definedName name="_Lan1" localSheetId="10" hidden="1">{"'Sheet1'!$L$16"}</definedName>
    <definedName name="_Lan1" localSheetId="11" hidden="1">{"'Sheet1'!$L$16"}</definedName>
    <definedName name="_Lan1" localSheetId="12" hidden="1">{"'Sheet1'!$L$16"}</definedName>
    <definedName name="_Lan1" localSheetId="13" hidden="1">{"'Sheet1'!$L$16"}</definedName>
    <definedName name="_Lan1" hidden="1">{"'Sheet1'!$L$16"}</definedName>
    <definedName name="_LAN3" localSheetId="10" hidden="1">{"'Sheet1'!$L$16"}</definedName>
    <definedName name="_LAN3" localSheetId="11" hidden="1">{"'Sheet1'!$L$16"}</definedName>
    <definedName name="_LAN3" localSheetId="12" hidden="1">{"'Sheet1'!$L$16"}</definedName>
    <definedName name="_LAN3" localSheetId="13" hidden="1">{"'Sheet1'!$L$16"}</definedName>
    <definedName name="_LAN3" hidden="1">{"'Sheet1'!$L$16"}</definedName>
    <definedName name="_lk2" localSheetId="10" hidden="1">{"'Sheet1'!$L$16"}</definedName>
    <definedName name="_lk2" localSheetId="11" hidden="1">{"'Sheet1'!$L$16"}</definedName>
    <definedName name="_lk2" localSheetId="12" hidden="1">{"'Sheet1'!$L$16"}</definedName>
    <definedName name="_lk2" localSheetId="13" hidden="1">{"'Sheet1'!$L$16"}</definedName>
    <definedName name="_lk2" hidden="1">{"'Sheet1'!$L$16"}</definedName>
    <definedName name="_M36" localSheetId="0" hidden="1">{"'Sheet1'!$L$16"}</definedName>
    <definedName name="_M36" localSheetId="1" hidden="1">{"'Sheet1'!$L$16"}</definedName>
    <definedName name="_M36" localSheetId="2" hidden="1">{"'Sheet1'!$L$16"}</definedName>
    <definedName name="_M36" localSheetId="3" hidden="1">{"'Sheet1'!$L$16"}</definedName>
    <definedName name="_M36" localSheetId="4" hidden="1">{"'Sheet1'!$L$16"}</definedName>
    <definedName name="_M36" localSheetId="6" hidden="1">{"'Sheet1'!$L$16"}</definedName>
    <definedName name="_M36" localSheetId="7" hidden="1">{"'Sheet1'!$L$16"}</definedName>
    <definedName name="_M36" localSheetId="9" hidden="1">{"'Sheet1'!$L$16"}</definedName>
    <definedName name="_M36" localSheetId="10" hidden="1">{"'Sheet1'!$L$16"}</definedName>
    <definedName name="_M36" localSheetId="11" hidden="1">{"'Sheet1'!$L$16"}</definedName>
    <definedName name="_M36" localSheetId="12" hidden="1">{"'Sheet1'!$L$16"}</definedName>
    <definedName name="_M36" localSheetId="13" hidden="1">{"'Sheet1'!$L$16"}</definedName>
    <definedName name="_M36" hidden="1">{"'Sheet1'!$L$16"}</definedName>
    <definedName name="_NSO2" localSheetId="0" hidden="1">{"'Sheet1'!$L$16"}</definedName>
    <definedName name="_NSO2" localSheetId="1" hidden="1">{"'Sheet1'!$L$16"}</definedName>
    <definedName name="_NSO2" localSheetId="2" hidden="1">{"'Sheet1'!$L$16"}</definedName>
    <definedName name="_NSO2" localSheetId="3" hidden="1">{"'Sheet1'!$L$16"}</definedName>
    <definedName name="_NSO2" localSheetId="4" hidden="1">{"'Sheet1'!$L$16"}</definedName>
    <definedName name="_NSO2" localSheetId="6" hidden="1">{"'Sheet1'!$L$16"}</definedName>
    <definedName name="_NSO2" localSheetId="7" hidden="1">{"'Sheet1'!$L$16"}</definedName>
    <definedName name="_NSO2" localSheetId="9" hidden="1">{"'Sheet1'!$L$16"}</definedName>
    <definedName name="_NSO2" localSheetId="10" hidden="1">{"'Sheet1'!$L$16"}</definedName>
    <definedName name="_NSO2" localSheetId="11" hidden="1">{"'Sheet1'!$L$16"}</definedName>
    <definedName name="_NSO2" localSheetId="12" hidden="1">{"'Sheet1'!$L$16"}</definedName>
    <definedName name="_NSO2" localSheetId="13" hidden="1">{"'Sheet1'!$L$16"}</definedName>
    <definedName name="_NSO2" hidden="1">{"'Sheet1'!$L$16"}</definedName>
    <definedName name="_Order1" hidden="1">255</definedName>
    <definedName name="_Order2" hidden="1">255</definedName>
    <definedName name="_PA3" localSheetId="0" hidden="1">{"'Sheet1'!$L$16"}</definedName>
    <definedName name="_PA3" localSheetId="1" hidden="1">{"'Sheet1'!$L$16"}</definedName>
    <definedName name="_PA3" localSheetId="2" hidden="1">{"'Sheet1'!$L$16"}</definedName>
    <definedName name="_PA3" localSheetId="3" hidden="1">{"'Sheet1'!$L$16"}</definedName>
    <definedName name="_PA3" localSheetId="4" hidden="1">{"'Sheet1'!$L$16"}</definedName>
    <definedName name="_PA3" localSheetId="6" hidden="1">{"'Sheet1'!$L$16"}</definedName>
    <definedName name="_PA3" localSheetId="7" hidden="1">{"'Sheet1'!$L$16"}</definedName>
    <definedName name="_PA3" localSheetId="9" hidden="1">{"'Sheet1'!$L$16"}</definedName>
    <definedName name="_PA3" localSheetId="10" hidden="1">{"'Sheet1'!$L$16"}</definedName>
    <definedName name="_PA3" localSheetId="11" hidden="1">{"'Sheet1'!$L$16"}</definedName>
    <definedName name="_PA3" localSheetId="12" hidden="1">{"'Sheet1'!$L$16"}</definedName>
    <definedName name="_PA3" localSheetId="13" hidden="1">{"'Sheet1'!$L$16"}</definedName>
    <definedName name="_PA3" hidden="1">{"'Sheet1'!$L$16"}</definedName>
    <definedName name="_Parse_Out" hidden="1">[2]Quantity!#REF!</definedName>
    <definedName name="_Pl2" localSheetId="0" hidden="1">{"'Sheet1'!$L$16"}</definedName>
    <definedName name="_Pl2" localSheetId="1" hidden="1">{"'Sheet1'!$L$16"}</definedName>
    <definedName name="_Pl2" localSheetId="2" hidden="1">{"'Sheet1'!$L$16"}</definedName>
    <definedName name="_Pl2" localSheetId="3" hidden="1">{"'Sheet1'!$L$16"}</definedName>
    <definedName name="_Pl2" localSheetId="4" hidden="1">{"'Sheet1'!$L$16"}</definedName>
    <definedName name="_Pl2" localSheetId="6" hidden="1">{"'Sheet1'!$L$16"}</definedName>
    <definedName name="_Pl2" localSheetId="7" hidden="1">{"'Sheet1'!$L$16"}</definedName>
    <definedName name="_Pl2" localSheetId="9" hidden="1">{"'Sheet1'!$L$16"}</definedName>
    <definedName name="_Pl2" localSheetId="10" hidden="1">{"'Sheet1'!$L$16"}</definedName>
    <definedName name="_Pl2" localSheetId="11" hidden="1">{"'Sheet1'!$L$16"}</definedName>
    <definedName name="_Pl2" localSheetId="12" hidden="1">{"'Sheet1'!$L$16"}</definedName>
    <definedName name="_Pl2" localSheetId="13" hidden="1">{"'Sheet1'!$L$16"}</definedName>
    <definedName name="_Pl2" hidden="1">{"'Sheet1'!$L$16"}</definedName>
    <definedName name="_PL3" hidden="1">#REF!</definedName>
    <definedName name="_phu2" localSheetId="10" hidden="1">{"'Sheet1'!$L$16"}</definedName>
    <definedName name="_phu2" localSheetId="11" hidden="1">{"'Sheet1'!$L$16"}</definedName>
    <definedName name="_phu2" localSheetId="12" hidden="1">{"'Sheet1'!$L$16"}</definedName>
    <definedName name="_phu2" localSheetId="13" hidden="1">{"'Sheet1'!$L$16"}</definedName>
    <definedName name="_phu2" hidden="1">{"'Sheet1'!$L$16"}</definedName>
    <definedName name="_Q3" localSheetId="0" hidden="1">{"'Sheet1'!$L$16"}</definedName>
    <definedName name="_Q3" localSheetId="1" hidden="1">{"'Sheet1'!$L$16"}</definedName>
    <definedName name="_Q3" localSheetId="2" hidden="1">{"'Sheet1'!$L$16"}</definedName>
    <definedName name="_Q3" localSheetId="3" hidden="1">{"'Sheet1'!$L$16"}</definedName>
    <definedName name="_Q3" localSheetId="4" hidden="1">{"'Sheet1'!$L$16"}</definedName>
    <definedName name="_Q3" localSheetId="6" hidden="1">{"'Sheet1'!$L$16"}</definedName>
    <definedName name="_Q3" localSheetId="7" hidden="1">{"'Sheet1'!$L$16"}</definedName>
    <definedName name="_Q3" localSheetId="9" hidden="1">{"'Sheet1'!$L$16"}</definedName>
    <definedName name="_Q3" localSheetId="10" hidden="1">{"'Sheet1'!$L$16"}</definedName>
    <definedName name="_Q3" localSheetId="11" hidden="1">{"'Sheet1'!$L$16"}</definedName>
    <definedName name="_Q3" localSheetId="12" hidden="1">{"'Sheet1'!$L$16"}</definedName>
    <definedName name="_Q3" localSheetId="13" hidden="1">{"'Sheet1'!$L$16"}</definedName>
    <definedName name="_Q3" hidden="1">{"'Sheet1'!$L$16"}</definedName>
    <definedName name="_SOC10">0.3456</definedName>
    <definedName name="_SOC8">0.2827</definedName>
    <definedName name="_Sort" localSheetId="0" hidden="1">#REF!</definedName>
    <definedName name="_Sort" localSheetId="1" hidden="1">#REF!</definedName>
    <definedName name="_Sort" localSheetId="2" hidden="1">#REF!</definedName>
    <definedName name="_Sort" localSheetId="3" hidden="1">#REF!</definedName>
    <definedName name="_Sort" localSheetId="4" hidden="1">#REF!</definedName>
    <definedName name="_Sort" localSheetId="10" hidden="1">#REF!</definedName>
    <definedName name="_Sort" localSheetId="11" hidden="1">#REF!</definedName>
    <definedName name="_Sort" localSheetId="12" hidden="1">#REF!</definedName>
    <definedName name="_Sort" localSheetId="13" hidden="1">#REF!</definedName>
    <definedName name="_Sort" hidden="1">#REF!</definedName>
    <definedName name="_Sta1">531.877</definedName>
    <definedName name="_Sta2">561.952</definedName>
    <definedName name="_Sta3">712.202</definedName>
    <definedName name="_Sta4">762.202</definedName>
    <definedName name="_tt3" localSheetId="10" hidden="1">{"'Sheet1'!$L$16"}</definedName>
    <definedName name="_tt3" localSheetId="11" hidden="1">{"'Sheet1'!$L$16"}</definedName>
    <definedName name="_tt3" localSheetId="12" hidden="1">{"'Sheet1'!$L$16"}</definedName>
    <definedName name="_tt3" localSheetId="13" hidden="1">{"'Sheet1'!$L$16"}</definedName>
    <definedName name="_tt3" hidden="1">{"'Sheet1'!$L$16"}</definedName>
    <definedName name="_TT31" localSheetId="10" hidden="1">{"'Sheet1'!$L$16"}</definedName>
    <definedName name="_TT31" localSheetId="11" hidden="1">{"'Sheet1'!$L$16"}</definedName>
    <definedName name="_TT31" localSheetId="12" hidden="1">{"'Sheet1'!$L$16"}</definedName>
    <definedName name="_TT31" localSheetId="13" hidden="1">{"'Sheet1'!$L$16"}</definedName>
    <definedName name="_TT31" hidden="1">{"'Sheet1'!$L$16"}</definedName>
    <definedName name="_Tru21" localSheetId="0" hidden="1">{"'Sheet1'!$L$16"}</definedName>
    <definedName name="_Tru21" localSheetId="1" hidden="1">{"'Sheet1'!$L$16"}</definedName>
    <definedName name="_Tru21" localSheetId="2" hidden="1">{"'Sheet1'!$L$16"}</definedName>
    <definedName name="_Tru21" localSheetId="3" hidden="1">{"'Sheet1'!$L$16"}</definedName>
    <definedName name="_Tru21" localSheetId="4" hidden="1">{"'Sheet1'!$L$16"}</definedName>
    <definedName name="_Tru21" localSheetId="6" hidden="1">{"'Sheet1'!$L$16"}</definedName>
    <definedName name="_Tru21" localSheetId="7" hidden="1">{"'Sheet1'!$L$16"}</definedName>
    <definedName name="_Tru21" localSheetId="9" hidden="1">{"'Sheet1'!$L$16"}</definedName>
    <definedName name="_Tru21" localSheetId="10" hidden="1">{"'Sheet1'!$L$16"}</definedName>
    <definedName name="_Tru21" localSheetId="11" hidden="1">{"'Sheet1'!$L$16"}</definedName>
    <definedName name="_Tru21" localSheetId="12" hidden="1">{"'Sheet1'!$L$16"}</definedName>
    <definedName name="_Tru21" localSheetId="13" hidden="1">{"'Sheet1'!$L$16"}</definedName>
    <definedName name="_Tru21" hidden="1">{"'Sheet1'!$L$16"}</definedName>
    <definedName name="_vl2" localSheetId="10" hidden="1">{"'Sheet1'!$L$16"}</definedName>
    <definedName name="_vl2" localSheetId="11" hidden="1">{"'Sheet1'!$L$16"}</definedName>
    <definedName name="_vl2" localSheetId="12" hidden="1">{"'Sheet1'!$L$16"}</definedName>
    <definedName name="_vl2" localSheetId="13" hidden="1">{"'Sheet1'!$L$16"}</definedName>
    <definedName name="_vl2" hidden="1">{"'Sheet1'!$L$16"}</definedName>
    <definedName name="a" localSheetId="0" hidden="1">{"'Sheet1'!$L$16"}</definedName>
    <definedName name="a" localSheetId="1" hidden="1">{"'Sheet1'!$L$16"}</definedName>
    <definedName name="a" localSheetId="2" hidden="1">{"'Sheet1'!$L$16"}</definedName>
    <definedName name="a" localSheetId="3" hidden="1">{"'Sheet1'!$L$16"}</definedName>
    <definedName name="a" localSheetId="4" hidden="1">{"'Sheet1'!$L$16"}</definedName>
    <definedName name="a" localSheetId="6" hidden="1">{"'Sheet1'!$L$16"}</definedName>
    <definedName name="a" localSheetId="7" hidden="1">{"'Sheet1'!$L$16"}</definedName>
    <definedName name="a" localSheetId="9" hidden="1">{"'Sheet1'!$L$16"}</definedName>
    <definedName name="a" localSheetId="10">'[3]§¬n gi¸ chÝnh'!$F$4:$F$1428</definedName>
    <definedName name="a" localSheetId="11">'[3]§¬n gi¸ chÝnh'!$F$4:$F$1428</definedName>
    <definedName name="a" localSheetId="12">'[3]§¬n gi¸ chÝnh'!$F$4:$F$1428</definedName>
    <definedName name="a" localSheetId="13">'[3]§¬n gi¸ chÝnh'!$F$4:$F$1428</definedName>
    <definedName name="a" hidden="1">{"'Sheet1'!$L$16"}</definedName>
    <definedName name="ABC" localSheetId="10" hidden="1">#REF!</definedName>
    <definedName name="ABC" localSheetId="11" hidden="1">#REF!</definedName>
    <definedName name="ABC" localSheetId="12" hidden="1">#REF!</definedName>
    <definedName name="ABC" localSheetId="13" hidden="1">#REF!</definedName>
    <definedName name="ABC" hidden="1">#REF!</definedName>
    <definedName name="AccessDatabase" hidden="1">"C:\My Documents\LeBinh\Xls\VP Cong ty\FORM.mdb"</definedName>
    <definedName name="ADADADD" localSheetId="10" hidden="1">{"'Sheet1'!$L$16"}</definedName>
    <definedName name="ADADADD" localSheetId="11" hidden="1">{"'Sheet1'!$L$16"}</definedName>
    <definedName name="ADADADD" localSheetId="12" hidden="1">{"'Sheet1'!$L$16"}</definedName>
    <definedName name="ADADADD" localSheetId="13" hidden="1">{"'Sheet1'!$L$16"}</definedName>
    <definedName name="ADADADD" hidden="1">{"'Sheet1'!$L$16"}</definedName>
    <definedName name="ADP" localSheetId="0">#REF!</definedName>
    <definedName name="ADP" localSheetId="1">#REF!</definedName>
    <definedName name="ADP">#REF!</definedName>
    <definedName name="AKHAC" localSheetId="0">#REF!</definedName>
    <definedName name="AKHAC" localSheetId="1">#REF!</definedName>
    <definedName name="AKHAC">#REF!</definedName>
    <definedName name="ALTINH" localSheetId="0">#REF!</definedName>
    <definedName name="ALTINH" localSheetId="1">#REF!</definedName>
    <definedName name="ALTINH">#REF!</definedName>
    <definedName name="ANN" localSheetId="0">#REF!</definedName>
    <definedName name="ANN" localSheetId="1">#REF!</definedName>
    <definedName name="ANN">#REF!</definedName>
    <definedName name="ANQD" localSheetId="0">#REF!</definedName>
    <definedName name="ANQD" localSheetId="1">#REF!</definedName>
    <definedName name="ANQD">#REF!</definedName>
    <definedName name="ANQQH" localSheetId="0">'[4]Dt 2001'!#REF!</definedName>
    <definedName name="ANQQH" localSheetId="1">'[4]Dt 2001'!#REF!</definedName>
    <definedName name="ANQQH" localSheetId="3">'[4]Dt 2001'!#REF!</definedName>
    <definedName name="ANQQH" localSheetId="4">'[4]Dt 2001'!#REF!</definedName>
    <definedName name="ANQQH">'[4]Dt 2001'!#REF!</definedName>
    <definedName name="anscount" hidden="1">1</definedName>
    <definedName name="ANSNN" localSheetId="0">'[4]Dt 2001'!#REF!</definedName>
    <definedName name="ANSNN" localSheetId="1">'[4]Dt 2001'!#REF!</definedName>
    <definedName name="ANSNN" localSheetId="3">'[4]Dt 2001'!#REF!</definedName>
    <definedName name="ANSNN" localSheetId="4">'[4]Dt 2001'!#REF!</definedName>
    <definedName name="ANSNN">'[4]Dt 2001'!#REF!</definedName>
    <definedName name="ANSNNxnk" localSheetId="0">'[4]Dt 2001'!#REF!</definedName>
    <definedName name="ANSNNxnk" localSheetId="1">'[4]Dt 2001'!#REF!</definedName>
    <definedName name="ANSNNxnk" localSheetId="3">'[4]Dt 2001'!#REF!</definedName>
    <definedName name="ANSNNxnk" localSheetId="4">'[4]Dt 2001'!#REF!</definedName>
    <definedName name="ANSNNxnk">'[4]Dt 2001'!#REF!</definedName>
    <definedName name="Anguon" localSheetId="0">'[4]Dt 2001'!#REF!</definedName>
    <definedName name="Anguon" localSheetId="1">'[4]Dt 2001'!#REF!</definedName>
    <definedName name="Anguon" localSheetId="3">'[4]Dt 2001'!#REF!</definedName>
    <definedName name="Anguon" localSheetId="4">'[4]Dt 2001'!#REF!</definedName>
    <definedName name="Anguon">'[4]Dt 2001'!#REF!</definedName>
    <definedName name="APC" localSheetId="0">'[4]Dt 2001'!#REF!</definedName>
    <definedName name="APC" localSheetId="1">'[4]Dt 2001'!#REF!</definedName>
    <definedName name="APC" localSheetId="3">'[4]Dt 2001'!#REF!</definedName>
    <definedName name="APC" localSheetId="4">'[4]Dt 2001'!#REF!</definedName>
    <definedName name="APC">'[4]Dt 2001'!#REF!</definedName>
    <definedName name="ATGT" localSheetId="0" hidden="1">{"'Sheet1'!$L$16"}</definedName>
    <definedName name="ATGT" localSheetId="1" hidden="1">{"'Sheet1'!$L$16"}</definedName>
    <definedName name="ATGT" localSheetId="2" hidden="1">{"'Sheet1'!$L$16"}</definedName>
    <definedName name="ATGT" localSheetId="3" hidden="1">{"'Sheet1'!$L$16"}</definedName>
    <definedName name="ATGT" localSheetId="4" hidden="1">{"'Sheet1'!$L$16"}</definedName>
    <definedName name="ATGT" localSheetId="6" hidden="1">{"'Sheet1'!$L$16"}</definedName>
    <definedName name="ATGT" localSheetId="7" hidden="1">{"'Sheet1'!$L$16"}</definedName>
    <definedName name="ATGT" localSheetId="9" hidden="1">{"'Sheet1'!$L$16"}</definedName>
    <definedName name="ATGT" localSheetId="10" hidden="1">{"'Sheet1'!$L$16"}</definedName>
    <definedName name="ATGT" localSheetId="11" hidden="1">{"'Sheet1'!$L$16"}</definedName>
    <definedName name="ATGT" localSheetId="12" hidden="1">{"'Sheet1'!$L$16"}</definedName>
    <definedName name="ATGT" localSheetId="13" hidden="1">{"'Sheet1'!$L$16"}</definedName>
    <definedName name="ATGT" hidden="1">{"'Sheet1'!$L$16"}</definedName>
    <definedName name="ATW" localSheetId="0">#REF!</definedName>
    <definedName name="ATW" localSheetId="1">#REF!</definedName>
    <definedName name="ATW">#REF!</definedName>
    <definedName name="B.nuamat">7.25</definedName>
    <definedName name="bdd">1.5</definedName>
    <definedName name="Bgiang" localSheetId="0" hidden="1">{"'Sheet1'!$L$16"}</definedName>
    <definedName name="Bgiang" localSheetId="1" hidden="1">{"'Sheet1'!$L$16"}</definedName>
    <definedName name="Bgiang" localSheetId="2" hidden="1">{"'Sheet1'!$L$16"}</definedName>
    <definedName name="Bgiang" localSheetId="3" hidden="1">{"'Sheet1'!$L$16"}</definedName>
    <definedName name="Bgiang" localSheetId="4" hidden="1">{"'Sheet1'!$L$16"}</definedName>
    <definedName name="Bgiang" localSheetId="6" hidden="1">{"'Sheet1'!$L$16"}</definedName>
    <definedName name="Bgiang" localSheetId="7" hidden="1">{"'Sheet1'!$L$16"}</definedName>
    <definedName name="Bgiang" localSheetId="9" hidden="1">{"'Sheet1'!$L$16"}</definedName>
    <definedName name="Bgiang" localSheetId="10" hidden="1">{"'Sheet1'!$L$16"}</definedName>
    <definedName name="Bgiang" localSheetId="11" hidden="1">{"'Sheet1'!$L$16"}</definedName>
    <definedName name="Bgiang" localSheetId="12" hidden="1">{"'Sheet1'!$L$16"}</definedName>
    <definedName name="Bgiang" localSheetId="13" hidden="1">{"'Sheet1'!$L$16"}</definedName>
    <definedName name="Bgiang" hidden="1">{"'Sheet1'!$L$16"}</definedName>
    <definedName name="Bm">3.5</definedName>
    <definedName name="Bn">6.5</definedName>
    <definedName name="BQP">'[5]BANCO (3)'!$N$124</definedName>
    <definedName name="Bulongma">8700</definedName>
    <definedName name="Bust">#REF!</definedName>
    <definedName name="C.doc1">540</definedName>
    <definedName name="C.doc2">740</definedName>
    <definedName name="CACAU">298161</definedName>
    <definedName name="Can_doi" localSheetId="0">#REF!</definedName>
    <definedName name="Can_doi" localSheetId="1">#REF!</definedName>
    <definedName name="Can_doi">#REF!</definedName>
    <definedName name="CDTK_tim">31.77</definedName>
    <definedName name="CLVC3">0.1</definedName>
    <definedName name="Coc_60" localSheetId="10" hidden="1">{"'Sheet1'!$L$16"}</definedName>
    <definedName name="Coc_60" localSheetId="11" hidden="1">{"'Sheet1'!$L$16"}</definedName>
    <definedName name="Coc_60" localSheetId="12" hidden="1">{"'Sheet1'!$L$16"}</definedName>
    <definedName name="Coc_60" localSheetId="13" hidden="1">{"'Sheet1'!$L$16"}</definedName>
    <definedName name="Coc_60" hidden="1">{"'Sheet1'!$L$16"}</definedName>
    <definedName name="CoCauN" localSheetId="0" hidden="1">{"'Sheet1'!$L$16"}</definedName>
    <definedName name="CoCauN" localSheetId="1" hidden="1">{"'Sheet1'!$L$16"}</definedName>
    <definedName name="CoCauN" localSheetId="2" hidden="1">{"'Sheet1'!$L$16"}</definedName>
    <definedName name="CoCauN" localSheetId="3" hidden="1">{"'Sheet1'!$L$16"}</definedName>
    <definedName name="CoCauN" localSheetId="4" hidden="1">{"'Sheet1'!$L$16"}</definedName>
    <definedName name="CoCauN" localSheetId="6" hidden="1">{"'Sheet1'!$L$16"}</definedName>
    <definedName name="CoCauN" localSheetId="7" hidden="1">{"'Sheet1'!$L$16"}</definedName>
    <definedName name="CoCauN" localSheetId="9" hidden="1">{"'Sheet1'!$L$16"}</definedName>
    <definedName name="CoCauN" localSheetId="10" hidden="1">{"'Sheet1'!$L$16"}</definedName>
    <definedName name="CoCauN" localSheetId="11" hidden="1">{"'Sheet1'!$L$16"}</definedName>
    <definedName name="CoCauN" localSheetId="12" hidden="1">{"'Sheet1'!$L$16"}</definedName>
    <definedName name="CoCauN" localSheetId="13" hidden="1">{"'Sheet1'!$L$16"}</definedName>
    <definedName name="CoCauN" hidden="1">{"'Sheet1'!$L$16"}</definedName>
    <definedName name="Code" hidden="1">#REF!</definedName>
    <definedName name="Continue" localSheetId="11">#REF!</definedName>
    <definedName name="Continue" localSheetId="12">#REF!</definedName>
    <definedName name="Continue" localSheetId="13">#REF!</definedName>
    <definedName name="Continue">#REF!</definedName>
    <definedName name="Cotsatma">9726</definedName>
    <definedName name="Cotthepma">9726</definedName>
    <definedName name="CP" localSheetId="0" hidden="1">#REF!</definedName>
    <definedName name="CP" localSheetId="1" hidden="1">#REF!</definedName>
    <definedName name="CP" localSheetId="2" hidden="1">#REF!</definedName>
    <definedName name="CP" localSheetId="3" hidden="1">#REF!</definedName>
    <definedName name="CP" localSheetId="4" hidden="1">#REF!</definedName>
    <definedName name="CP" localSheetId="10" hidden="1">#REF!</definedName>
    <definedName name="CP" localSheetId="11" hidden="1">#REF!</definedName>
    <definedName name="CP" localSheetId="12" hidden="1">#REF!</definedName>
    <definedName name="CP" localSheetId="13" hidden="1">#REF!</definedName>
    <definedName name="CP" hidden="1">#REF!</definedName>
    <definedName name="CTCT1" localSheetId="0" hidden="1">{"'Sheet1'!$L$16"}</definedName>
    <definedName name="CTCT1" localSheetId="1" hidden="1">{"'Sheet1'!$L$16"}</definedName>
    <definedName name="CTCT1" localSheetId="2" hidden="1">{"'Sheet1'!$L$16"}</definedName>
    <definedName name="CTCT1" localSheetId="3" hidden="1">{"'Sheet1'!$L$16"}</definedName>
    <definedName name="CTCT1" localSheetId="4" hidden="1">{"'Sheet1'!$L$16"}</definedName>
    <definedName name="CTCT1" localSheetId="6" hidden="1">{"'Sheet1'!$L$16"}</definedName>
    <definedName name="CTCT1" localSheetId="7" hidden="1">{"'Sheet1'!$L$16"}</definedName>
    <definedName name="CTCT1" localSheetId="9" hidden="1">{"'Sheet1'!$L$16"}</definedName>
    <definedName name="CTCT1" localSheetId="10" hidden="1">{"'Sheet1'!$L$16"}</definedName>
    <definedName name="CTCT1" localSheetId="11" hidden="1">{"'Sheet1'!$L$16"}</definedName>
    <definedName name="CTCT1" localSheetId="12" hidden="1">{"'Sheet1'!$L$16"}</definedName>
    <definedName name="CTCT1" localSheetId="13" hidden="1">{"'Sheet1'!$L$16"}</definedName>
    <definedName name="CTCT1" hidden="1">{"'Sheet1'!$L$16"}</definedName>
    <definedName name="chitietbgiang2" localSheetId="0" hidden="1">{"'Sheet1'!$L$16"}</definedName>
    <definedName name="chitietbgiang2" localSheetId="1" hidden="1">{"'Sheet1'!$L$16"}</definedName>
    <definedName name="chitietbgiang2" localSheetId="2" hidden="1">{"'Sheet1'!$L$16"}</definedName>
    <definedName name="chitietbgiang2" localSheetId="3" hidden="1">{"'Sheet1'!$L$16"}</definedName>
    <definedName name="chitietbgiang2" localSheetId="4" hidden="1">{"'Sheet1'!$L$16"}</definedName>
    <definedName name="chitietbgiang2" localSheetId="6" hidden="1">{"'Sheet1'!$L$16"}</definedName>
    <definedName name="chitietbgiang2" localSheetId="7" hidden="1">{"'Sheet1'!$L$16"}</definedName>
    <definedName name="chitietbgiang2" localSheetId="9" hidden="1">{"'Sheet1'!$L$16"}</definedName>
    <definedName name="chitietbgiang2" localSheetId="10" hidden="1">{"'Sheet1'!$L$16"}</definedName>
    <definedName name="chitietbgiang2" localSheetId="11" hidden="1">{"'Sheet1'!$L$16"}</definedName>
    <definedName name="chitietbgiang2" localSheetId="12" hidden="1">{"'Sheet1'!$L$16"}</definedName>
    <definedName name="chitietbgiang2" localSheetId="13" hidden="1">{"'Sheet1'!$L$16"}</definedName>
    <definedName name="chitietbgiang2" hidden="1">{"'Sheet1'!$L$16"}</definedName>
    <definedName name="chl" localSheetId="0" hidden="1">{"'Sheet1'!$L$16"}</definedName>
    <definedName name="chl" localSheetId="1" hidden="1">{"'Sheet1'!$L$16"}</definedName>
    <definedName name="chl" localSheetId="2" hidden="1">{"'Sheet1'!$L$16"}</definedName>
    <definedName name="chl" localSheetId="3" hidden="1">{"'Sheet1'!$L$16"}</definedName>
    <definedName name="chl" localSheetId="4" hidden="1">{"'Sheet1'!$L$16"}</definedName>
    <definedName name="chl" localSheetId="6" hidden="1">{"'Sheet1'!$L$16"}</definedName>
    <definedName name="chl" localSheetId="7" hidden="1">{"'Sheet1'!$L$16"}</definedName>
    <definedName name="chl" localSheetId="9" hidden="1">{"'Sheet1'!$L$16"}</definedName>
    <definedName name="chl" localSheetId="10" hidden="1">{"'Sheet1'!$L$16"}</definedName>
    <definedName name="chl" localSheetId="11" hidden="1">{"'Sheet1'!$L$16"}</definedName>
    <definedName name="chl" localSheetId="12" hidden="1">{"'Sheet1'!$L$16"}</definedName>
    <definedName name="chl" localSheetId="13" hidden="1">{"'Sheet1'!$L$16"}</definedName>
    <definedName name="chl" hidden="1">{"'Sheet1'!$L$16"}</definedName>
    <definedName name="chung">66</definedName>
    <definedName name="d" localSheetId="0" hidden="1">{"'Sheet1'!$L$16"}</definedName>
    <definedName name="d" localSheetId="1" hidden="1">{"'Sheet1'!$L$16"}</definedName>
    <definedName name="d" localSheetId="2" hidden="1">{"'Sheet1'!$L$16"}</definedName>
    <definedName name="d" localSheetId="3" hidden="1">{"'Sheet1'!$L$16"}</definedName>
    <definedName name="d" localSheetId="4" hidden="1">{"'Sheet1'!$L$16"}</definedName>
    <definedName name="d" localSheetId="6" hidden="1">{"'Sheet1'!$L$16"}</definedName>
    <definedName name="d" localSheetId="7" hidden="1">{"'Sheet1'!$L$16"}</definedName>
    <definedName name="d" localSheetId="9" hidden="1">{"'Sheet1'!$L$16"}</definedName>
    <definedName name="d" localSheetId="10" hidden="1">{"'Sheet1'!$L$16"}</definedName>
    <definedName name="d" localSheetId="11" hidden="1">{"'Sheet1'!$L$16"}</definedName>
    <definedName name="d" localSheetId="12" hidden="1">{"'Sheet1'!$L$16"}</definedName>
    <definedName name="d" localSheetId="13" hidden="1">{"'Sheet1'!$L$16"}</definedName>
    <definedName name="d" hidden="1">{"'Sheet1'!$L$16"}</definedName>
    <definedName name="dam">78000</definedName>
    <definedName name="data1" localSheetId="0" hidden="1">#REF!</definedName>
    <definedName name="data1" localSheetId="1" hidden="1">#REF!</definedName>
    <definedName name="data1" localSheetId="2" hidden="1">#REF!</definedName>
    <definedName name="data1" localSheetId="3" hidden="1">#REF!</definedName>
    <definedName name="data1" localSheetId="4" hidden="1">#REF!</definedName>
    <definedName name="data1" localSheetId="10" hidden="1">#REF!</definedName>
    <definedName name="data1" localSheetId="11" hidden="1">#REF!</definedName>
    <definedName name="data1" localSheetId="12" hidden="1">#REF!</definedName>
    <definedName name="data1" localSheetId="13" hidden="1">#REF!</definedName>
    <definedName name="data1" hidden="1">#REF!</definedName>
    <definedName name="data2" localSheetId="1" hidden="1">#REF!</definedName>
    <definedName name="data2" localSheetId="11" hidden="1">#REF!</definedName>
    <definedName name="data2" localSheetId="12" hidden="1">#REF!</definedName>
    <definedName name="data2" localSheetId="13" hidden="1">#REF!</definedName>
    <definedName name="data2" hidden="1">#REF!</definedName>
    <definedName name="data3" localSheetId="1" hidden="1">#REF!</definedName>
    <definedName name="data3" localSheetId="11" hidden="1">#REF!</definedName>
    <definedName name="data3" localSheetId="12" hidden="1">#REF!</definedName>
    <definedName name="data3" localSheetId="13" hidden="1">#REF!</definedName>
    <definedName name="data3" hidden="1">#REF!</definedName>
    <definedName name="DataFilter" localSheetId="12">[6]!DataFilter</definedName>
    <definedName name="DataFilter" localSheetId="13">[6]!DataFilter</definedName>
    <definedName name="DataFilter">[6]!DataFilter</definedName>
    <definedName name="DataSort" localSheetId="12">[6]!DataSort</definedName>
    <definedName name="DataSort" localSheetId="13">[6]!DataSort</definedName>
    <definedName name="DataSort">[6]!DataSort</definedName>
    <definedName name="DCL_22">12117600</definedName>
    <definedName name="DCL_35">25490000</definedName>
    <definedName name="ddddd" localSheetId="0" hidden="1">{"'Sheet1'!$L$16"}</definedName>
    <definedName name="ddddd" localSheetId="1" hidden="1">{"'Sheet1'!$L$16"}</definedName>
    <definedName name="ddddd" localSheetId="2" hidden="1">{"'Sheet1'!$L$16"}</definedName>
    <definedName name="ddddd" localSheetId="3" hidden="1">{"'Sheet1'!$L$16"}</definedName>
    <definedName name="ddddd" localSheetId="4" hidden="1">{"'Sheet1'!$L$16"}</definedName>
    <definedName name="ddddd" localSheetId="6" hidden="1">{"'Sheet1'!$L$16"}</definedName>
    <definedName name="ddddd" localSheetId="7" hidden="1">{"'Sheet1'!$L$16"}</definedName>
    <definedName name="ddddd" localSheetId="9" hidden="1">{"'Sheet1'!$L$16"}</definedName>
    <definedName name="ddddd" localSheetId="10" hidden="1">{"'Sheet1'!$L$16"}</definedName>
    <definedName name="ddddd" localSheetId="11" hidden="1">{"'Sheet1'!$L$16"}</definedName>
    <definedName name="ddddd" localSheetId="12" hidden="1">{"'Sheet1'!$L$16"}</definedName>
    <definedName name="ddddd" localSheetId="13" hidden="1">{"'Sheet1'!$L$16"}</definedName>
    <definedName name="ddddd" hidden="1">{"'Sheet1'!$L$16"}</definedName>
    <definedName name="dddem">0.1</definedName>
    <definedName name="dđ" localSheetId="0" hidden="1">{"'Sheet1'!$L$16"}</definedName>
    <definedName name="dđ" localSheetId="1" hidden="1">{"'Sheet1'!$L$16"}</definedName>
    <definedName name="dđ" localSheetId="2" hidden="1">{"'Sheet1'!$L$16"}</definedName>
    <definedName name="dđ" localSheetId="3" hidden="1">{"'Sheet1'!$L$16"}</definedName>
    <definedName name="dđ" localSheetId="4" hidden="1">{"'Sheet1'!$L$16"}</definedName>
    <definedName name="dđ" localSheetId="6" hidden="1">{"'Sheet1'!$L$16"}</definedName>
    <definedName name="dđ" localSheetId="7" hidden="1">{"'Sheet1'!$L$16"}</definedName>
    <definedName name="dđ" localSheetId="9" hidden="1">{"'Sheet1'!$L$16"}</definedName>
    <definedName name="dđ" localSheetId="10" hidden="1">{"'Sheet1'!$L$16"}</definedName>
    <definedName name="dđ" localSheetId="11" hidden="1">{"'Sheet1'!$L$16"}</definedName>
    <definedName name="dđ" localSheetId="12" hidden="1">{"'Sheet1'!$L$16"}</definedName>
    <definedName name="dđ" localSheetId="13" hidden="1">{"'Sheet1'!$L$16"}</definedName>
    <definedName name="dđ" hidden="1">{"'Sheet1'!$L$16"}</definedName>
    <definedName name="DenDK" localSheetId="10" hidden="1">{"'Sheet1'!$L$16"}</definedName>
    <definedName name="DenDK" localSheetId="11" hidden="1">{"'Sheet1'!$L$16"}</definedName>
    <definedName name="DenDK" localSheetId="12" hidden="1">{"'Sheet1'!$L$16"}</definedName>
    <definedName name="DenDK" localSheetId="13" hidden="1">{"'Sheet1'!$L$16"}</definedName>
    <definedName name="DenDK" hidden="1">{"'Sheet1'!$L$16"}</definedName>
    <definedName name="DFSDF" localSheetId="0" hidden="1">{"'Sheet1'!$L$16"}</definedName>
    <definedName name="DFSDF" localSheetId="1" hidden="1">{"'Sheet1'!$L$16"}</definedName>
    <definedName name="DFSDF" localSheetId="2" hidden="1">{"'Sheet1'!$L$16"}</definedName>
    <definedName name="DFSDF" localSheetId="3" hidden="1">{"'Sheet1'!$L$16"}</definedName>
    <definedName name="DFSDF" localSheetId="4" hidden="1">{"'Sheet1'!$L$16"}</definedName>
    <definedName name="DFSDF" localSheetId="6" hidden="1">{"'Sheet1'!$L$16"}</definedName>
    <definedName name="DFSDF" localSheetId="7" hidden="1">{"'Sheet1'!$L$16"}</definedName>
    <definedName name="DFSDF" localSheetId="9" hidden="1">{"'Sheet1'!$L$16"}</definedName>
    <definedName name="DFSDF" localSheetId="10" hidden="1">{"'Sheet1'!$L$16"}</definedName>
    <definedName name="DFSDF" localSheetId="11" hidden="1">{"'Sheet1'!$L$16"}</definedName>
    <definedName name="DFSDF" localSheetId="12" hidden="1">{"'Sheet1'!$L$16"}</definedName>
    <definedName name="DFSDF" localSheetId="13" hidden="1">{"'Sheet1'!$L$16"}</definedName>
    <definedName name="DFSDF" hidden="1">{"'Sheet1'!$L$16"}</definedName>
    <definedName name="dgctp2" localSheetId="10" hidden="1">{"'Sheet1'!$L$16"}</definedName>
    <definedName name="dgctp2" localSheetId="11" hidden="1">{"'Sheet1'!$L$16"}</definedName>
    <definedName name="dgctp2" localSheetId="12" hidden="1">{"'Sheet1'!$L$16"}</definedName>
    <definedName name="dgctp2" localSheetId="13" hidden="1">{"'Sheet1'!$L$16"}</definedName>
    <definedName name="dgctp2" hidden="1">{"'Sheet1'!$L$16"}</definedName>
    <definedName name="dgj" localSheetId="0" hidden="1">{#N/A,#N/A,FALSE,"BN"}</definedName>
    <definedName name="dgj" localSheetId="1" hidden="1">{#N/A,#N/A,FALSE,"BN"}</definedName>
    <definedName name="dgj" localSheetId="2" hidden="1">{#N/A,#N/A,FALSE,"BN"}</definedName>
    <definedName name="dgj" localSheetId="3" hidden="1">{#N/A,#N/A,FALSE,"BN"}</definedName>
    <definedName name="dgj" localSheetId="4" hidden="1">{#N/A,#N/A,FALSE,"BN"}</definedName>
    <definedName name="dgj" localSheetId="6" hidden="1">{#N/A,#N/A,FALSE,"BN"}</definedName>
    <definedName name="dgj" localSheetId="7" hidden="1">{#N/A,#N/A,FALSE,"BN"}</definedName>
    <definedName name="dgj" localSheetId="9" hidden="1">{#N/A,#N/A,FALSE,"BN"}</definedName>
    <definedName name="dgj" localSheetId="10" hidden="1">{#N/A,#N/A,FALSE,"BN"}</definedName>
    <definedName name="dgj" localSheetId="11" hidden="1">{#N/A,#N/A,FALSE,"BN"}</definedName>
    <definedName name="dgj" localSheetId="12" hidden="1">{#N/A,#N/A,FALSE,"BN"}</definedName>
    <definedName name="dgj" localSheetId="13" hidden="1">{#N/A,#N/A,FALSE,"BN"}</definedName>
    <definedName name="dgj" hidden="1">{#N/A,#N/A,FALSE,"BN"}</definedName>
    <definedName name="dien" localSheetId="0" hidden="1">{"'Sheet1'!$L$16"}</definedName>
    <definedName name="dien" localSheetId="1" hidden="1">{"'Sheet1'!$L$16"}</definedName>
    <definedName name="dien" localSheetId="2" hidden="1">{"'Sheet1'!$L$16"}</definedName>
    <definedName name="dien" localSheetId="3" hidden="1">{"'Sheet1'!$L$16"}</definedName>
    <definedName name="dien" localSheetId="4" hidden="1">{"'Sheet1'!$L$16"}</definedName>
    <definedName name="dien" localSheetId="6" hidden="1">{"'Sheet1'!$L$16"}</definedName>
    <definedName name="dien" localSheetId="7" hidden="1">{"'Sheet1'!$L$16"}</definedName>
    <definedName name="dien" localSheetId="9" hidden="1">{"'Sheet1'!$L$16"}</definedName>
    <definedName name="dien" localSheetId="10" hidden="1">{"'Sheet1'!$L$16"}</definedName>
    <definedName name="dien" localSheetId="11" hidden="1">{"'Sheet1'!$L$16"}</definedName>
    <definedName name="dien" localSheetId="12" hidden="1">{"'Sheet1'!$L$16"}</definedName>
    <definedName name="dien" localSheetId="13" hidden="1">{"'Sheet1'!$L$16"}</definedName>
    <definedName name="dien" hidden="1">{"'Sheet1'!$L$16"}</definedName>
    <definedName name="Discount" localSheetId="1" hidden="1">#REF!</definedName>
    <definedName name="Discount" hidden="1">#REF!</definedName>
    <definedName name="display_area_2" localSheetId="1" hidden="1">#REF!</definedName>
    <definedName name="display_area_2" localSheetId="11" hidden="1">#REF!</definedName>
    <definedName name="display_area_2" localSheetId="12" hidden="1">#REF!</definedName>
    <definedName name="display_area_2" localSheetId="13" hidden="1">#REF!</definedName>
    <definedName name="display_area_2" hidden="1">#REF!</definedName>
    <definedName name="DNNN" localSheetId="0">#REF!</definedName>
    <definedName name="DNNN" localSheetId="1">#REF!</definedName>
    <definedName name="DNNN">#REF!</definedName>
    <definedName name="docdoc">0.03125</definedName>
    <definedName name="Documents_array">#REF!</definedName>
    <definedName name="dotcong">1</definedName>
    <definedName name="drf" localSheetId="0" hidden="1">#REF!</definedName>
    <definedName name="drf" localSheetId="1" hidden="1">#REF!</definedName>
    <definedName name="drf" localSheetId="2" hidden="1">#REF!</definedName>
    <definedName name="drf" localSheetId="3" hidden="1">#REF!</definedName>
    <definedName name="drf" localSheetId="4" hidden="1">#REF!</definedName>
    <definedName name="drf" localSheetId="10" hidden="1">#REF!</definedName>
    <definedName name="drf" localSheetId="11" hidden="1">#REF!</definedName>
    <definedName name="drf" localSheetId="12" hidden="1">#REF!</definedName>
    <definedName name="drf" localSheetId="13" hidden="1">#REF!</definedName>
    <definedName name="drf" hidden="1">#REF!</definedName>
    <definedName name="ds" localSheetId="0" hidden="1">{#N/A,#N/A,FALSE,"Chi tiÆt"}</definedName>
    <definedName name="ds" localSheetId="1" hidden="1">{#N/A,#N/A,FALSE,"Chi tiÆt"}</definedName>
    <definedName name="ds" localSheetId="2" hidden="1">{#N/A,#N/A,FALSE,"Chi tiÆt"}</definedName>
    <definedName name="ds" localSheetId="3" hidden="1">{#N/A,#N/A,FALSE,"Chi tiÆt"}</definedName>
    <definedName name="ds" localSheetId="4" hidden="1">{#N/A,#N/A,FALSE,"Chi tiÆt"}</definedName>
    <definedName name="ds" localSheetId="6" hidden="1">{#N/A,#N/A,FALSE,"Chi tiÆt"}</definedName>
    <definedName name="ds" localSheetId="7" hidden="1">{#N/A,#N/A,FALSE,"Chi tiÆt"}</definedName>
    <definedName name="ds" localSheetId="9" hidden="1">{#N/A,#N/A,FALSE,"Chi tiÆt"}</definedName>
    <definedName name="ds" localSheetId="10" hidden="1">{#N/A,#N/A,FALSE,"Chi tiÆt"}</definedName>
    <definedName name="ds" localSheetId="11" hidden="1">{#N/A,#N/A,FALSE,"Chi tiÆt"}</definedName>
    <definedName name="ds" localSheetId="12" hidden="1">{#N/A,#N/A,FALSE,"Chi tiÆt"}</definedName>
    <definedName name="ds" localSheetId="13" hidden="1">{#N/A,#N/A,FALSE,"Chi tiÆt"}</definedName>
    <definedName name="ds" hidden="1">{#N/A,#N/A,FALSE,"Chi tiÆt"}</definedName>
    <definedName name="dsh" localSheetId="0" hidden="1">#REF!</definedName>
    <definedName name="dsh" localSheetId="1" hidden="1">#REF!</definedName>
    <definedName name="dsh" localSheetId="2" hidden="1">#REF!</definedName>
    <definedName name="dsh" localSheetId="3" hidden="1">#REF!</definedName>
    <definedName name="dsh" localSheetId="4" hidden="1">#REF!</definedName>
    <definedName name="dsh" localSheetId="10" hidden="1">#REF!</definedName>
    <definedName name="dsh" localSheetId="11" hidden="1">#REF!</definedName>
    <definedName name="dsh" localSheetId="12" hidden="1">#REF!</definedName>
    <definedName name="dsh" localSheetId="13" hidden="1">#REF!</definedName>
    <definedName name="dsh" hidden="1">#REF!</definedName>
    <definedName name="Duongnaco" localSheetId="0" hidden="1">{"'Sheet1'!$L$16"}</definedName>
    <definedName name="Duongnaco" localSheetId="1" hidden="1">{"'Sheet1'!$L$16"}</definedName>
    <definedName name="Duongnaco" localSheetId="2" hidden="1">{"'Sheet1'!$L$16"}</definedName>
    <definedName name="Duongnaco" localSheetId="3" hidden="1">{"'Sheet1'!$L$16"}</definedName>
    <definedName name="Duongnaco" localSheetId="4" hidden="1">{"'Sheet1'!$L$16"}</definedName>
    <definedName name="Duongnaco" localSheetId="6" hidden="1">{"'Sheet1'!$L$16"}</definedName>
    <definedName name="Duongnaco" localSheetId="7" hidden="1">{"'Sheet1'!$L$16"}</definedName>
    <definedName name="Duongnaco" localSheetId="9" hidden="1">{"'Sheet1'!$L$16"}</definedName>
    <definedName name="Duongnaco" localSheetId="10" hidden="1">{"'Sheet1'!$L$16"}</definedName>
    <definedName name="Duongnaco" localSheetId="11" hidden="1">{"'Sheet1'!$L$16"}</definedName>
    <definedName name="Duongnaco" localSheetId="12" hidden="1">{"'Sheet1'!$L$16"}</definedName>
    <definedName name="Duongnaco" localSheetId="13" hidden="1">{"'Sheet1'!$L$16"}</definedName>
    <definedName name="Duongnaco" hidden="1">{"'Sheet1'!$L$16"}</definedName>
    <definedName name="DuphongBCT">'[5]BANCO (3)'!$K$128</definedName>
    <definedName name="DuphongBNG">'[5]BANCO (3)'!$K$126</definedName>
    <definedName name="DuphongBQP">'[5]BANCO (3)'!$K$125</definedName>
    <definedName name="DuphongVKS">'[7]BANCO (2)'!$F$123</definedName>
    <definedName name="DWPRICE" localSheetId="10" hidden="1">[8]Quantity!#REF!</definedName>
    <definedName name="DWPRICE" localSheetId="11" hidden="1">[8]Quantity!#REF!</definedName>
    <definedName name="DWPRICE" localSheetId="12" hidden="1">[8]Quantity!#REF!</definedName>
    <definedName name="DWPRICE" localSheetId="13" hidden="1">[8]Quantity!#REF!</definedName>
    <definedName name="DWPRICE" hidden="1">[8]Quantity!#REF!</definedName>
    <definedName name="E" localSheetId="0" hidden="1">{#N/A,#N/A,FALSE,"BN (2)"}</definedName>
    <definedName name="E" localSheetId="1" hidden="1">{#N/A,#N/A,FALSE,"BN (2)"}</definedName>
    <definedName name="E" localSheetId="2" hidden="1">{#N/A,#N/A,FALSE,"BN (2)"}</definedName>
    <definedName name="E" localSheetId="3" hidden="1">{#N/A,#N/A,FALSE,"BN (2)"}</definedName>
    <definedName name="E" localSheetId="4" hidden="1">{#N/A,#N/A,FALSE,"BN (2)"}</definedName>
    <definedName name="E" localSheetId="6" hidden="1">{#N/A,#N/A,FALSE,"BN (2)"}</definedName>
    <definedName name="E" localSheetId="7" hidden="1">{#N/A,#N/A,FALSE,"BN (2)"}</definedName>
    <definedName name="E" localSheetId="9" hidden="1">{#N/A,#N/A,FALSE,"BN (2)"}</definedName>
    <definedName name="E" localSheetId="10" hidden="1">{#N/A,#N/A,FALSE,"BN (2)"}</definedName>
    <definedName name="E" localSheetId="11" hidden="1">{#N/A,#N/A,FALSE,"BN (2)"}</definedName>
    <definedName name="E" localSheetId="12" hidden="1">{#N/A,#N/A,FALSE,"BN (2)"}</definedName>
    <definedName name="E" localSheetId="13" hidden="1">{#N/A,#N/A,FALSE,"BN (2)"}</definedName>
    <definedName name="E" hidden="1">{#N/A,#N/A,FALSE,"BN (2)"}</definedName>
    <definedName name="E.chandoc">8.875</definedName>
    <definedName name="E.PC">10.438</definedName>
    <definedName name="E.PVI">12</definedName>
    <definedName name="f" localSheetId="0" hidden="1">{"'Sheet1'!$L$16"}</definedName>
    <definedName name="f" localSheetId="1" hidden="1">{"'Sheet1'!$L$16"}</definedName>
    <definedName name="f" localSheetId="2" hidden="1">{"'Sheet1'!$L$16"}</definedName>
    <definedName name="f" localSheetId="3" hidden="1">{"'Sheet1'!$L$16"}</definedName>
    <definedName name="f" localSheetId="4" hidden="1">{"'Sheet1'!$L$16"}</definedName>
    <definedName name="f" localSheetId="6" hidden="1">{"'Sheet1'!$L$16"}</definedName>
    <definedName name="f" localSheetId="7" hidden="1">{"'Sheet1'!$L$16"}</definedName>
    <definedName name="f" localSheetId="9" hidden="1">{"'Sheet1'!$L$16"}</definedName>
    <definedName name="f" localSheetId="10" hidden="1">{"'Sheet1'!$L$16"}</definedName>
    <definedName name="f" localSheetId="11" hidden="1">{"'Sheet1'!$L$16"}</definedName>
    <definedName name="f" localSheetId="12" hidden="1">{"'Sheet1'!$L$16"}</definedName>
    <definedName name="f" localSheetId="13" hidden="1">{"'Sheet1'!$L$16"}</definedName>
    <definedName name="f" hidden="1">{"'Sheet1'!$L$16"}</definedName>
    <definedName name="FCode" localSheetId="1" hidden="1">#REF!</definedName>
    <definedName name="FCode" hidden="1">#REF!</definedName>
    <definedName name="fdfsf" localSheetId="10" hidden="1">{#N/A,#N/A,FALSE,"Chi tiÆt"}</definedName>
    <definedName name="fdfsf" localSheetId="11" hidden="1">{#N/A,#N/A,FALSE,"Chi tiÆt"}</definedName>
    <definedName name="fdfsf" localSheetId="12" hidden="1">{#N/A,#N/A,FALSE,"Chi tiÆt"}</definedName>
    <definedName name="fdfsf" localSheetId="13" hidden="1">{#N/A,#N/A,FALSE,"Chi tiÆt"}</definedName>
    <definedName name="fdfsf" hidden="1">{#N/A,#N/A,FALSE,"Chi tiÆt"}</definedName>
    <definedName name="fff" localSheetId="0" hidden="1">{"'Sheet1'!$L$16"}</definedName>
    <definedName name="fff" localSheetId="1" hidden="1">{"'Sheet1'!$L$16"}</definedName>
    <definedName name="fff" localSheetId="2" hidden="1">{"'Sheet1'!$L$16"}</definedName>
    <definedName name="fff" localSheetId="3" hidden="1">{"'Sheet1'!$L$16"}</definedName>
    <definedName name="fff" localSheetId="4" hidden="1">{"'Sheet1'!$L$16"}</definedName>
    <definedName name="fff" localSheetId="6" hidden="1">{"'Sheet1'!$L$16"}</definedName>
    <definedName name="fff" localSheetId="7" hidden="1">{"'Sheet1'!$L$16"}</definedName>
    <definedName name="fff" localSheetId="9" hidden="1">{"'Sheet1'!$L$16"}</definedName>
    <definedName name="fff" localSheetId="10" hidden="1">{"'Sheet1'!$L$16"}</definedName>
    <definedName name="fff" localSheetId="11" hidden="1">{"'Sheet1'!$L$16"}</definedName>
    <definedName name="fff" localSheetId="12" hidden="1">{"'Sheet1'!$L$16"}</definedName>
    <definedName name="fff" localSheetId="13" hidden="1">{"'Sheet1'!$L$16"}</definedName>
    <definedName name="fff" hidden="1">{"'Sheet1'!$L$16"}</definedName>
    <definedName name="FI_12">4820</definedName>
    <definedName name="fsdfdsf" localSheetId="10" hidden="1">{"'Sheet1'!$L$16"}</definedName>
    <definedName name="fsdfdsf" localSheetId="11" hidden="1">{"'Sheet1'!$L$16"}</definedName>
    <definedName name="fsdfdsf" localSheetId="12" hidden="1">{"'Sheet1'!$L$16"}</definedName>
    <definedName name="fsdfdsf" localSheetId="13" hidden="1">{"'Sheet1'!$L$16"}</definedName>
    <definedName name="fsdfdsf" hidden="1">{"'Sheet1'!$L$16"}</definedName>
    <definedName name="g" localSheetId="0" hidden="1">{"'Sheet1'!$L$16"}</definedName>
    <definedName name="g" localSheetId="1" hidden="1">{"'Sheet1'!$L$16"}</definedName>
    <definedName name="g" localSheetId="2" hidden="1">{"'Sheet1'!$L$16"}</definedName>
    <definedName name="g" localSheetId="3" hidden="1">{"'Sheet1'!$L$16"}</definedName>
    <definedName name="g" localSheetId="4" hidden="1">{"'Sheet1'!$L$16"}</definedName>
    <definedName name="g" localSheetId="6" hidden="1">{"'Sheet1'!$L$16"}</definedName>
    <definedName name="g" localSheetId="7" hidden="1">{"'Sheet1'!$L$16"}</definedName>
    <definedName name="g" localSheetId="9" hidden="1">{"'Sheet1'!$L$16"}</definedName>
    <definedName name="g" localSheetId="10" hidden="1">{"'Sheet1'!$L$16"}</definedName>
    <definedName name="g" localSheetId="11" hidden="1">{"'Sheet1'!$L$16"}</definedName>
    <definedName name="g" localSheetId="12" hidden="1">{"'Sheet1'!$L$16"}</definedName>
    <definedName name="g" localSheetId="13" hidden="1">{"'Sheet1'!$L$16"}</definedName>
    <definedName name="g" hidden="1">{"'Sheet1'!$L$16"}</definedName>
    <definedName name="gf" localSheetId="0" hidden="1">{"'Sheet1'!$L$16"}</definedName>
    <definedName name="gf" localSheetId="1" hidden="1">{"'Sheet1'!$L$16"}</definedName>
    <definedName name="gf" localSheetId="2" hidden="1">{"'Sheet1'!$L$16"}</definedName>
    <definedName name="gf" localSheetId="3" hidden="1">{"'Sheet1'!$L$16"}</definedName>
    <definedName name="gf" localSheetId="4" hidden="1">{"'Sheet1'!$L$16"}</definedName>
    <definedName name="gf" localSheetId="6" hidden="1">{"'Sheet1'!$L$16"}</definedName>
    <definedName name="gf" localSheetId="7" hidden="1">{"'Sheet1'!$L$16"}</definedName>
    <definedName name="gf" localSheetId="9" hidden="1">{"'Sheet1'!$L$16"}</definedName>
    <definedName name="gf" localSheetId="10" hidden="1">{"'Sheet1'!$L$16"}</definedName>
    <definedName name="gf" localSheetId="11" hidden="1">{"'Sheet1'!$L$16"}</definedName>
    <definedName name="gf" localSheetId="12" hidden="1">{"'Sheet1'!$L$16"}</definedName>
    <definedName name="gf" localSheetId="13" hidden="1">{"'Sheet1'!$L$16"}</definedName>
    <definedName name="gf" hidden="1">{"'Sheet1'!$L$16"}</definedName>
    <definedName name="gff" localSheetId="0" hidden="1">{"'Sheet1'!$L$16"}</definedName>
    <definedName name="gff" localSheetId="1" hidden="1">{"'Sheet1'!$L$16"}</definedName>
    <definedName name="gff" localSheetId="2" hidden="1">{"'Sheet1'!$L$16"}</definedName>
    <definedName name="gff" localSheetId="3" hidden="1">{"'Sheet1'!$L$16"}</definedName>
    <definedName name="gff" localSheetId="4" hidden="1">{"'Sheet1'!$L$16"}</definedName>
    <definedName name="gff" localSheetId="6" hidden="1">{"'Sheet1'!$L$16"}</definedName>
    <definedName name="gff" localSheetId="7" hidden="1">{"'Sheet1'!$L$16"}</definedName>
    <definedName name="gff" localSheetId="9" hidden="1">{"'Sheet1'!$L$16"}</definedName>
    <definedName name="gff" localSheetId="10" hidden="1">{"'Sheet1'!$L$16"}</definedName>
    <definedName name="gff" localSheetId="11" hidden="1">{"'Sheet1'!$L$16"}</definedName>
    <definedName name="gff" localSheetId="12" hidden="1">{"'Sheet1'!$L$16"}</definedName>
    <definedName name="gff" localSheetId="13" hidden="1">{"'Sheet1'!$L$16"}</definedName>
    <definedName name="gff" hidden="1">{"'Sheet1'!$L$16"}</definedName>
    <definedName name="gh" localSheetId="0" hidden="1">{"'Sheet1'!$L$16"}</definedName>
    <definedName name="gh" localSheetId="1" hidden="1">{"'Sheet1'!$L$16"}</definedName>
    <definedName name="gh" localSheetId="2" hidden="1">{"'Sheet1'!$L$16"}</definedName>
    <definedName name="gh" localSheetId="3" hidden="1">{"'Sheet1'!$L$16"}</definedName>
    <definedName name="gh" localSheetId="4" hidden="1">{"'Sheet1'!$L$16"}</definedName>
    <definedName name="gh" localSheetId="6" hidden="1">{"'Sheet1'!$L$16"}</definedName>
    <definedName name="gh" localSheetId="7" hidden="1">{"'Sheet1'!$L$16"}</definedName>
    <definedName name="gh" localSheetId="9" hidden="1">{"'Sheet1'!$L$16"}</definedName>
    <definedName name="gh" localSheetId="10" hidden="1">{"'Sheet1'!$L$16"}</definedName>
    <definedName name="gh" localSheetId="11" hidden="1">{"'Sheet1'!$L$16"}</definedName>
    <definedName name="gh" localSheetId="12" hidden="1">{"'Sheet1'!$L$16"}</definedName>
    <definedName name="gh" localSheetId="13" hidden="1">{"'Sheet1'!$L$16"}</definedName>
    <definedName name="gh" hidden="1">{"'Sheet1'!$L$16"}</definedName>
    <definedName name="GoBack" localSheetId="12">[6]Sheet1!GoBack</definedName>
    <definedName name="GoBack" localSheetId="13">[6]Sheet1!GoBack</definedName>
    <definedName name="GoBack">[6]Sheet1!GoBack</definedName>
    <definedName name="h" localSheetId="0" hidden="1">{"'Sheet1'!$L$16"}</definedName>
    <definedName name="h" localSheetId="1" hidden="1">{"'Sheet1'!$L$16"}</definedName>
    <definedName name="h" localSheetId="2" hidden="1">{"'Sheet1'!$L$16"}</definedName>
    <definedName name="h" localSheetId="3" hidden="1">{"'Sheet1'!$L$16"}</definedName>
    <definedName name="h" localSheetId="4" hidden="1">{"'Sheet1'!$L$16"}</definedName>
    <definedName name="h" localSheetId="6" hidden="1">{"'Sheet1'!$L$16"}</definedName>
    <definedName name="h" localSheetId="7" hidden="1">{"'Sheet1'!$L$16"}</definedName>
    <definedName name="h" localSheetId="9" hidden="1">{"'Sheet1'!$L$16"}</definedName>
    <definedName name="h" localSheetId="10" hidden="1">{"'Sheet1'!$L$16"}</definedName>
    <definedName name="h" localSheetId="11" hidden="1">{"'Sheet1'!$L$16"}</definedName>
    <definedName name="h" localSheetId="12" hidden="1">{"'Sheet1'!$L$16"}</definedName>
    <definedName name="h" localSheetId="13" hidden="1">{"'Sheet1'!$L$16"}</definedName>
    <definedName name="h" hidden="1">{"'Sheet1'!$L$16"}</definedName>
    <definedName name="ha" localSheetId="10" hidden="1">{"'Sheet1'!$L$16"}</definedName>
    <definedName name="ha" localSheetId="11" hidden="1">{"'Sheet1'!$L$16"}</definedName>
    <definedName name="ha" localSheetId="12" hidden="1">{"'Sheet1'!$L$16"}</definedName>
    <definedName name="ha" localSheetId="13" hidden="1">{"'Sheet1'!$L$16"}</definedName>
    <definedName name="ha" hidden="1">{"'Sheet1'!$L$16"}</definedName>
    <definedName name="Hdao">0.3</definedName>
    <definedName name="Hdap">5.2</definedName>
    <definedName name="Heä_soá_laép_xaø_H">1.7</definedName>
    <definedName name="Hello">#REF!</definedName>
    <definedName name="Heso">'[7]MT DPin (2)'!$BP$99</definedName>
    <definedName name="HiddenRows" localSheetId="0" hidden="1">#REF!</definedName>
    <definedName name="HiddenRows" localSheetId="1" hidden="1">#REF!</definedName>
    <definedName name="HiddenRows" localSheetId="2" hidden="1">#REF!</definedName>
    <definedName name="HiddenRows" localSheetId="3" hidden="1">#REF!</definedName>
    <definedName name="HiddenRows" localSheetId="4" hidden="1">#REF!</definedName>
    <definedName name="HiddenRows" localSheetId="10" hidden="1">#REF!</definedName>
    <definedName name="HiddenRows" localSheetId="11" hidden="1">#REF!</definedName>
    <definedName name="HiddenRows" localSheetId="12" hidden="1">#REF!</definedName>
    <definedName name="HiddenRows" localSheetId="13" hidden="1">#REF!</definedName>
    <definedName name="HiddenRows" hidden="1">#REF!</definedName>
    <definedName name="hoc">55000</definedName>
    <definedName name="hrr" localSheetId="0" hidden="1">{"'Sheet1'!$L$16"}</definedName>
    <definedName name="hrr" localSheetId="1" hidden="1">{"'Sheet1'!$L$16"}</definedName>
    <definedName name="hrr" localSheetId="2" hidden="1">{"'Sheet1'!$L$16"}</definedName>
    <definedName name="hrr" localSheetId="3" hidden="1">{"'Sheet1'!$L$16"}</definedName>
    <definedName name="hrr" localSheetId="4" hidden="1">{"'Sheet1'!$L$16"}</definedName>
    <definedName name="hrr" localSheetId="6" hidden="1">{"'Sheet1'!$L$16"}</definedName>
    <definedName name="hrr" localSheetId="7" hidden="1">{"'Sheet1'!$L$16"}</definedName>
    <definedName name="hrr" localSheetId="9" hidden="1">{"'Sheet1'!$L$16"}</definedName>
    <definedName name="hrr" localSheetId="10" hidden="1">{"'Sheet1'!$L$16"}</definedName>
    <definedName name="hrr" localSheetId="11" hidden="1">{"'Sheet1'!$L$16"}</definedName>
    <definedName name="hrr" localSheetId="12" hidden="1">{"'Sheet1'!$L$16"}</definedName>
    <definedName name="hrr" localSheetId="13" hidden="1">{"'Sheet1'!$L$16"}</definedName>
    <definedName name="hrr" hidden="1">{"'Sheet1'!$L$16"}</definedName>
    <definedName name="HSCT3">0.1</definedName>
    <definedName name="HSDN">2.5</definedName>
    <definedName name="HSLXH">1.7</definedName>
    <definedName name="hsm">1.1289</definedName>
    <definedName name="hsn">0.5</definedName>
    <definedName name="hsnc_cau">2.5039</definedName>
    <definedName name="hsnc_cau2">1.626</definedName>
    <definedName name="hsnc_d">1.6356</definedName>
    <definedName name="hsnc_d2">1.6356</definedName>
    <definedName name="HSTH">'[5]BANCO (3)'!$K$122</definedName>
    <definedName name="hsvl">1</definedName>
    <definedName name="hsvl2">1</definedName>
    <definedName name="htlm" localSheetId="0" hidden="1">{"'Sheet1'!$L$16"}</definedName>
    <definedName name="htlm" localSheetId="1" hidden="1">{"'Sheet1'!$L$16"}</definedName>
    <definedName name="htlm" localSheetId="2" hidden="1">{"'Sheet1'!$L$16"}</definedName>
    <definedName name="htlm" localSheetId="3" hidden="1">{"'Sheet1'!$L$16"}</definedName>
    <definedName name="htlm" localSheetId="4" hidden="1">{"'Sheet1'!$L$16"}</definedName>
    <definedName name="htlm" localSheetId="6" hidden="1">{"'Sheet1'!$L$16"}</definedName>
    <definedName name="htlm" localSheetId="7" hidden="1">{"'Sheet1'!$L$16"}</definedName>
    <definedName name="htlm" localSheetId="9" hidden="1">{"'Sheet1'!$L$16"}</definedName>
    <definedName name="htlm" localSheetId="10" hidden="1">{"'Sheet1'!$L$16"}</definedName>
    <definedName name="htlm" localSheetId="11" hidden="1">{"'Sheet1'!$L$16"}</definedName>
    <definedName name="htlm" localSheetId="12" hidden="1">{"'Sheet1'!$L$16"}</definedName>
    <definedName name="htlm" localSheetId="13" hidden="1">{"'Sheet1'!$L$16"}</definedName>
    <definedName name="htlm" hidden="1">{"'Sheet1'!$L$16"}</definedName>
    <definedName name="HTML_CodePage" hidden="1">950</definedName>
    <definedName name="HTML_Control" localSheetId="0" hidden="1">{"'Sheet1'!$L$16"}</definedName>
    <definedName name="HTML_Control" localSheetId="1" hidden="1">{"'Sheet1'!$L$16"}</definedName>
    <definedName name="HTML_Control" localSheetId="2" hidden="1">{"'Sheet1'!$L$16"}</definedName>
    <definedName name="HTML_Control" localSheetId="3" hidden="1">{"'Sheet1'!$L$16"}</definedName>
    <definedName name="HTML_Control" localSheetId="4" hidden="1">{"'Sheet1'!$L$16"}</definedName>
    <definedName name="HTML_Control" localSheetId="6" hidden="1">{"'Sheet1'!$L$16"}</definedName>
    <definedName name="HTML_Control" localSheetId="7" hidden="1">{"'Sheet1'!$L$16"}</definedName>
    <definedName name="HTML_Control" localSheetId="9" hidden="1">{"'Sheet1'!$L$16"}</definedName>
    <definedName name="HTML_Control" localSheetId="10" hidden="1">{"'Sheet1'!$L$16"}</definedName>
    <definedName name="HTML_Control" localSheetId="11" hidden="1">{"'Sheet1'!$L$16"}</definedName>
    <definedName name="HTML_Control" localSheetId="12" hidden="1">{"'Sheet1'!$L$16"}</definedName>
    <definedName name="HTML_Control" localSheetId="13" hidden="1">{"'Sheet1'!$L$16"}</definedName>
    <definedName name="HTML_Control" hidden="1">{"'Sheet1'!$L$16"}</definedName>
    <definedName name="HTML_Control1" localSheetId="10" hidden="1">{"'Sheet1'!$L$16"}</definedName>
    <definedName name="HTML_Control1" localSheetId="11" hidden="1">{"'Sheet1'!$L$16"}</definedName>
    <definedName name="HTML_Control1" localSheetId="12" hidden="1">{"'Sheet1'!$L$16"}</definedName>
    <definedName name="HTML_Control1" localSheetId="13" hidden="1">{"'Sheet1'!$L$16"}</definedName>
    <definedName name="HTML_Control1"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rhrt" localSheetId="10" hidden="1">{"'Sheet1'!$L$16"}</definedName>
    <definedName name="htrhrt" localSheetId="11" hidden="1">{"'Sheet1'!$L$16"}</definedName>
    <definedName name="htrhrt" localSheetId="12" hidden="1">{"'Sheet1'!$L$16"}</definedName>
    <definedName name="htrhrt" localSheetId="13" hidden="1">{"'Sheet1'!$L$16"}</definedName>
    <definedName name="htrhrt" hidden="1">{"'Sheet1'!$L$16"}</definedName>
    <definedName name="hu" localSheetId="0" hidden="1">{"'Sheet1'!$L$16"}</definedName>
    <definedName name="hu" localSheetId="1" hidden="1">{"'Sheet1'!$L$16"}</definedName>
    <definedName name="hu" localSheetId="2" hidden="1">{"'Sheet1'!$L$16"}</definedName>
    <definedName name="hu" localSheetId="3" hidden="1">{"'Sheet1'!$L$16"}</definedName>
    <definedName name="hu" localSheetId="4" hidden="1">{"'Sheet1'!$L$16"}</definedName>
    <definedName name="hu" localSheetId="6" hidden="1">{"'Sheet1'!$L$16"}</definedName>
    <definedName name="hu" localSheetId="7" hidden="1">{"'Sheet1'!$L$16"}</definedName>
    <definedName name="hu" localSheetId="9" hidden="1">{"'Sheet1'!$L$16"}</definedName>
    <definedName name="hu" localSheetId="10" hidden="1">{"'Sheet1'!$L$16"}</definedName>
    <definedName name="hu" localSheetId="11" hidden="1">{"'Sheet1'!$L$16"}</definedName>
    <definedName name="hu" localSheetId="12" hidden="1">{"'Sheet1'!$L$16"}</definedName>
    <definedName name="hu" localSheetId="13" hidden="1">{"'Sheet1'!$L$16"}</definedName>
    <definedName name="hu" hidden="1">{"'Sheet1'!$L$16"}</definedName>
    <definedName name="hung" localSheetId="10" hidden="1">{"'Sheet1'!$L$16"}</definedName>
    <definedName name="hung" localSheetId="11" hidden="1">{"'Sheet1'!$L$16"}</definedName>
    <definedName name="hung" localSheetId="12" hidden="1">{"'Sheet1'!$L$16"}</definedName>
    <definedName name="hung" localSheetId="13" hidden="1">{"'Sheet1'!$L$16"}</definedName>
    <definedName name="hung" hidden="1">{"'Sheet1'!$L$16"}</definedName>
    <definedName name="HUU" localSheetId="0" hidden="1">{"'Sheet1'!$L$16"}</definedName>
    <definedName name="HUU" localSheetId="1" hidden="1">{"'Sheet1'!$L$16"}</definedName>
    <definedName name="HUU" localSheetId="2" hidden="1">{"'Sheet1'!$L$16"}</definedName>
    <definedName name="HUU" localSheetId="3" hidden="1">{"'Sheet1'!$L$16"}</definedName>
    <definedName name="HUU" localSheetId="4" hidden="1">{"'Sheet1'!$L$16"}</definedName>
    <definedName name="HUU" localSheetId="6" hidden="1">{"'Sheet1'!$L$16"}</definedName>
    <definedName name="HUU" localSheetId="7" hidden="1">{"'Sheet1'!$L$16"}</definedName>
    <definedName name="HUU" localSheetId="9" hidden="1">{"'Sheet1'!$L$16"}</definedName>
    <definedName name="HUU" localSheetId="10" hidden="1">{"'Sheet1'!$L$16"}</definedName>
    <definedName name="HUU" localSheetId="11" hidden="1">{"'Sheet1'!$L$16"}</definedName>
    <definedName name="HUU" localSheetId="12" hidden="1">{"'Sheet1'!$L$16"}</definedName>
    <definedName name="HUU" localSheetId="13" hidden="1">{"'Sheet1'!$L$16"}</definedName>
    <definedName name="HUU" hidden="1">{"'Sheet1'!$L$16"}</definedName>
    <definedName name="huy" localSheetId="0" hidden="1">{"'Sheet1'!$L$16"}</definedName>
    <definedName name="huy" localSheetId="1" hidden="1">{"'Sheet1'!$L$16"}</definedName>
    <definedName name="huy" localSheetId="2" hidden="1">{"'Sheet1'!$L$16"}</definedName>
    <definedName name="huy" localSheetId="3" hidden="1">{"'Sheet1'!$L$16"}</definedName>
    <definedName name="huy" localSheetId="4" hidden="1">{"'Sheet1'!$L$16"}</definedName>
    <definedName name="huy" localSheetId="6" hidden="1">{"'Sheet1'!$L$16"}</definedName>
    <definedName name="huy" localSheetId="7" hidden="1">{"'Sheet1'!$L$16"}</definedName>
    <definedName name="huy" localSheetId="9" hidden="1">{"'Sheet1'!$L$16"}</definedName>
    <definedName name="huy" localSheetId="10" hidden="1">{"'Sheet1'!$L$16"}</definedName>
    <definedName name="huy" localSheetId="11" hidden="1">{"'Sheet1'!$L$16"}</definedName>
    <definedName name="huy" localSheetId="12" hidden="1">{"'Sheet1'!$L$16"}</definedName>
    <definedName name="huy" localSheetId="13" hidden="1">{"'Sheet1'!$L$16"}</definedName>
    <definedName name="huy" hidden="1">{"'Sheet1'!$L$16"}</definedName>
    <definedName name="j" localSheetId="0" hidden="1">{"'Sheet1'!$L$16"}</definedName>
    <definedName name="j" localSheetId="1" hidden="1">{"'Sheet1'!$L$16"}</definedName>
    <definedName name="j" localSheetId="2" hidden="1">{"'Sheet1'!$L$16"}</definedName>
    <definedName name="j" localSheetId="3" hidden="1">{"'Sheet1'!$L$16"}</definedName>
    <definedName name="j" localSheetId="4" hidden="1">{"'Sheet1'!$L$16"}</definedName>
    <definedName name="j" localSheetId="6" hidden="1">{"'Sheet1'!$L$16"}</definedName>
    <definedName name="j" localSheetId="7" hidden="1">{"'Sheet1'!$L$16"}</definedName>
    <definedName name="j" localSheetId="9" hidden="1">{"'Sheet1'!$L$16"}</definedName>
    <definedName name="j" localSheetId="10" hidden="1">{"'Sheet1'!$L$16"}</definedName>
    <definedName name="j" localSheetId="11" hidden="1">{"'Sheet1'!$L$16"}</definedName>
    <definedName name="j" localSheetId="12" hidden="1">{"'Sheet1'!$L$16"}</definedName>
    <definedName name="j" localSheetId="13" hidden="1">{"'Sheet1'!$L$16"}</definedName>
    <definedName name="j" hidden="1">{"'Sheet1'!$L$16"}</definedName>
    <definedName name="k" localSheetId="0" hidden="1">{"'Sheet1'!$L$16"}</definedName>
    <definedName name="k" localSheetId="1" hidden="1">{"'Sheet1'!$L$16"}</definedName>
    <definedName name="k" localSheetId="2" hidden="1">{"'Sheet1'!$L$16"}</definedName>
    <definedName name="k" localSheetId="3" hidden="1">{"'Sheet1'!$L$16"}</definedName>
    <definedName name="k" localSheetId="4" hidden="1">{"'Sheet1'!$L$16"}</definedName>
    <definedName name="k" localSheetId="6" hidden="1">{"'Sheet1'!$L$16"}</definedName>
    <definedName name="k" localSheetId="7" hidden="1">{"'Sheet1'!$L$16"}</definedName>
    <definedName name="k" localSheetId="9" hidden="1">{"'Sheet1'!$L$16"}</definedName>
    <definedName name="k" localSheetId="10" hidden="1">{"'Sheet1'!$L$16"}</definedName>
    <definedName name="k" localSheetId="11" hidden="1">{"'Sheet1'!$L$16"}</definedName>
    <definedName name="k" localSheetId="12" hidden="1">{"'Sheet1'!$L$16"}</definedName>
    <definedName name="k" localSheetId="13" hidden="1">{"'Sheet1'!$L$16"}</definedName>
    <definedName name="k" hidden="1">{"'Sheet1'!$L$16"}</definedName>
    <definedName name="kjy" localSheetId="0" hidden="1">{"'Sheet1'!$L$16"}</definedName>
    <definedName name="kjy" localSheetId="1" hidden="1">{"'Sheet1'!$L$16"}</definedName>
    <definedName name="kjy" localSheetId="2" hidden="1">{"'Sheet1'!$L$16"}</definedName>
    <definedName name="kjy" localSheetId="3" hidden="1">{"'Sheet1'!$L$16"}</definedName>
    <definedName name="kjy" localSheetId="4" hidden="1">{"'Sheet1'!$L$16"}</definedName>
    <definedName name="kjy" localSheetId="6" hidden="1">{"'Sheet1'!$L$16"}</definedName>
    <definedName name="kjy" localSheetId="7" hidden="1">{"'Sheet1'!$L$16"}</definedName>
    <definedName name="kjy" localSheetId="9" hidden="1">{"'Sheet1'!$L$16"}</definedName>
    <definedName name="kjy" localSheetId="10" hidden="1">{"'Sheet1'!$L$16"}</definedName>
    <definedName name="kjy" localSheetId="11" hidden="1">{"'Sheet1'!$L$16"}</definedName>
    <definedName name="kjy" localSheetId="12" hidden="1">{"'Sheet1'!$L$16"}</definedName>
    <definedName name="kjy" localSheetId="13" hidden="1">{"'Sheet1'!$L$16"}</definedName>
    <definedName name="kjy" hidden="1">{"'Sheet1'!$L$16"}</definedName>
    <definedName name="KLduonggiaods" localSheetId="10" hidden="1">{"'Sheet1'!$L$16"}</definedName>
    <definedName name="KLduonggiaods" localSheetId="11" hidden="1">{"'Sheet1'!$L$16"}</definedName>
    <definedName name="KLduonggiaods" localSheetId="12" hidden="1">{"'Sheet1'!$L$16"}</definedName>
    <definedName name="KLduonggiaods" localSheetId="13" hidden="1">{"'Sheet1'!$L$16"}</definedName>
    <definedName name="KLduonggiaods" hidden="1">{"'Sheet1'!$L$16"}</definedName>
    <definedName name="ksbn" localSheetId="0" hidden="1">{"'Sheet1'!$L$16"}</definedName>
    <definedName name="ksbn" localSheetId="1" hidden="1">{"'Sheet1'!$L$16"}</definedName>
    <definedName name="ksbn" localSheetId="2" hidden="1">{"'Sheet1'!$L$16"}</definedName>
    <definedName name="ksbn" localSheetId="3" hidden="1">{"'Sheet1'!$L$16"}</definedName>
    <definedName name="ksbn" localSheetId="4" hidden="1">{"'Sheet1'!$L$16"}</definedName>
    <definedName name="ksbn" localSheetId="6" hidden="1">{"'Sheet1'!$L$16"}</definedName>
    <definedName name="ksbn" localSheetId="7" hidden="1">{"'Sheet1'!$L$16"}</definedName>
    <definedName name="ksbn" localSheetId="9" hidden="1">{"'Sheet1'!$L$16"}</definedName>
    <definedName name="ksbn" localSheetId="10" hidden="1">{"'Sheet1'!$L$16"}</definedName>
    <definedName name="ksbn" localSheetId="11" hidden="1">{"'Sheet1'!$L$16"}</definedName>
    <definedName name="ksbn" localSheetId="12" hidden="1">{"'Sheet1'!$L$16"}</definedName>
    <definedName name="ksbn" localSheetId="13" hidden="1">{"'Sheet1'!$L$16"}</definedName>
    <definedName name="ksbn" hidden="1">{"'Sheet1'!$L$16"}</definedName>
    <definedName name="kshn" localSheetId="0" hidden="1">{"'Sheet1'!$L$16"}</definedName>
    <definedName name="kshn" localSheetId="1" hidden="1">{"'Sheet1'!$L$16"}</definedName>
    <definedName name="kshn" localSheetId="2" hidden="1">{"'Sheet1'!$L$16"}</definedName>
    <definedName name="kshn" localSheetId="3" hidden="1">{"'Sheet1'!$L$16"}</definedName>
    <definedName name="kshn" localSheetId="4" hidden="1">{"'Sheet1'!$L$16"}</definedName>
    <definedName name="kshn" localSheetId="6" hidden="1">{"'Sheet1'!$L$16"}</definedName>
    <definedName name="kshn" localSheetId="7" hidden="1">{"'Sheet1'!$L$16"}</definedName>
    <definedName name="kshn" localSheetId="9" hidden="1">{"'Sheet1'!$L$16"}</definedName>
    <definedName name="kshn" localSheetId="10" hidden="1">{"'Sheet1'!$L$16"}</definedName>
    <definedName name="kshn" localSheetId="11" hidden="1">{"'Sheet1'!$L$16"}</definedName>
    <definedName name="kshn" localSheetId="12" hidden="1">{"'Sheet1'!$L$16"}</definedName>
    <definedName name="kshn" localSheetId="13" hidden="1">{"'Sheet1'!$L$16"}</definedName>
    <definedName name="kshn" hidden="1">{"'Sheet1'!$L$16"}</definedName>
    <definedName name="ksls" localSheetId="0" hidden="1">{"'Sheet1'!$L$16"}</definedName>
    <definedName name="ksls" localSheetId="1" hidden="1">{"'Sheet1'!$L$16"}</definedName>
    <definedName name="ksls" localSheetId="2" hidden="1">{"'Sheet1'!$L$16"}</definedName>
    <definedName name="ksls" localSheetId="3" hidden="1">{"'Sheet1'!$L$16"}</definedName>
    <definedName name="ksls" localSheetId="4" hidden="1">{"'Sheet1'!$L$16"}</definedName>
    <definedName name="ksls" localSheetId="6" hidden="1">{"'Sheet1'!$L$16"}</definedName>
    <definedName name="ksls" localSheetId="7" hidden="1">{"'Sheet1'!$L$16"}</definedName>
    <definedName name="ksls" localSheetId="9" hidden="1">{"'Sheet1'!$L$16"}</definedName>
    <definedName name="ksls" localSheetId="10" hidden="1">{"'Sheet1'!$L$16"}</definedName>
    <definedName name="ksls" localSheetId="11" hidden="1">{"'Sheet1'!$L$16"}</definedName>
    <definedName name="ksls" localSheetId="12" hidden="1">{"'Sheet1'!$L$16"}</definedName>
    <definedName name="ksls" localSheetId="13" hidden="1">{"'Sheet1'!$L$16"}</definedName>
    <definedName name="ksls" hidden="1">{"'Sheet1'!$L$16"}</definedName>
    <definedName name="Khac" localSheetId="0">#REF!</definedName>
    <definedName name="Khac" localSheetId="1">#REF!</definedName>
    <definedName name="Khac" localSheetId="2">#REF!</definedName>
    <definedName name="Khac" localSheetId="3">#REF!</definedName>
    <definedName name="Khac" localSheetId="4">#REF!</definedName>
    <definedName name="khac" localSheetId="5">2</definedName>
    <definedName name="khac" localSheetId="6">2</definedName>
    <definedName name="khac" localSheetId="7">2</definedName>
    <definedName name="khac" localSheetId="9">2</definedName>
    <definedName name="khac" localSheetId="10">2</definedName>
    <definedName name="khac" localSheetId="11">2</definedName>
    <definedName name="khac" localSheetId="12">2</definedName>
    <definedName name="khac" localSheetId="13">2</definedName>
    <definedName name="Khac">#REF!</definedName>
    <definedName name="khla09" localSheetId="10" hidden="1">{"'Sheet1'!$L$16"}</definedName>
    <definedName name="khla09" localSheetId="11" hidden="1">{"'Sheet1'!$L$16"}</definedName>
    <definedName name="khla09" localSheetId="12" hidden="1">{"'Sheet1'!$L$16"}</definedName>
    <definedName name="khla09" localSheetId="13" hidden="1">{"'Sheet1'!$L$16"}</definedName>
    <definedName name="khla09" hidden="1">{"'Sheet1'!$L$16"}</definedName>
    <definedName name="Khong_can_doi" localSheetId="0">#REF!</definedName>
    <definedName name="Khong_can_doi" localSheetId="1">#REF!</definedName>
    <definedName name="Khong_can_doi">#REF!</definedName>
    <definedName name="khongtruotgia" localSheetId="0" hidden="1">{"'Sheet1'!$L$16"}</definedName>
    <definedName name="khongtruotgia" localSheetId="1" hidden="1">{"'Sheet1'!$L$16"}</definedName>
    <definedName name="khongtruotgia" localSheetId="2" hidden="1">{"'Sheet1'!$L$16"}</definedName>
    <definedName name="khongtruotgia" localSheetId="3" hidden="1">{"'Sheet1'!$L$16"}</definedName>
    <definedName name="khongtruotgia" localSheetId="4" hidden="1">{"'Sheet1'!$L$16"}</definedName>
    <definedName name="khongtruotgia" localSheetId="6" hidden="1">{"'Sheet1'!$L$16"}</definedName>
    <definedName name="khongtruotgia" localSheetId="7" hidden="1">{"'Sheet1'!$L$16"}</definedName>
    <definedName name="khongtruotgia" localSheetId="9" hidden="1">{"'Sheet1'!$L$16"}</definedName>
    <definedName name="khongtruotgia" localSheetId="10" hidden="1">{"'Sheet1'!$L$16"}</definedName>
    <definedName name="khongtruotgia" localSheetId="11" hidden="1">{"'Sheet1'!$L$16"}</definedName>
    <definedName name="khongtruotgia" localSheetId="12" hidden="1">{"'Sheet1'!$L$16"}</definedName>
    <definedName name="khongtruotgia" localSheetId="13" hidden="1">{"'Sheet1'!$L$16"}</definedName>
    <definedName name="khongtruotgia" hidden="1">{"'Sheet1'!$L$16"}</definedName>
    <definedName name="khvh09" localSheetId="10" hidden="1">{"'Sheet1'!$L$16"}</definedName>
    <definedName name="khvh09" localSheetId="11" hidden="1">{"'Sheet1'!$L$16"}</definedName>
    <definedName name="khvh09" localSheetId="12" hidden="1">{"'Sheet1'!$L$16"}</definedName>
    <definedName name="khvh09" localSheetId="13" hidden="1">{"'Sheet1'!$L$16"}</definedName>
    <definedName name="khvh09" hidden="1">{"'Sheet1'!$L$16"}</definedName>
    <definedName name="khvx09" localSheetId="10" hidden="1">{#N/A,#N/A,FALSE,"Chi tiÆt"}</definedName>
    <definedName name="khvx09" localSheetId="11" hidden="1">{#N/A,#N/A,FALSE,"Chi tiÆt"}</definedName>
    <definedName name="khvx09" localSheetId="12" hidden="1">{#N/A,#N/A,FALSE,"Chi tiÆt"}</definedName>
    <definedName name="khvx09" localSheetId="13" hidden="1">{#N/A,#N/A,FALSE,"Chi tiÆt"}</definedName>
    <definedName name="khvx09" hidden="1">{#N/A,#N/A,FALSE,"Chi tiÆt"}</definedName>
    <definedName name="KHYt09" localSheetId="10" hidden="1">{"'Sheet1'!$L$16"}</definedName>
    <definedName name="KHYt09" localSheetId="11" hidden="1">{"'Sheet1'!$L$16"}</definedName>
    <definedName name="KHYt09" localSheetId="12" hidden="1">{"'Sheet1'!$L$16"}</definedName>
    <definedName name="KHYt09" localSheetId="13" hidden="1">{"'Sheet1'!$L$16"}</definedName>
    <definedName name="KHYt09" hidden="1">{"'Sheet1'!$L$16"}</definedName>
    <definedName name="l" localSheetId="0" hidden="1">{"'Sheet1'!$L$16"}</definedName>
    <definedName name="l" localSheetId="1" hidden="1">{"'Sheet1'!$L$16"}</definedName>
    <definedName name="l" localSheetId="2" hidden="1">{"'Sheet1'!$L$16"}</definedName>
    <definedName name="l" localSheetId="3" hidden="1">{"'Sheet1'!$L$16"}</definedName>
    <definedName name="l" localSheetId="4" hidden="1">{"'Sheet1'!$L$16"}</definedName>
    <definedName name="l" localSheetId="6" hidden="1">{"'Sheet1'!$L$16"}</definedName>
    <definedName name="l" localSheetId="7" hidden="1">{"'Sheet1'!$L$16"}</definedName>
    <definedName name="l" localSheetId="9" hidden="1">{"'Sheet1'!$L$16"}</definedName>
    <definedName name="l" localSheetId="10" hidden="1">{"'Sheet1'!$L$16"}</definedName>
    <definedName name="l" localSheetId="11" hidden="1">{"'Sheet1'!$L$16"}</definedName>
    <definedName name="l" localSheetId="12" hidden="1">{"'Sheet1'!$L$16"}</definedName>
    <definedName name="l" localSheetId="13" hidden="1">{"'Sheet1'!$L$16"}</definedName>
    <definedName name="l" hidden="1">{"'Sheet1'!$L$16"}</definedName>
    <definedName name="L63x6">5800</definedName>
    <definedName name="lan" localSheetId="0" hidden="1">{#N/A,#N/A,TRUE,"BT M200 da 10x20"}</definedName>
    <definedName name="lan" localSheetId="1" hidden="1">{#N/A,#N/A,TRUE,"BT M200 da 10x20"}</definedName>
    <definedName name="lan" localSheetId="2" hidden="1">{#N/A,#N/A,TRUE,"BT M200 da 10x20"}</definedName>
    <definedName name="lan" localSheetId="3" hidden="1">{#N/A,#N/A,TRUE,"BT M200 da 10x20"}</definedName>
    <definedName name="lan" localSheetId="4" hidden="1">{#N/A,#N/A,TRUE,"BT M200 da 10x20"}</definedName>
    <definedName name="lan" localSheetId="6" hidden="1">{#N/A,#N/A,TRUE,"BT M200 da 10x20"}</definedName>
    <definedName name="lan" localSheetId="7" hidden="1">{#N/A,#N/A,TRUE,"BT M200 da 10x20"}</definedName>
    <definedName name="lan" localSheetId="9" hidden="1">{#N/A,#N/A,TRUE,"BT M200 da 10x20"}</definedName>
    <definedName name="lan" localSheetId="10" hidden="1">{#N/A,#N/A,TRUE,"BT M200 da 10x20"}</definedName>
    <definedName name="lan" localSheetId="11" hidden="1">{#N/A,#N/A,TRUE,"BT M200 da 10x20"}</definedName>
    <definedName name="lan" localSheetId="12" hidden="1">{#N/A,#N/A,TRUE,"BT M200 da 10x20"}</definedName>
    <definedName name="lan" localSheetId="13" hidden="1">{#N/A,#N/A,TRUE,"BT M200 da 10x20"}</definedName>
    <definedName name="lan" hidden="1">{#N/A,#N/A,TRUE,"BT M200 da 10x20"}</definedName>
    <definedName name="langson" localSheetId="0" hidden="1">{"'Sheet1'!$L$16"}</definedName>
    <definedName name="langson" localSheetId="1" hidden="1">{"'Sheet1'!$L$16"}</definedName>
    <definedName name="langson" localSheetId="2" hidden="1">{"'Sheet1'!$L$16"}</definedName>
    <definedName name="langson" localSheetId="3" hidden="1">{"'Sheet1'!$L$16"}</definedName>
    <definedName name="langson" localSheetId="4" hidden="1">{"'Sheet1'!$L$16"}</definedName>
    <definedName name="langson" localSheetId="6" hidden="1">{"'Sheet1'!$L$16"}</definedName>
    <definedName name="langson" localSheetId="7" hidden="1">{"'Sheet1'!$L$16"}</definedName>
    <definedName name="langson" localSheetId="9" hidden="1">{"'Sheet1'!$L$16"}</definedName>
    <definedName name="langson" localSheetId="10" hidden="1">{"'Sheet1'!$L$16"}</definedName>
    <definedName name="langson" localSheetId="11" hidden="1">{"'Sheet1'!$L$16"}</definedName>
    <definedName name="langson" localSheetId="12" hidden="1">{"'Sheet1'!$L$16"}</definedName>
    <definedName name="langson" localSheetId="13" hidden="1">{"'Sheet1'!$L$16"}</definedName>
    <definedName name="langson" hidden="1">{"'Sheet1'!$L$16"}</definedName>
    <definedName name="LBS_22">107800000</definedName>
    <definedName name="lk" localSheetId="0" hidden="1">#REF!</definedName>
    <definedName name="lk" localSheetId="1" hidden="1">#REF!</definedName>
    <definedName name="lk" localSheetId="2" hidden="1">#REF!</definedName>
    <definedName name="lk" localSheetId="3" hidden="1">#REF!</definedName>
    <definedName name="lk" localSheetId="4" hidden="1">#REF!</definedName>
    <definedName name="lk" localSheetId="10" hidden="1">#REF!</definedName>
    <definedName name="lk" localSheetId="11" hidden="1">#REF!</definedName>
    <definedName name="lk" localSheetId="12" hidden="1">#REF!</definedName>
    <definedName name="lk" localSheetId="13" hidden="1">#REF!</definedName>
    <definedName name="lk" hidden="1">#REF!</definedName>
    <definedName name="lồn" localSheetId="0" hidden="1">{"'Sheet1'!$L$16"}</definedName>
    <definedName name="lồn" localSheetId="1" hidden="1">{"'Sheet1'!$L$16"}</definedName>
    <definedName name="lồn" localSheetId="2" hidden="1">{"'Sheet1'!$L$16"}</definedName>
    <definedName name="lồn" localSheetId="3" hidden="1">{"'Sheet1'!$L$16"}</definedName>
    <definedName name="lồn" localSheetId="4" hidden="1">{"'Sheet1'!$L$16"}</definedName>
    <definedName name="lồn" localSheetId="6" hidden="1">{"'Sheet1'!$L$16"}</definedName>
    <definedName name="lồn" localSheetId="7" hidden="1">{"'Sheet1'!$L$16"}</definedName>
    <definedName name="lồn" localSheetId="9" hidden="1">{"'Sheet1'!$L$16"}</definedName>
    <definedName name="lồn" localSheetId="10" hidden="1">{"'Sheet1'!$L$16"}</definedName>
    <definedName name="lồn" localSheetId="11" hidden="1">{"'Sheet1'!$L$16"}</definedName>
    <definedName name="lồn" localSheetId="12" hidden="1">{"'Sheet1'!$L$16"}</definedName>
    <definedName name="lồn" localSheetId="13" hidden="1">{"'Sheet1'!$L$16"}</definedName>
    <definedName name="lồn" hidden="1">{"'Sheet1'!$L$16"}</definedName>
    <definedName name="m" localSheetId="0" hidden="1">{"'Sheet1'!$L$16"}</definedName>
    <definedName name="m" localSheetId="1" hidden="1">{"'Sheet1'!$L$16"}</definedName>
    <definedName name="m" localSheetId="2" hidden="1">{"'Sheet1'!$L$16"}</definedName>
    <definedName name="m" localSheetId="3" hidden="1">{"'Sheet1'!$L$16"}</definedName>
    <definedName name="m" localSheetId="4" hidden="1">{"'Sheet1'!$L$16"}</definedName>
    <definedName name="m" localSheetId="6" hidden="1">{"'Sheet1'!$L$16"}</definedName>
    <definedName name="m" localSheetId="7" hidden="1">{"'Sheet1'!$L$16"}</definedName>
    <definedName name="m" localSheetId="9" hidden="1">{"'Sheet1'!$L$16"}</definedName>
    <definedName name="m" localSheetId="10" hidden="1">{"'Sheet1'!$L$16"}</definedName>
    <definedName name="m" localSheetId="11" hidden="1">{"'Sheet1'!$L$16"}</definedName>
    <definedName name="m" localSheetId="12" hidden="1">{"'Sheet1'!$L$16"}</definedName>
    <definedName name="m" localSheetId="13" hidden="1">{"'Sheet1'!$L$16"}</definedName>
    <definedName name="m" hidden="1">{"'Sheet1'!$L$16"}</definedName>
    <definedName name="mo" localSheetId="0" hidden="1">{"'Sheet1'!$L$16"}</definedName>
    <definedName name="mo" localSheetId="1" hidden="1">{"'Sheet1'!$L$16"}</definedName>
    <definedName name="mo" localSheetId="2" hidden="1">{"'Sheet1'!$L$16"}</definedName>
    <definedName name="mo" localSheetId="3" hidden="1">{"'Sheet1'!$L$16"}</definedName>
    <definedName name="mo" localSheetId="4" hidden="1">{"'Sheet1'!$L$16"}</definedName>
    <definedName name="mo" localSheetId="6" hidden="1">{"'Sheet1'!$L$16"}</definedName>
    <definedName name="mo" localSheetId="7" hidden="1">{"'Sheet1'!$L$16"}</definedName>
    <definedName name="mo" localSheetId="9" hidden="1">{"'Sheet1'!$L$16"}</definedName>
    <definedName name="mo" localSheetId="10" hidden="1">{"'Sheet1'!$L$16"}</definedName>
    <definedName name="mo" localSheetId="11" hidden="1">{"'Sheet1'!$L$16"}</definedName>
    <definedName name="mo" localSheetId="12" hidden="1">{"'Sheet1'!$L$16"}</definedName>
    <definedName name="mo" localSheetId="13" hidden="1">{"'Sheet1'!$L$16"}</definedName>
    <definedName name="mo" hidden="1">{"'Sheet1'!$L$16"}</definedName>
    <definedName name="moi" localSheetId="0" hidden="1">{"'Sheet1'!$L$16"}</definedName>
    <definedName name="moi" localSheetId="1" hidden="1">{"'Sheet1'!$L$16"}</definedName>
    <definedName name="moi" localSheetId="2" hidden="1">{"'Sheet1'!$L$16"}</definedName>
    <definedName name="moi" localSheetId="3" hidden="1">{"'Sheet1'!$L$16"}</definedName>
    <definedName name="moi" localSheetId="4" hidden="1">{"'Sheet1'!$L$16"}</definedName>
    <definedName name="moi" localSheetId="6" hidden="1">{"'Sheet1'!$L$16"}</definedName>
    <definedName name="moi" localSheetId="7" hidden="1">{"'Sheet1'!$L$16"}</definedName>
    <definedName name="moi" localSheetId="9" hidden="1">{"'Sheet1'!$L$16"}</definedName>
    <definedName name="moi" localSheetId="10" hidden="1">{"'Sheet1'!$L$16"}</definedName>
    <definedName name="moi" localSheetId="11" hidden="1">{"'Sheet1'!$L$16"}</definedName>
    <definedName name="moi" localSheetId="12" hidden="1">{"'Sheet1'!$L$16"}</definedName>
    <definedName name="moi" localSheetId="13" hidden="1">{"'Sheet1'!$L$16"}</definedName>
    <definedName name="moi" hidden="1">{"'Sheet1'!$L$16"}</definedName>
    <definedName name="n" localSheetId="0" hidden="1">{"'Sheet1'!$L$16"}</definedName>
    <definedName name="n" localSheetId="1" hidden="1">{"'Sheet1'!$L$16"}</definedName>
    <definedName name="n" localSheetId="2" hidden="1">{"'Sheet1'!$L$16"}</definedName>
    <definedName name="n" localSheetId="3" hidden="1">{"'Sheet1'!$L$16"}</definedName>
    <definedName name="n" localSheetId="4" hidden="1">{"'Sheet1'!$L$16"}</definedName>
    <definedName name="n" localSheetId="6" hidden="1">{"'Sheet1'!$L$16"}</definedName>
    <definedName name="n" localSheetId="7" hidden="1">{"'Sheet1'!$L$16"}</definedName>
    <definedName name="n" localSheetId="9" hidden="1">{"'Sheet1'!$L$16"}</definedName>
    <definedName name="n" localSheetId="10" hidden="1">{"'Sheet1'!$L$16"}</definedName>
    <definedName name="n" localSheetId="11" hidden="1">{"'Sheet1'!$L$16"}</definedName>
    <definedName name="n" localSheetId="12" hidden="1">{"'Sheet1'!$L$16"}</definedName>
    <definedName name="n" localSheetId="13" hidden="1">{"'Sheet1'!$L$16"}</definedName>
    <definedName name="n" hidden="1">{"'Sheet1'!$L$16"}</definedName>
    <definedName name="NQD" localSheetId="0">#REF!</definedName>
    <definedName name="NQD" localSheetId="1">#REF!</definedName>
    <definedName name="NQD">#REF!</definedName>
    <definedName name="NQQH" localSheetId="0">'[4]Dt 2001'!#REF!</definedName>
    <definedName name="NQQH" localSheetId="1">'[4]Dt 2001'!#REF!</definedName>
    <definedName name="NQQH" localSheetId="3">'[4]Dt 2001'!#REF!</definedName>
    <definedName name="NQQH" localSheetId="4">'[4]Dt 2001'!#REF!</definedName>
    <definedName name="NQQH">'[4]Dt 2001'!#REF!</definedName>
    <definedName name="NSNN" localSheetId="0">'[4]Dt 2001'!#REF!</definedName>
    <definedName name="NSNN" localSheetId="1">'[4]Dt 2001'!#REF!</definedName>
    <definedName name="NSNN" localSheetId="3">'[4]Dt 2001'!#REF!</definedName>
    <definedName name="NSNN" localSheetId="4">'[4]Dt 2001'!#REF!</definedName>
    <definedName name="NSNN">'[4]Dt 2001'!#REF!</definedName>
    <definedName name="NSTW" localSheetId="1" hidden="1">#REF!</definedName>
    <definedName name="NSTW" hidden="1">#REF!</definedName>
    <definedName name="ngu" localSheetId="0" hidden="1">{"'Sheet1'!$L$16"}</definedName>
    <definedName name="ngu" localSheetId="1" hidden="1">{"'Sheet1'!$L$16"}</definedName>
    <definedName name="ngu" localSheetId="2" hidden="1">{"'Sheet1'!$L$16"}</definedName>
    <definedName name="ngu" localSheetId="3" hidden="1">{"'Sheet1'!$L$16"}</definedName>
    <definedName name="ngu" localSheetId="4" hidden="1">{"'Sheet1'!$L$16"}</definedName>
    <definedName name="ngu" localSheetId="6" hidden="1">{"'Sheet1'!$L$16"}</definedName>
    <definedName name="ngu" localSheetId="7" hidden="1">{"'Sheet1'!$L$16"}</definedName>
    <definedName name="ngu" localSheetId="9" hidden="1">{"'Sheet1'!$L$16"}</definedName>
    <definedName name="ngu" localSheetId="10" hidden="1">{"'Sheet1'!$L$16"}</definedName>
    <definedName name="ngu" localSheetId="11" hidden="1">{"'Sheet1'!$L$16"}</definedName>
    <definedName name="ngu" localSheetId="12" hidden="1">{"'Sheet1'!$L$16"}</definedName>
    <definedName name="ngu" localSheetId="13" hidden="1">{"'Sheet1'!$L$16"}</definedName>
    <definedName name="ngu" hidden="1">{"'Sheet1'!$L$16"}</definedName>
    <definedName name="NHANH2_CG4" localSheetId="10" hidden="1">{"'Sheet1'!$L$16"}</definedName>
    <definedName name="NHANH2_CG4" localSheetId="11" hidden="1">{"'Sheet1'!$L$16"}</definedName>
    <definedName name="NHANH2_CG4" localSheetId="12" hidden="1">{"'Sheet1'!$L$16"}</definedName>
    <definedName name="NHANH2_CG4" localSheetId="13" hidden="1">{"'Sheet1'!$L$16"}</definedName>
    <definedName name="NHANH2_CG4" hidden="1">{"'Sheet1'!$L$16"}</definedName>
    <definedName name="o" localSheetId="0" hidden="1">{"'Sheet1'!$L$16"}</definedName>
    <definedName name="o" localSheetId="1" hidden="1">{"'Sheet1'!$L$16"}</definedName>
    <definedName name="o" localSheetId="2" hidden="1">{"'Sheet1'!$L$16"}</definedName>
    <definedName name="o" localSheetId="3" hidden="1">{"'Sheet1'!$L$16"}</definedName>
    <definedName name="o" localSheetId="4" hidden="1">{"'Sheet1'!$L$16"}</definedName>
    <definedName name="o" localSheetId="6" hidden="1">{"'Sheet1'!$L$16"}</definedName>
    <definedName name="o" localSheetId="7" hidden="1">{"'Sheet1'!$L$16"}</definedName>
    <definedName name="o" localSheetId="9" hidden="1">{"'Sheet1'!$L$16"}</definedName>
    <definedName name="o" localSheetId="10" hidden="1">{"'Sheet1'!$L$16"}</definedName>
    <definedName name="o" localSheetId="11" hidden="1">{"'Sheet1'!$L$16"}</definedName>
    <definedName name="o" localSheetId="12" hidden="1">{"'Sheet1'!$L$16"}</definedName>
    <definedName name="o" localSheetId="13" hidden="1">{"'Sheet1'!$L$16"}</definedName>
    <definedName name="o" hidden="1">{"'Sheet1'!$L$16"}</definedName>
    <definedName name="OrderTable" hidden="1">#REF!</definedName>
    <definedName name="PAIII_" localSheetId="0" hidden="1">{"'Sheet1'!$L$16"}</definedName>
    <definedName name="PAIII_" localSheetId="1" hidden="1">{"'Sheet1'!$L$16"}</definedName>
    <definedName name="PAIII_" localSheetId="2" hidden="1">{"'Sheet1'!$L$16"}</definedName>
    <definedName name="PAIII_" localSheetId="3" hidden="1">{"'Sheet1'!$L$16"}</definedName>
    <definedName name="PAIII_" localSheetId="4" hidden="1">{"'Sheet1'!$L$16"}</definedName>
    <definedName name="PAIII_" localSheetId="6" hidden="1">{"'Sheet1'!$L$16"}</definedName>
    <definedName name="PAIII_" localSheetId="7" hidden="1">{"'Sheet1'!$L$16"}</definedName>
    <definedName name="PAIII_" localSheetId="9" hidden="1">{"'Sheet1'!$L$16"}</definedName>
    <definedName name="PAIII_" localSheetId="10" hidden="1">{"'Sheet1'!$L$16"}</definedName>
    <definedName name="PAIII_" localSheetId="11" hidden="1">{"'Sheet1'!$L$16"}</definedName>
    <definedName name="PAIII_" localSheetId="12" hidden="1">{"'Sheet1'!$L$16"}</definedName>
    <definedName name="PAIII_" localSheetId="13" hidden="1">{"'Sheet1'!$L$16"}</definedName>
    <definedName name="PAIII_" hidden="1">{"'Sheet1'!$L$16"}</definedName>
    <definedName name="PC" localSheetId="0">'[4]Dt 2001'!#REF!</definedName>
    <definedName name="PC" localSheetId="1">'[4]Dt 2001'!#REF!</definedName>
    <definedName name="PC" localSheetId="3">'[4]Dt 2001'!#REF!</definedName>
    <definedName name="PC" localSheetId="4">'[4]Dt 2001'!#REF!</definedName>
    <definedName name="PC">'[4]Dt 2001'!#REF!</definedName>
    <definedName name="PMS" localSheetId="0" hidden="1">{"'Sheet1'!$L$16"}</definedName>
    <definedName name="PMS" localSheetId="1" hidden="1">{"'Sheet1'!$L$16"}</definedName>
    <definedName name="PMS" localSheetId="2" hidden="1">{"'Sheet1'!$L$16"}</definedName>
    <definedName name="PMS" localSheetId="3" hidden="1">{"'Sheet1'!$L$16"}</definedName>
    <definedName name="PMS" localSheetId="4" hidden="1">{"'Sheet1'!$L$16"}</definedName>
    <definedName name="PMS" localSheetId="6" hidden="1">{"'Sheet1'!$L$16"}</definedName>
    <definedName name="PMS" localSheetId="7" hidden="1">{"'Sheet1'!$L$16"}</definedName>
    <definedName name="PMS" localSheetId="9" hidden="1">{"'Sheet1'!$L$16"}</definedName>
    <definedName name="PMS" localSheetId="10" hidden="1">{"'Sheet1'!$L$16"}</definedName>
    <definedName name="PMS" localSheetId="11" hidden="1">{"'Sheet1'!$L$16"}</definedName>
    <definedName name="PMS" localSheetId="12" hidden="1">{"'Sheet1'!$L$16"}</definedName>
    <definedName name="PMS" localSheetId="13" hidden="1">{"'Sheet1'!$L$16"}</definedName>
    <definedName name="PMS" hidden="1">{"'Sheet1'!$L$16"}</definedName>
    <definedName name="_xlnm.Print_Area" localSheetId="0">'15'!$A$1:$G$30</definedName>
    <definedName name="_xlnm.Print_Area" localSheetId="1">'17'!$A$1:$F$88</definedName>
    <definedName name="_xlnm.Print_Area" localSheetId="2">'30'!$A$1:$G$35</definedName>
    <definedName name="_xlnm.Print_Area" localSheetId="3">'33'!$A$1:$E$42</definedName>
    <definedName name="_xlnm.Print_Area" localSheetId="4">'34'!$A$1:$C$45</definedName>
    <definedName name="_xlnm.Print_Area" localSheetId="5">'35'!$A$1:$K$91</definedName>
    <definedName name="_xlnm.Print_Area" localSheetId="6">'37'!$A$1:$Q$89</definedName>
    <definedName name="_xlnm.Print_Area" localSheetId="7">'39'!$A$1:$K$23</definedName>
    <definedName name="_xlnm.Print_Area" localSheetId="8">'41'!$A$1:$O$23</definedName>
    <definedName name="_xlnm.Print_Area" localSheetId="9">'42'!$A$1:$F$22</definedName>
    <definedName name="_xlnm.Print_Area" localSheetId="10">'PL1_Chi tiết NS huyện'!$A$1:$K$348</definedName>
    <definedName name="_xlnm.Print_Area" localSheetId="11">'PL2_Vốn SN'!$A$1:$I$59</definedName>
    <definedName name="_xlnm.Print_Area" localSheetId="12">'PL3_ NS xã'!$A$1:$O$76</definedName>
    <definedName name="_xlnm.Print_Area" localSheetId="13">'PL4_SN giao dục'!$A$1:$Q$96</definedName>
    <definedName name="_xlnm.Print_Area">#REF!</definedName>
    <definedName name="PRINT_AREA_MI" localSheetId="0">#REF!</definedName>
    <definedName name="PRINT_AREA_MI" localSheetId="1">#REF!</definedName>
    <definedName name="PRINT_AREA_MI" localSheetId="3">#REF!</definedName>
    <definedName name="PRINT_AREA_MI" localSheetId="4">#REF!</definedName>
    <definedName name="PRINT_AREA_MI">#REF!</definedName>
    <definedName name="_xlnm.Print_Titles" localSheetId="0">'15'!$7:$8</definedName>
    <definedName name="_xlnm.Print_Titles" localSheetId="1">'17'!$8:$9</definedName>
    <definedName name="_xlnm.Print_Titles" localSheetId="2">'30'!$7:$8</definedName>
    <definedName name="_xlnm.Print_Titles" localSheetId="3">'33'!$7:$8</definedName>
    <definedName name="_xlnm.Print_Titles" localSheetId="4">'34'!$8:$8</definedName>
    <definedName name="_xlnm.Print_Titles" localSheetId="5">'35'!$7:$9</definedName>
    <definedName name="_xlnm.Print_Titles" localSheetId="6">'37'!$7:$10</definedName>
    <definedName name="_xlnm.Print_Titles" localSheetId="8">'41'!$7:$9</definedName>
    <definedName name="_xlnm.Print_Titles" localSheetId="10">'PL1_Chi tiết NS huyện'!$7:$12</definedName>
    <definedName name="_xlnm.Print_Titles" localSheetId="11">'PL2_Vốn SN'!$6:$9</definedName>
    <definedName name="_xlnm.Print_Titles" localSheetId="12">'PL3_ NS xã'!$5:$8</definedName>
    <definedName name="_xlnm.Print_Titles" localSheetId="13">'PL4_SN giao dục'!$7:$10</definedName>
    <definedName name="ProdForm" localSheetId="0" hidden="1">#REF!</definedName>
    <definedName name="ProdForm" localSheetId="1" hidden="1">#REF!</definedName>
    <definedName name="ProdForm" localSheetId="2" hidden="1">#REF!</definedName>
    <definedName name="ProdForm" localSheetId="3" hidden="1">#REF!</definedName>
    <definedName name="ProdForm" localSheetId="4" hidden="1">#REF!</definedName>
    <definedName name="ProdForm" localSheetId="10" hidden="1">#REF!</definedName>
    <definedName name="ProdForm" localSheetId="11" hidden="1">#REF!</definedName>
    <definedName name="ProdForm" localSheetId="12" hidden="1">#REF!</definedName>
    <definedName name="ProdForm" localSheetId="13" hidden="1">#REF!</definedName>
    <definedName name="ProdForm" hidden="1">#REF!</definedName>
    <definedName name="Product" localSheetId="0" hidden="1">#REF!</definedName>
    <definedName name="Product" localSheetId="1" hidden="1">#REF!</definedName>
    <definedName name="Product" localSheetId="2" hidden="1">#REF!</definedName>
    <definedName name="Product" localSheetId="3" hidden="1">#REF!</definedName>
    <definedName name="Product" localSheetId="4" hidden="1">#REF!</definedName>
    <definedName name="Product" localSheetId="10" hidden="1">#REF!</definedName>
    <definedName name="Product" localSheetId="11" hidden="1">#REF!</definedName>
    <definedName name="Product" localSheetId="12" hidden="1">#REF!</definedName>
    <definedName name="Product" localSheetId="13" hidden="1">#REF!</definedName>
    <definedName name="Product" hidden="1">#REF!</definedName>
    <definedName name="Phan_cap" localSheetId="0">#REF!</definedName>
    <definedName name="Phan_cap" localSheetId="1">#REF!</definedName>
    <definedName name="Phan_cap">#REF!</definedName>
    <definedName name="Phi_le_phi" localSheetId="0">#REF!</definedName>
    <definedName name="Phi_le_phi" localSheetId="1">#REF!</definedName>
    <definedName name="Phi_le_phi">#REF!</definedName>
    <definedName name="rate">14000</definedName>
    <definedName name="RCArea" localSheetId="0" hidden="1">#REF!</definedName>
    <definedName name="RCArea" localSheetId="1" hidden="1">#REF!</definedName>
    <definedName name="RCArea" localSheetId="2" hidden="1">#REF!</definedName>
    <definedName name="RCArea" localSheetId="3" hidden="1">#REF!</definedName>
    <definedName name="RCArea" localSheetId="4" hidden="1">#REF!</definedName>
    <definedName name="RCArea" localSheetId="10" hidden="1">#REF!</definedName>
    <definedName name="RCArea" localSheetId="11" hidden="1">#REF!</definedName>
    <definedName name="RCArea" localSheetId="12" hidden="1">#REF!</definedName>
    <definedName name="RCArea" localSheetId="13" hidden="1">#REF!</definedName>
    <definedName name="RCArea" hidden="1">#REF!</definedName>
    <definedName name="S.dinh">640</definedName>
    <definedName name="sas" localSheetId="0" hidden="1">{"'Sheet1'!$L$16"}</definedName>
    <definedName name="sas" localSheetId="1" hidden="1">{"'Sheet1'!$L$16"}</definedName>
    <definedName name="sas" localSheetId="2" hidden="1">{"'Sheet1'!$L$16"}</definedName>
    <definedName name="sas" localSheetId="3" hidden="1">{"'Sheet1'!$L$16"}</definedName>
    <definedName name="sas" localSheetId="4" hidden="1">{"'Sheet1'!$L$16"}</definedName>
    <definedName name="sas" localSheetId="6" hidden="1">{"'Sheet1'!$L$16"}</definedName>
    <definedName name="sas" localSheetId="7" hidden="1">{"'Sheet1'!$L$16"}</definedName>
    <definedName name="sas" localSheetId="9" hidden="1">{"'Sheet1'!$L$16"}</definedName>
    <definedName name="sas" localSheetId="10" hidden="1">{"'Sheet1'!$L$16"}</definedName>
    <definedName name="sas" localSheetId="11" hidden="1">{"'Sheet1'!$L$16"}</definedName>
    <definedName name="sas" localSheetId="12" hidden="1">{"'Sheet1'!$L$16"}</definedName>
    <definedName name="sas" localSheetId="13" hidden="1">{"'Sheet1'!$L$16"}</definedName>
    <definedName name="sas" hidden="1">{"'Sheet1'!$L$16"}</definedName>
    <definedName name="sdbv" localSheetId="10" hidden="1">{"'Sheet1'!$L$16"}</definedName>
    <definedName name="sdbv" localSheetId="11" hidden="1">{"'Sheet1'!$L$16"}</definedName>
    <definedName name="sdbv" localSheetId="12" hidden="1">{"'Sheet1'!$L$16"}</definedName>
    <definedName name="sdbv" localSheetId="13" hidden="1">{"'Sheet1'!$L$16"}</definedName>
    <definedName name="sdbv" hidden="1">{"'Sheet1'!$L$16"}</definedName>
    <definedName name="sencount" hidden="1">2</definedName>
    <definedName name="Sosanh2" localSheetId="10" hidden="1">{"'Sheet1'!$L$16"}</definedName>
    <definedName name="Sosanh2" localSheetId="11" hidden="1">{"'Sheet1'!$L$16"}</definedName>
    <definedName name="Sosanh2" localSheetId="12" hidden="1">{"'Sheet1'!$L$16"}</definedName>
    <definedName name="Sosanh2" localSheetId="13" hidden="1">{"'Sheet1'!$L$16"}</definedName>
    <definedName name="Sosanh2" hidden="1">{"'Sheet1'!$L$16"}</definedName>
    <definedName name="Spanner_Auto_File">"C:\My Documents\tinh cdo.x2a"</definedName>
    <definedName name="SpecialPrice" localSheetId="0" hidden="1">#REF!</definedName>
    <definedName name="SpecialPrice" localSheetId="1" hidden="1">#REF!</definedName>
    <definedName name="SpecialPrice" localSheetId="2" hidden="1">#REF!</definedName>
    <definedName name="SpecialPrice" localSheetId="3" hidden="1">#REF!</definedName>
    <definedName name="SpecialPrice" localSheetId="4" hidden="1">#REF!</definedName>
    <definedName name="SpecialPrice" localSheetId="10" hidden="1">#REF!</definedName>
    <definedName name="SpecialPrice" localSheetId="11" hidden="1">#REF!</definedName>
    <definedName name="SpecialPrice" localSheetId="12" hidden="1">#REF!</definedName>
    <definedName name="SpecialPrice" localSheetId="13" hidden="1">#REF!</definedName>
    <definedName name="SpecialPrice" hidden="1">#REF!</definedName>
    <definedName name="SS" localSheetId="0" hidden="1">{"'Sheet1'!$L$16"}</definedName>
    <definedName name="SS" localSheetId="1" hidden="1">{"'Sheet1'!$L$16"}</definedName>
    <definedName name="SS" localSheetId="2" hidden="1">{"'Sheet1'!$L$16"}</definedName>
    <definedName name="SS" localSheetId="3" hidden="1">{"'Sheet1'!$L$16"}</definedName>
    <definedName name="SS" localSheetId="4" hidden="1">{"'Sheet1'!$L$16"}</definedName>
    <definedName name="SS" localSheetId="6" hidden="1">{"'Sheet1'!$L$16"}</definedName>
    <definedName name="SS" localSheetId="7" hidden="1">{"'Sheet1'!$L$16"}</definedName>
    <definedName name="SS" localSheetId="9" hidden="1">{"'Sheet1'!$L$16"}</definedName>
    <definedName name="SS" localSheetId="10" hidden="1">{"'Sheet1'!$L$16"}</definedName>
    <definedName name="SS" localSheetId="11" hidden="1">{"'Sheet1'!$L$16"}</definedName>
    <definedName name="SS" localSheetId="12" hidden="1">{"'Sheet1'!$L$16"}</definedName>
    <definedName name="SS" localSheetId="13" hidden="1">{"'Sheet1'!$L$16"}</definedName>
    <definedName name="SS" hidden="1">{"'Sheet1'!$L$16"}</definedName>
    <definedName name="t" localSheetId="0" hidden="1">{"'Sheet1'!$L$16"}</definedName>
    <definedName name="t" localSheetId="1" hidden="1">{"'Sheet1'!$L$16"}</definedName>
    <definedName name="t" localSheetId="2" hidden="1">{"'Sheet1'!$L$16"}</definedName>
    <definedName name="t" localSheetId="3" hidden="1">{"'Sheet1'!$L$16"}</definedName>
    <definedName name="t" localSheetId="4" hidden="1">{"'Sheet1'!$L$16"}</definedName>
    <definedName name="t" localSheetId="6" hidden="1">{"'Sheet1'!$L$16"}</definedName>
    <definedName name="t" localSheetId="7" hidden="1">{"'Sheet1'!$L$16"}</definedName>
    <definedName name="t" localSheetId="9" hidden="1">{"'Sheet1'!$L$16"}</definedName>
    <definedName name="t" localSheetId="10" hidden="1">{"'Sheet1'!$L$16"}</definedName>
    <definedName name="t" localSheetId="11" hidden="1">{"'Sheet1'!$L$16"}</definedName>
    <definedName name="t" localSheetId="12" hidden="1">{"'Sheet1'!$L$16"}</definedName>
    <definedName name="t" localSheetId="13" hidden="1">{"'Sheet1'!$L$16"}</definedName>
    <definedName name="t" hidden="1">{"'Sheet1'!$L$16"}</definedName>
    <definedName name="T.3" localSheetId="10" hidden="1">{"'Sheet1'!$L$16"}</definedName>
    <definedName name="T.3" localSheetId="11" hidden="1">{"'Sheet1'!$L$16"}</definedName>
    <definedName name="T.3" localSheetId="12" hidden="1">{"'Sheet1'!$L$16"}</definedName>
    <definedName name="T.3" localSheetId="13" hidden="1">{"'Sheet1'!$L$16"}</definedName>
    <definedName name="T.3" hidden="1">{"'Sheet1'!$L$16"}</definedName>
    <definedName name="Tang">100</definedName>
    <definedName name="TaxTV">10%</definedName>
    <definedName name="TaxXL">5%</definedName>
    <definedName name="tbl_ProdInfo" localSheetId="0" hidden="1">#REF!</definedName>
    <definedName name="tbl_ProdInfo" localSheetId="1" hidden="1">#REF!</definedName>
    <definedName name="tbl_ProdInfo" localSheetId="2" hidden="1">#REF!</definedName>
    <definedName name="tbl_ProdInfo" localSheetId="3" hidden="1">#REF!</definedName>
    <definedName name="tbl_ProdInfo" localSheetId="4" hidden="1">#REF!</definedName>
    <definedName name="tbl_ProdInfo" localSheetId="10" hidden="1">#REF!</definedName>
    <definedName name="tbl_ProdInfo" localSheetId="11" hidden="1">#REF!</definedName>
    <definedName name="tbl_ProdInfo" localSheetId="12" hidden="1">#REF!</definedName>
    <definedName name="tbl_ProdInfo" localSheetId="13" hidden="1">#REF!</definedName>
    <definedName name="tbl_ProdInfo" hidden="1">#REF!</definedName>
    <definedName name="Tiepdiama">9500</definedName>
    <definedName name="TPCP" localSheetId="10" hidden="1">#REF!</definedName>
    <definedName name="TPCP" localSheetId="11" hidden="1">#REF!</definedName>
    <definedName name="TPCP" localSheetId="12" hidden="1">#REF!</definedName>
    <definedName name="TPCP" localSheetId="13" hidden="1">#REF!</definedName>
    <definedName name="TPCP" hidden="1">#REF!</definedName>
    <definedName name="ttttt" localSheetId="0" hidden="1">{"'Sheet1'!$L$16"}</definedName>
    <definedName name="ttttt" localSheetId="1" hidden="1">{"'Sheet1'!$L$16"}</definedName>
    <definedName name="ttttt" localSheetId="2" hidden="1">{"'Sheet1'!$L$16"}</definedName>
    <definedName name="ttttt" localSheetId="3" hidden="1">{"'Sheet1'!$L$16"}</definedName>
    <definedName name="ttttt" localSheetId="4" hidden="1">{"'Sheet1'!$L$16"}</definedName>
    <definedName name="ttttt" localSheetId="6" hidden="1">{"'Sheet1'!$L$16"}</definedName>
    <definedName name="ttttt" localSheetId="7" hidden="1">{"'Sheet1'!$L$16"}</definedName>
    <definedName name="ttttt" localSheetId="9" hidden="1">{"'Sheet1'!$L$16"}</definedName>
    <definedName name="ttttt" localSheetId="10" hidden="1">{"'Sheet1'!$L$16"}</definedName>
    <definedName name="ttttt" localSheetId="11" hidden="1">{"'Sheet1'!$L$16"}</definedName>
    <definedName name="ttttt" localSheetId="12" hidden="1">{"'Sheet1'!$L$16"}</definedName>
    <definedName name="ttttt" localSheetId="13" hidden="1">{"'Sheet1'!$L$16"}</definedName>
    <definedName name="ttttt" hidden="1">{"'Sheet1'!$L$16"}</definedName>
    <definedName name="TTTTTTTTT" localSheetId="0" hidden="1">{"'Sheet1'!$L$16"}</definedName>
    <definedName name="TTTTTTTTT" localSheetId="1" hidden="1">{"'Sheet1'!$L$16"}</definedName>
    <definedName name="TTTTTTTTT" localSheetId="2" hidden="1">{"'Sheet1'!$L$16"}</definedName>
    <definedName name="TTTTTTTTT" localSheetId="3" hidden="1">{"'Sheet1'!$L$16"}</definedName>
    <definedName name="TTTTTTTTT" localSheetId="4" hidden="1">{"'Sheet1'!$L$16"}</definedName>
    <definedName name="TTTTTTTTT" localSheetId="6" hidden="1">{"'Sheet1'!$L$16"}</definedName>
    <definedName name="TTTTTTTTT" localSheetId="7" hidden="1">{"'Sheet1'!$L$16"}</definedName>
    <definedName name="TTTTTTTTT" localSheetId="9" hidden="1">{"'Sheet1'!$L$16"}</definedName>
    <definedName name="TTTTTTTTT" localSheetId="10" hidden="1">{"'Sheet1'!$L$16"}</definedName>
    <definedName name="TTTTTTTTT" localSheetId="11" hidden="1">{"'Sheet1'!$L$16"}</definedName>
    <definedName name="TTTTTTTTT" localSheetId="12" hidden="1">{"'Sheet1'!$L$16"}</definedName>
    <definedName name="TTTTTTTTT" localSheetId="13" hidden="1">{"'Sheet1'!$L$16"}</definedName>
    <definedName name="TTTTTTTTT" hidden="1">{"'Sheet1'!$L$16"}</definedName>
    <definedName name="ttttttttttt" localSheetId="0" hidden="1">{"'Sheet1'!$L$16"}</definedName>
    <definedName name="ttttttttttt" localSheetId="1" hidden="1">{"'Sheet1'!$L$16"}</definedName>
    <definedName name="ttttttttttt" localSheetId="2" hidden="1">{"'Sheet1'!$L$16"}</definedName>
    <definedName name="ttttttttttt" localSheetId="3" hidden="1">{"'Sheet1'!$L$16"}</definedName>
    <definedName name="ttttttttttt" localSheetId="4" hidden="1">{"'Sheet1'!$L$16"}</definedName>
    <definedName name="ttttttttttt" localSheetId="6" hidden="1">{"'Sheet1'!$L$16"}</definedName>
    <definedName name="ttttttttttt" localSheetId="7" hidden="1">{"'Sheet1'!$L$16"}</definedName>
    <definedName name="ttttttttttt" localSheetId="9" hidden="1">{"'Sheet1'!$L$16"}</definedName>
    <definedName name="ttttttttttt" localSheetId="10" hidden="1">{"'Sheet1'!$L$16"}</definedName>
    <definedName name="ttttttttttt" localSheetId="11" hidden="1">{"'Sheet1'!$L$16"}</definedName>
    <definedName name="ttttttttttt" localSheetId="12" hidden="1">{"'Sheet1'!$L$16"}</definedName>
    <definedName name="ttttttttttt" localSheetId="13" hidden="1">{"'Sheet1'!$L$16"}</definedName>
    <definedName name="ttttttttttt" hidden="1">{"'Sheet1'!$L$16"}</definedName>
    <definedName name="tttttttttttt" localSheetId="0" hidden="1">{"'Sheet1'!$L$16"}</definedName>
    <definedName name="tttttttttttt" localSheetId="1" hidden="1">{"'Sheet1'!$L$16"}</definedName>
    <definedName name="tttttttttttt" localSheetId="2" hidden="1">{"'Sheet1'!$L$16"}</definedName>
    <definedName name="tttttttttttt" localSheetId="3" hidden="1">{"'Sheet1'!$L$16"}</definedName>
    <definedName name="tttttttttttt" localSheetId="4" hidden="1">{"'Sheet1'!$L$16"}</definedName>
    <definedName name="tttttttttttt" localSheetId="6" hidden="1">{"'Sheet1'!$L$16"}</definedName>
    <definedName name="tttttttttttt" localSheetId="7" hidden="1">{"'Sheet1'!$L$16"}</definedName>
    <definedName name="tttttttttttt" localSheetId="9" hidden="1">{"'Sheet1'!$L$16"}</definedName>
    <definedName name="tttttttttttt" localSheetId="10" hidden="1">{"'Sheet1'!$L$16"}</definedName>
    <definedName name="tttttttttttt" localSheetId="11" hidden="1">{"'Sheet1'!$L$16"}</definedName>
    <definedName name="tttttttttttt" localSheetId="12" hidden="1">{"'Sheet1'!$L$16"}</definedName>
    <definedName name="tttttttttttt" localSheetId="13" hidden="1">{"'Sheet1'!$L$16"}</definedName>
    <definedName name="tttttttttttt" hidden="1">{"'Sheet1'!$L$16"}</definedName>
    <definedName name="tuyennhanh" localSheetId="0" hidden="1">{"'Sheet1'!$L$16"}</definedName>
    <definedName name="tuyennhanh" localSheetId="1" hidden="1">{"'Sheet1'!$L$16"}</definedName>
    <definedName name="tuyennhanh" localSheetId="2" hidden="1">{"'Sheet1'!$L$16"}</definedName>
    <definedName name="tuyennhanh" localSheetId="3" hidden="1">{"'Sheet1'!$L$16"}</definedName>
    <definedName name="tuyennhanh" localSheetId="4" hidden="1">{"'Sheet1'!$L$16"}</definedName>
    <definedName name="tuyennhanh" localSheetId="6" hidden="1">{"'Sheet1'!$L$16"}</definedName>
    <definedName name="tuyennhanh" localSheetId="7" hidden="1">{"'Sheet1'!$L$16"}</definedName>
    <definedName name="tuyennhanh" localSheetId="9" hidden="1">{"'Sheet1'!$L$16"}</definedName>
    <definedName name="tuyennhanh" localSheetId="10" hidden="1">{"'Sheet1'!$L$16"}</definedName>
    <definedName name="tuyennhanh" localSheetId="11" hidden="1">{"'Sheet1'!$L$16"}</definedName>
    <definedName name="tuyennhanh" localSheetId="12" hidden="1">{"'Sheet1'!$L$16"}</definedName>
    <definedName name="tuyennhanh" localSheetId="13" hidden="1">{"'Sheet1'!$L$16"}</definedName>
    <definedName name="tuyennhanh" hidden="1">{"'Sheet1'!$L$16"}</definedName>
    <definedName name="TW" localSheetId="0">#REF!</definedName>
    <definedName name="TW" localSheetId="1">#REF!</definedName>
    <definedName name="TW">#REF!</definedName>
    <definedName name="tytrong16so5nam">'[5]PLI CTrinh'!$CN$10</definedName>
    <definedName name="tha" localSheetId="0" hidden="1">{"'Sheet1'!$L$16"}</definedName>
    <definedName name="tha" localSheetId="1" hidden="1">{"'Sheet1'!$L$16"}</definedName>
    <definedName name="tha" localSheetId="2" hidden="1">{"'Sheet1'!$L$16"}</definedName>
    <definedName name="tha" localSheetId="3" hidden="1">{"'Sheet1'!$L$16"}</definedName>
    <definedName name="tha" localSheetId="4" hidden="1">{"'Sheet1'!$L$16"}</definedName>
    <definedName name="tha" localSheetId="6" hidden="1">{"'Sheet1'!$L$16"}</definedName>
    <definedName name="tha" localSheetId="7" hidden="1">{"'Sheet1'!$L$16"}</definedName>
    <definedName name="tha" localSheetId="9" hidden="1">{"'Sheet1'!$L$16"}</definedName>
    <definedName name="tha" localSheetId="10" hidden="1">{"'Sheet1'!$L$16"}</definedName>
    <definedName name="tha" localSheetId="11" hidden="1">{"'Sheet1'!$L$16"}</definedName>
    <definedName name="tha" localSheetId="12" hidden="1">{"'Sheet1'!$L$16"}</definedName>
    <definedName name="tha" localSheetId="13" hidden="1">{"'Sheet1'!$L$16"}</definedName>
    <definedName name="tha" hidden="1">{"'Sheet1'!$L$16"}</definedName>
    <definedName name="thai" localSheetId="10" hidden="1">{"'Sheet1'!$L$16"}</definedName>
    <definedName name="thai" localSheetId="11" hidden="1">{"'Sheet1'!$L$16"}</definedName>
    <definedName name="thai" localSheetId="12" hidden="1">{"'Sheet1'!$L$16"}</definedName>
    <definedName name="thai" localSheetId="13" hidden="1">{"'Sheet1'!$L$16"}</definedName>
    <definedName name="thai" hidden="1">{"'Sheet1'!$L$16"}</definedName>
    <definedName name="thang10" localSheetId="0" hidden="1">{"'Sheet1'!$L$16"}</definedName>
    <definedName name="thang10" localSheetId="1" hidden="1">{"'Sheet1'!$L$16"}</definedName>
    <definedName name="thang10" localSheetId="2" hidden="1">{"'Sheet1'!$L$16"}</definedName>
    <definedName name="thang10" localSheetId="3" hidden="1">{"'Sheet1'!$L$16"}</definedName>
    <definedName name="thang10" localSheetId="4" hidden="1">{"'Sheet1'!$L$16"}</definedName>
    <definedName name="thang10" localSheetId="6" hidden="1">{"'Sheet1'!$L$16"}</definedName>
    <definedName name="thang10" localSheetId="7" hidden="1">{"'Sheet1'!$L$16"}</definedName>
    <definedName name="thang10" localSheetId="9" hidden="1">{"'Sheet1'!$L$16"}</definedName>
    <definedName name="thang10" localSheetId="10" hidden="1">{"'Sheet1'!$L$16"}</definedName>
    <definedName name="thang10" localSheetId="11" hidden="1">{"'Sheet1'!$L$16"}</definedName>
    <definedName name="thang10" localSheetId="12" hidden="1">{"'Sheet1'!$L$16"}</definedName>
    <definedName name="thang10" localSheetId="13" hidden="1">{"'Sheet1'!$L$16"}</definedName>
    <definedName name="thang10" hidden="1">{"'Sheet1'!$L$16"}</definedName>
    <definedName name="thanh" localSheetId="10" hidden="1">{"'Sheet1'!$L$16"}</definedName>
    <definedName name="thanh" localSheetId="11" hidden="1">{"'Sheet1'!$L$16"}</definedName>
    <definedName name="thanh" localSheetId="12" hidden="1">{"'Sheet1'!$L$16"}</definedName>
    <definedName name="thanh" localSheetId="13" hidden="1">{"'Sheet1'!$L$16"}</definedName>
    <definedName name="thanh" hidden="1">{"'Sheet1'!$L$16"}</definedName>
    <definedName name="thepma">10500</definedName>
    <definedName name="thu" localSheetId="0" hidden="1">{"'Sheet1'!$L$16"}</definedName>
    <definedName name="thu" localSheetId="1" hidden="1">{"'Sheet1'!$L$16"}</definedName>
    <definedName name="thu" localSheetId="2" hidden="1">{"'Sheet1'!$L$16"}</definedName>
    <definedName name="thu" localSheetId="3" hidden="1">{"'Sheet1'!$L$16"}</definedName>
    <definedName name="thu" localSheetId="4" hidden="1">{"'Sheet1'!$L$16"}</definedName>
    <definedName name="thu" localSheetId="6" hidden="1">{"'Sheet1'!$L$16"}</definedName>
    <definedName name="thu" localSheetId="7" hidden="1">{"'Sheet1'!$L$16"}</definedName>
    <definedName name="thu" localSheetId="9" hidden="1">{"'Sheet1'!$L$16"}</definedName>
    <definedName name="thu" localSheetId="10" hidden="1">{"'Sheet1'!$L$16"}</definedName>
    <definedName name="thu" localSheetId="11" hidden="1">{"'Sheet1'!$L$16"}</definedName>
    <definedName name="thu" localSheetId="12" hidden="1">{"'Sheet1'!$L$16"}</definedName>
    <definedName name="thu" localSheetId="13" hidden="1">{"'Sheet1'!$L$16"}</definedName>
    <definedName name="thu" hidden="1">{"'Sheet1'!$L$16"}</definedName>
    <definedName name="thue">6</definedName>
    <definedName name="thuy" localSheetId="0" hidden="1">{"'Sheet1'!$L$16"}</definedName>
    <definedName name="thuy" localSheetId="1" hidden="1">{"'Sheet1'!$L$16"}</definedName>
    <definedName name="thuy" localSheetId="2" hidden="1">{"'Sheet1'!$L$16"}</definedName>
    <definedName name="thuy" localSheetId="3" hidden="1">{"'Sheet1'!$L$16"}</definedName>
    <definedName name="thuy" localSheetId="4" hidden="1">{"'Sheet1'!$L$16"}</definedName>
    <definedName name="thuy" localSheetId="6" hidden="1">{"'Sheet1'!$L$16"}</definedName>
    <definedName name="thuy" localSheetId="7" hidden="1">{"'Sheet1'!$L$16"}</definedName>
    <definedName name="thuy" localSheetId="9" hidden="1">{"'Sheet1'!$L$16"}</definedName>
    <definedName name="thuy" localSheetId="10" hidden="1">{"'Sheet1'!$L$16"}</definedName>
    <definedName name="thuy" localSheetId="11" hidden="1">{"'Sheet1'!$L$16"}</definedName>
    <definedName name="thuy" localSheetId="12" hidden="1">{"'Sheet1'!$L$16"}</definedName>
    <definedName name="thuy" localSheetId="13" hidden="1">{"'Sheet1'!$L$16"}</definedName>
    <definedName name="thuy" hidden="1">{"'Sheet1'!$L$16"}</definedName>
    <definedName name="u" localSheetId="0" hidden="1">{"'Sheet1'!$L$16"}</definedName>
    <definedName name="u" localSheetId="1" hidden="1">{"'Sheet1'!$L$16"}</definedName>
    <definedName name="u" localSheetId="2" hidden="1">{"'Sheet1'!$L$16"}</definedName>
    <definedName name="u" localSheetId="3" hidden="1">{"'Sheet1'!$L$16"}</definedName>
    <definedName name="u" localSheetId="4" hidden="1">{"'Sheet1'!$L$16"}</definedName>
    <definedName name="u" localSheetId="6" hidden="1">{"'Sheet1'!$L$16"}</definedName>
    <definedName name="u" localSheetId="7" hidden="1">{"'Sheet1'!$L$16"}</definedName>
    <definedName name="u" localSheetId="9" hidden="1">{"'Sheet1'!$L$16"}</definedName>
    <definedName name="u" localSheetId="10" hidden="1">{"'Sheet1'!$L$16"}</definedName>
    <definedName name="u" localSheetId="11" hidden="1">{"'Sheet1'!$L$16"}</definedName>
    <definedName name="u" localSheetId="12" hidden="1">{"'Sheet1'!$L$16"}</definedName>
    <definedName name="u" localSheetId="13" hidden="1">{"'Sheet1'!$L$16"}</definedName>
    <definedName name="u" hidden="1">{"'Sheet1'!$L$16"}</definedName>
    <definedName name="ư" localSheetId="0" hidden="1">{"'Sheet1'!$L$16"}</definedName>
    <definedName name="ư" localSheetId="1" hidden="1">{"'Sheet1'!$L$16"}</definedName>
    <definedName name="ư" localSheetId="2" hidden="1">{"'Sheet1'!$L$16"}</definedName>
    <definedName name="ư" localSheetId="3" hidden="1">{"'Sheet1'!$L$16"}</definedName>
    <definedName name="ư" localSheetId="4" hidden="1">{"'Sheet1'!$L$16"}</definedName>
    <definedName name="ư" localSheetId="6" hidden="1">{"'Sheet1'!$L$16"}</definedName>
    <definedName name="ư" localSheetId="7" hidden="1">{"'Sheet1'!$L$16"}</definedName>
    <definedName name="ư" localSheetId="9" hidden="1">{"'Sheet1'!$L$16"}</definedName>
    <definedName name="ư" localSheetId="10" hidden="1">{"'Sheet1'!$L$16"}</definedName>
    <definedName name="ư" localSheetId="11" hidden="1">{"'Sheet1'!$L$16"}</definedName>
    <definedName name="ư" localSheetId="12" hidden="1">{"'Sheet1'!$L$16"}</definedName>
    <definedName name="ư" localSheetId="13" hidden="1">{"'Sheet1'!$L$16"}</definedName>
    <definedName name="ư" hidden="1">{"'Sheet1'!$L$16"}</definedName>
    <definedName name="ươpkhgbvcxz" localSheetId="0" hidden="1">{"'Sheet1'!$L$16"}</definedName>
    <definedName name="ươpkhgbvcxz" localSheetId="1" hidden="1">{"'Sheet1'!$L$16"}</definedName>
    <definedName name="ươpkhgbvcxz" localSheetId="2" hidden="1">{"'Sheet1'!$L$16"}</definedName>
    <definedName name="ươpkhgbvcxz" localSheetId="3" hidden="1">{"'Sheet1'!$L$16"}</definedName>
    <definedName name="ươpkhgbvcxz" localSheetId="4" hidden="1">{"'Sheet1'!$L$16"}</definedName>
    <definedName name="ươpkhgbvcxz" localSheetId="6" hidden="1">{"'Sheet1'!$L$16"}</definedName>
    <definedName name="ươpkhgbvcxz" localSheetId="7" hidden="1">{"'Sheet1'!$L$16"}</definedName>
    <definedName name="ươpkhgbvcxz" localSheetId="9" hidden="1">{"'Sheet1'!$L$16"}</definedName>
    <definedName name="ươpkhgbvcxz" localSheetId="10" hidden="1">{"'Sheet1'!$L$16"}</definedName>
    <definedName name="ươpkhgbvcxz" localSheetId="11" hidden="1">{"'Sheet1'!$L$16"}</definedName>
    <definedName name="ươpkhgbvcxz" localSheetId="12" hidden="1">{"'Sheet1'!$L$16"}</definedName>
    <definedName name="ươpkhgbvcxz" localSheetId="13" hidden="1">{"'Sheet1'!$L$16"}</definedName>
    <definedName name="ươpkhgbvcxz" hidden="1">{"'Sheet1'!$L$16"}</definedName>
    <definedName name="v" localSheetId="0" hidden="1">{"'Sheet1'!$L$16"}</definedName>
    <definedName name="v" localSheetId="1" hidden="1">{"'Sheet1'!$L$16"}</definedName>
    <definedName name="v" localSheetId="2" hidden="1">{"'Sheet1'!$L$16"}</definedName>
    <definedName name="v" localSheetId="3" hidden="1">{"'Sheet1'!$L$16"}</definedName>
    <definedName name="v" localSheetId="4" hidden="1">{"'Sheet1'!$L$16"}</definedName>
    <definedName name="v" localSheetId="6" hidden="1">{"'Sheet1'!$L$16"}</definedName>
    <definedName name="v" localSheetId="7" hidden="1">{"'Sheet1'!$L$16"}</definedName>
    <definedName name="v" localSheetId="9" hidden="1">{"'Sheet1'!$L$16"}</definedName>
    <definedName name="v" localSheetId="10" hidden="1">{"'Sheet1'!$L$16"}</definedName>
    <definedName name="v" localSheetId="11" hidden="1">{"'Sheet1'!$L$16"}</definedName>
    <definedName name="v" localSheetId="12" hidden="1">{"'Sheet1'!$L$16"}</definedName>
    <definedName name="v" localSheetId="13" hidden="1">{"'Sheet1'!$L$16"}</definedName>
    <definedName name="v" hidden="1">{"'Sheet1'!$L$16"}</definedName>
    <definedName name="VAÄT_LIEÄU">"nhandongia"</definedName>
    <definedName name="VATM" localSheetId="10" hidden="1">{"'Sheet1'!$L$16"}</definedName>
    <definedName name="VATM" localSheetId="11" hidden="1">{"'Sheet1'!$L$16"}</definedName>
    <definedName name="VATM" localSheetId="12" hidden="1">{"'Sheet1'!$L$16"}</definedName>
    <definedName name="VATM" localSheetId="13" hidden="1">{"'Sheet1'!$L$16"}</definedName>
    <definedName name="VATM" hidden="1">{"'Sheet1'!$L$16"}</definedName>
    <definedName name="vcoto" localSheetId="0" hidden="1">{"'Sheet1'!$L$16"}</definedName>
    <definedName name="vcoto" localSheetId="1" hidden="1">{"'Sheet1'!$L$16"}</definedName>
    <definedName name="vcoto" localSheetId="2" hidden="1">{"'Sheet1'!$L$16"}</definedName>
    <definedName name="vcoto" localSheetId="3" hidden="1">{"'Sheet1'!$L$16"}</definedName>
    <definedName name="vcoto" localSheetId="4" hidden="1">{"'Sheet1'!$L$16"}</definedName>
    <definedName name="vcoto" localSheetId="6" hidden="1">{"'Sheet1'!$L$16"}</definedName>
    <definedName name="vcoto" localSheetId="7" hidden="1">{"'Sheet1'!$L$16"}</definedName>
    <definedName name="vcoto" localSheetId="9" hidden="1">{"'Sheet1'!$L$16"}</definedName>
    <definedName name="vcoto" localSheetId="10" hidden="1">{"'Sheet1'!$L$16"}</definedName>
    <definedName name="vcoto" localSheetId="11" hidden="1">{"'Sheet1'!$L$16"}</definedName>
    <definedName name="vcoto" localSheetId="12" hidden="1">{"'Sheet1'!$L$16"}</definedName>
    <definedName name="vcoto" localSheetId="13" hidden="1">{"'Sheet1'!$L$16"}</definedName>
    <definedName name="vcoto" hidden="1">{"'Sheet1'!$L$16"}</definedName>
    <definedName name="VH" localSheetId="10" hidden="1">{"'Sheet1'!$L$16"}</definedName>
    <definedName name="VH" localSheetId="11" hidden="1">{"'Sheet1'!$L$16"}</definedName>
    <definedName name="VH" localSheetId="12" hidden="1">{"'Sheet1'!$L$16"}</definedName>
    <definedName name="VH" localSheetId="13" hidden="1">{"'Sheet1'!$L$16"}</definedName>
    <definedName name="VH" hidden="1">{"'Sheet1'!$L$16"}</definedName>
    <definedName name="Viet" localSheetId="0" hidden="1">{"'Sheet1'!$L$16"}</definedName>
    <definedName name="Viet" localSheetId="1" hidden="1">{"'Sheet1'!$L$16"}</definedName>
    <definedName name="Viet" localSheetId="2" hidden="1">{"'Sheet1'!$L$16"}</definedName>
    <definedName name="Viet" localSheetId="3" hidden="1">{"'Sheet1'!$L$16"}</definedName>
    <definedName name="Viet" localSheetId="4" hidden="1">{"'Sheet1'!$L$16"}</definedName>
    <definedName name="Viet" localSheetId="6" hidden="1">{"'Sheet1'!$L$16"}</definedName>
    <definedName name="Viet" localSheetId="7" hidden="1">{"'Sheet1'!$L$16"}</definedName>
    <definedName name="Viet" localSheetId="9" hidden="1">{"'Sheet1'!$L$16"}</definedName>
    <definedName name="Viet" localSheetId="10" hidden="1">{"'Sheet1'!$L$16"}</definedName>
    <definedName name="Viet" localSheetId="11" hidden="1">{"'Sheet1'!$L$16"}</definedName>
    <definedName name="Viet" localSheetId="12" hidden="1">{"'Sheet1'!$L$16"}</definedName>
    <definedName name="Viet" localSheetId="13" hidden="1">{"'Sheet1'!$L$16"}</definedName>
    <definedName name="Viet" hidden="1">{"'Sheet1'!$L$16"}</definedName>
    <definedName name="vlct" localSheetId="10" hidden="1">{"'Sheet1'!$L$16"}</definedName>
    <definedName name="vlct" localSheetId="11" hidden="1">{"'Sheet1'!$L$16"}</definedName>
    <definedName name="vlct" localSheetId="12" hidden="1">{"'Sheet1'!$L$16"}</definedName>
    <definedName name="vlct" localSheetId="13" hidden="1">{"'Sheet1'!$L$16"}</definedName>
    <definedName name="vlct" hidden="1">{"'Sheet1'!$L$16"}</definedName>
    <definedName name="WIRE1">5</definedName>
    <definedName name="wrn.aaa." localSheetId="0" hidden="1">{#N/A,#N/A,FALSE,"Sheet1";#N/A,#N/A,FALSE,"Sheet1";#N/A,#N/A,FALSE,"Sheet1"}</definedName>
    <definedName name="wrn.aaa." localSheetId="1" hidden="1">{#N/A,#N/A,FALSE,"Sheet1";#N/A,#N/A,FALSE,"Sheet1";#N/A,#N/A,FALSE,"Sheet1"}</definedName>
    <definedName name="wrn.aaa." localSheetId="2" hidden="1">{#N/A,#N/A,FALSE,"Sheet1";#N/A,#N/A,FALSE,"Sheet1";#N/A,#N/A,FALSE,"Sheet1"}</definedName>
    <definedName name="wrn.aaa." localSheetId="3" hidden="1">{#N/A,#N/A,FALSE,"Sheet1";#N/A,#N/A,FALSE,"Sheet1";#N/A,#N/A,FALSE,"Sheet1"}</definedName>
    <definedName name="wrn.aaa." localSheetId="4" hidden="1">{#N/A,#N/A,FALSE,"Sheet1";#N/A,#N/A,FALSE,"Sheet1";#N/A,#N/A,FALSE,"Sheet1"}</definedName>
    <definedName name="wrn.aaa." localSheetId="6" hidden="1">{#N/A,#N/A,FALSE,"Sheet1";#N/A,#N/A,FALSE,"Sheet1";#N/A,#N/A,FALSE,"Sheet1"}</definedName>
    <definedName name="wrn.aaa." localSheetId="7" hidden="1">{#N/A,#N/A,FALSE,"Sheet1";#N/A,#N/A,FALSE,"Sheet1";#N/A,#N/A,FALSE,"Sheet1"}</definedName>
    <definedName name="wrn.aaa." localSheetId="9" hidden="1">{#N/A,#N/A,FALSE,"Sheet1";#N/A,#N/A,FALSE,"Sheet1";#N/A,#N/A,FALSE,"Sheet1"}</definedName>
    <definedName name="wrn.aaa." localSheetId="10" hidden="1">{#N/A,#N/A,FALSE,"Sheet1";#N/A,#N/A,FALSE,"Sheet1";#N/A,#N/A,FALSE,"Sheet1"}</definedName>
    <definedName name="wrn.aaa." localSheetId="11" hidden="1">{#N/A,#N/A,FALSE,"Sheet1";#N/A,#N/A,FALSE,"Sheet1";#N/A,#N/A,FALSE,"Sheet1"}</definedName>
    <definedName name="wrn.aaa." localSheetId="12" hidden="1">{#N/A,#N/A,FALSE,"Sheet1";#N/A,#N/A,FALSE,"Sheet1";#N/A,#N/A,FALSE,"Sheet1"}</definedName>
    <definedName name="wrn.aaa." localSheetId="13" hidden="1">{#N/A,#N/A,FALSE,"Sheet1";#N/A,#N/A,FALSE,"Sheet1";#N/A,#N/A,FALSE,"Sheet1"}</definedName>
    <definedName name="wrn.aaa." hidden="1">{#N/A,#N/A,FALSE,"Sheet1";#N/A,#N/A,FALSE,"Sheet1";#N/A,#N/A,FALSE,"Sheet1"}</definedName>
    <definedName name="wrn.aaa.1" localSheetId="10" hidden="1">{#N/A,#N/A,FALSE,"Sheet1";#N/A,#N/A,FALSE,"Sheet1";#N/A,#N/A,FALSE,"Sheet1"}</definedName>
    <definedName name="wrn.aaa.1" localSheetId="11" hidden="1">{#N/A,#N/A,FALSE,"Sheet1";#N/A,#N/A,FALSE,"Sheet1";#N/A,#N/A,FALSE,"Sheet1"}</definedName>
    <definedName name="wrn.aaa.1" localSheetId="12" hidden="1">{#N/A,#N/A,FALSE,"Sheet1";#N/A,#N/A,FALSE,"Sheet1";#N/A,#N/A,FALSE,"Sheet1"}</definedName>
    <definedName name="wrn.aaa.1" localSheetId="13" hidden="1">{#N/A,#N/A,FALSE,"Sheet1";#N/A,#N/A,FALSE,"Sheet1";#N/A,#N/A,FALSE,"Sheet1"}</definedName>
    <definedName name="wrn.aaa.1" hidden="1">{#N/A,#N/A,FALSE,"Sheet1";#N/A,#N/A,FALSE,"Sheet1";#N/A,#N/A,FALSE,"Sheet1"}</definedName>
    <definedName name="wrn.Bang._.ke._.nhan._.hang." localSheetId="0" hidden="1">{#N/A,#N/A,FALSE,"Ke khai NH"}</definedName>
    <definedName name="wrn.Bang._.ke._.nhan._.hang." localSheetId="1" hidden="1">{#N/A,#N/A,FALSE,"Ke khai NH"}</definedName>
    <definedName name="wrn.Bang._.ke._.nhan._.hang." localSheetId="2" hidden="1">{#N/A,#N/A,FALSE,"Ke khai NH"}</definedName>
    <definedName name="wrn.Bang._.ke._.nhan._.hang." localSheetId="3" hidden="1">{#N/A,#N/A,FALSE,"Ke khai NH"}</definedName>
    <definedName name="wrn.Bang._.ke._.nhan._.hang." localSheetId="4" hidden="1">{#N/A,#N/A,FALSE,"Ke khai NH"}</definedName>
    <definedName name="wrn.Bang._.ke._.nhan._.hang." localSheetId="6" hidden="1">{#N/A,#N/A,FALSE,"Ke khai NH"}</definedName>
    <definedName name="wrn.Bang._.ke._.nhan._.hang." localSheetId="7" hidden="1">{#N/A,#N/A,FALSE,"Ke khai NH"}</definedName>
    <definedName name="wrn.Bang._.ke._.nhan._.hang." localSheetId="9" hidden="1">{#N/A,#N/A,FALSE,"Ke khai NH"}</definedName>
    <definedName name="wrn.Bang._.ke._.nhan._.hang." localSheetId="10" hidden="1">{#N/A,#N/A,FALSE,"Ke khai NH"}</definedName>
    <definedName name="wrn.Bang._.ke._.nhan._.hang." localSheetId="11" hidden="1">{#N/A,#N/A,FALSE,"Ke khai NH"}</definedName>
    <definedName name="wrn.Bang._.ke._.nhan._.hang." localSheetId="12" hidden="1">{#N/A,#N/A,FALSE,"Ke khai NH"}</definedName>
    <definedName name="wrn.Bang._.ke._.nhan._.hang." localSheetId="13" hidden="1">{#N/A,#N/A,FALSE,"Ke khai NH"}</definedName>
    <definedName name="wrn.Bang._.ke._.nhan._.hang." hidden="1">{#N/A,#N/A,FALSE,"Ke khai NH"}</definedName>
    <definedName name="wrn.cong." localSheetId="0" hidden="1">{#N/A,#N/A,FALSE,"Sheet1"}</definedName>
    <definedName name="wrn.cong." localSheetId="1" hidden="1">{#N/A,#N/A,FALSE,"Sheet1"}</definedName>
    <definedName name="wrn.cong." localSheetId="2" hidden="1">{#N/A,#N/A,FALSE,"Sheet1"}</definedName>
    <definedName name="wrn.cong." localSheetId="3" hidden="1">{#N/A,#N/A,FALSE,"Sheet1"}</definedName>
    <definedName name="wrn.cong." localSheetId="4" hidden="1">{#N/A,#N/A,FALSE,"Sheet1"}</definedName>
    <definedName name="wrn.cong." localSheetId="6" hidden="1">{#N/A,#N/A,FALSE,"Sheet1"}</definedName>
    <definedName name="wrn.cong." localSheetId="7" hidden="1">{#N/A,#N/A,FALSE,"Sheet1"}</definedName>
    <definedName name="wrn.cong." localSheetId="9" hidden="1">{#N/A,#N/A,FALSE,"Sheet1"}</definedName>
    <definedName name="wrn.cong." localSheetId="10" hidden="1">{#N/A,#N/A,FALSE,"Sheet1"}</definedName>
    <definedName name="wrn.cong." localSheetId="11" hidden="1">{#N/A,#N/A,FALSE,"Sheet1"}</definedName>
    <definedName name="wrn.cong." localSheetId="12" hidden="1">{#N/A,#N/A,FALSE,"Sheet1"}</definedName>
    <definedName name="wrn.cong." localSheetId="13" hidden="1">{#N/A,#N/A,FALSE,"Sheet1"}</definedName>
    <definedName name="wrn.cong." hidden="1">{#N/A,#N/A,FALSE,"Sheet1"}</definedName>
    <definedName name="wrn.Che._.do._.duoc._.huong." localSheetId="0" hidden="1">{#N/A,#N/A,FALSE,"BN (2)"}</definedName>
    <definedName name="wrn.Che._.do._.duoc._.huong." localSheetId="1" hidden="1">{#N/A,#N/A,FALSE,"BN (2)"}</definedName>
    <definedName name="wrn.Che._.do._.duoc._.huong." localSheetId="2" hidden="1">{#N/A,#N/A,FALSE,"BN (2)"}</definedName>
    <definedName name="wrn.Che._.do._.duoc._.huong." localSheetId="3" hidden="1">{#N/A,#N/A,FALSE,"BN (2)"}</definedName>
    <definedName name="wrn.Che._.do._.duoc._.huong." localSheetId="4" hidden="1">{#N/A,#N/A,FALSE,"BN (2)"}</definedName>
    <definedName name="wrn.Che._.do._.duoc._.huong." localSheetId="6" hidden="1">{#N/A,#N/A,FALSE,"BN (2)"}</definedName>
    <definedName name="wrn.Che._.do._.duoc._.huong." localSheetId="7" hidden="1">{#N/A,#N/A,FALSE,"BN (2)"}</definedName>
    <definedName name="wrn.Che._.do._.duoc._.huong." localSheetId="9" hidden="1">{#N/A,#N/A,FALSE,"BN (2)"}</definedName>
    <definedName name="wrn.Che._.do._.duoc._.huong." localSheetId="10" hidden="1">{#N/A,#N/A,FALSE,"BN (2)"}</definedName>
    <definedName name="wrn.Che._.do._.duoc._.huong." localSheetId="11" hidden="1">{#N/A,#N/A,FALSE,"BN (2)"}</definedName>
    <definedName name="wrn.Che._.do._.duoc._.huong." localSheetId="12" hidden="1">{#N/A,#N/A,FALSE,"BN (2)"}</definedName>
    <definedName name="wrn.Che._.do._.duoc._.huong." localSheetId="13" hidden="1">{#N/A,#N/A,FALSE,"BN (2)"}</definedName>
    <definedName name="wrn.Che._.do._.duoc._.huong." hidden="1">{#N/A,#N/A,FALSE,"BN (2)"}</definedName>
    <definedName name="wrn.chi._.tiÆt." localSheetId="0" hidden="1">{#N/A,#N/A,FALSE,"Chi tiÆt"}</definedName>
    <definedName name="wrn.chi._.tiÆt." localSheetId="1" hidden="1">{#N/A,#N/A,FALSE,"Chi tiÆt"}</definedName>
    <definedName name="wrn.chi._.tiÆt." localSheetId="2" hidden="1">{#N/A,#N/A,FALSE,"Chi tiÆt"}</definedName>
    <definedName name="wrn.chi._.tiÆt." localSheetId="3" hidden="1">{#N/A,#N/A,FALSE,"Chi tiÆt"}</definedName>
    <definedName name="wrn.chi._.tiÆt." localSheetId="4" hidden="1">{#N/A,#N/A,FALSE,"Chi tiÆt"}</definedName>
    <definedName name="wrn.chi._.tiÆt." localSheetId="6" hidden="1">{#N/A,#N/A,FALSE,"Chi tiÆt"}</definedName>
    <definedName name="wrn.chi._.tiÆt." localSheetId="7" hidden="1">{#N/A,#N/A,FALSE,"Chi tiÆt"}</definedName>
    <definedName name="wrn.chi._.tiÆt." localSheetId="9" hidden="1">{#N/A,#N/A,FALSE,"Chi tiÆt"}</definedName>
    <definedName name="wrn.chi._.tiÆt." localSheetId="10" hidden="1">{#N/A,#N/A,FALSE,"Chi tiÆt"}</definedName>
    <definedName name="wrn.chi._.tiÆt." localSheetId="11" hidden="1">{#N/A,#N/A,FALSE,"Chi tiÆt"}</definedName>
    <definedName name="wrn.chi._.tiÆt." localSheetId="12" hidden="1">{#N/A,#N/A,FALSE,"Chi tiÆt"}</definedName>
    <definedName name="wrn.chi._.tiÆt." localSheetId="13" hidden="1">{#N/A,#N/A,FALSE,"Chi tiÆt"}</definedName>
    <definedName name="wrn.chi._.tiÆt." hidden="1">{#N/A,#N/A,FALSE,"Chi tiÆt"}</definedName>
    <definedName name="wrn.Giáy._.bao._.no." localSheetId="0" hidden="1">{#N/A,#N/A,FALSE,"BN"}</definedName>
    <definedName name="wrn.Giáy._.bao._.no." localSheetId="1" hidden="1">{#N/A,#N/A,FALSE,"BN"}</definedName>
    <definedName name="wrn.Giáy._.bao._.no." localSheetId="2" hidden="1">{#N/A,#N/A,FALSE,"BN"}</definedName>
    <definedName name="wrn.Giáy._.bao._.no." localSheetId="3" hidden="1">{#N/A,#N/A,FALSE,"BN"}</definedName>
    <definedName name="wrn.Giáy._.bao._.no." localSheetId="4" hidden="1">{#N/A,#N/A,FALSE,"BN"}</definedName>
    <definedName name="wrn.Giáy._.bao._.no." localSheetId="6" hidden="1">{#N/A,#N/A,FALSE,"BN"}</definedName>
    <definedName name="wrn.Giáy._.bao._.no." localSheetId="7" hidden="1">{#N/A,#N/A,FALSE,"BN"}</definedName>
    <definedName name="wrn.Giáy._.bao._.no." localSheetId="9" hidden="1">{#N/A,#N/A,FALSE,"BN"}</definedName>
    <definedName name="wrn.Giáy._.bao._.no." localSheetId="10" hidden="1">{#N/A,#N/A,FALSE,"BN"}</definedName>
    <definedName name="wrn.Giáy._.bao._.no." localSheetId="11" hidden="1">{#N/A,#N/A,FALSE,"BN"}</definedName>
    <definedName name="wrn.Giáy._.bao._.no." localSheetId="12" hidden="1">{#N/A,#N/A,FALSE,"BN"}</definedName>
    <definedName name="wrn.Giáy._.bao._.no." localSheetId="13" hidden="1">{#N/A,#N/A,FALSE,"BN"}</definedName>
    <definedName name="wrn.Giáy._.bao._.no." hidden="1">{#N/A,#N/A,FALSE,"BN"}</definedName>
    <definedName name="wrn.Report." localSheetId="0" hidden="1">{"Offgrid",#N/A,FALSE,"OFFGRID";"Region",#N/A,FALSE,"REGION";"Offgrid -2",#N/A,FALSE,"OFFGRID";"WTP",#N/A,FALSE,"WTP";"WTP -2",#N/A,FALSE,"WTP";"Project",#N/A,FALSE,"PROJECT";"Summary -2",#N/A,FALSE,"SUMMARY"}</definedName>
    <definedName name="wrn.Report." localSheetId="1" hidden="1">{"Offgrid",#N/A,FALSE,"OFFGRID";"Region",#N/A,FALSE,"REGION";"Offgrid -2",#N/A,FALSE,"OFFGRID";"WTP",#N/A,FALSE,"WTP";"WTP -2",#N/A,FALSE,"WTP";"Project",#N/A,FALSE,"PROJECT";"Summary -2",#N/A,FALSE,"SUMMARY"}</definedName>
    <definedName name="wrn.Report." localSheetId="2" hidden="1">{"Offgrid",#N/A,FALSE,"OFFGRID";"Region",#N/A,FALSE,"REGION";"Offgrid -2",#N/A,FALSE,"OFFGRID";"WTP",#N/A,FALSE,"WTP";"WTP -2",#N/A,FALSE,"WTP";"Project",#N/A,FALSE,"PROJECT";"Summary -2",#N/A,FALSE,"SUMMARY"}</definedName>
    <definedName name="wrn.Report." localSheetId="3" hidden="1">{"Offgrid",#N/A,FALSE,"OFFGRID";"Region",#N/A,FALSE,"REGION";"Offgrid -2",#N/A,FALSE,"OFFGRID";"WTP",#N/A,FALSE,"WTP";"WTP -2",#N/A,FALSE,"WTP";"Project",#N/A,FALSE,"PROJECT";"Summary -2",#N/A,FALSE,"SUMMARY"}</definedName>
    <definedName name="wrn.Report." localSheetId="4" hidden="1">{"Offgrid",#N/A,FALSE,"OFFGRID";"Region",#N/A,FALSE,"REGION";"Offgrid -2",#N/A,FALSE,"OFFGRID";"WTP",#N/A,FALSE,"WTP";"WTP -2",#N/A,FALSE,"WTP";"Project",#N/A,FALSE,"PROJECT";"Summary -2",#N/A,FALSE,"SUMMARY"}</definedName>
    <definedName name="wrn.Report." localSheetId="6" hidden="1">{"Offgrid",#N/A,FALSE,"OFFGRID";"Region",#N/A,FALSE,"REGION";"Offgrid -2",#N/A,FALSE,"OFFGRID";"WTP",#N/A,FALSE,"WTP";"WTP -2",#N/A,FALSE,"WTP";"Project",#N/A,FALSE,"PROJECT";"Summary -2",#N/A,FALSE,"SUMMARY"}</definedName>
    <definedName name="wrn.Report." localSheetId="7" hidden="1">{"Offgrid",#N/A,FALSE,"OFFGRID";"Region",#N/A,FALSE,"REGION";"Offgrid -2",#N/A,FALSE,"OFFGRID";"WTP",#N/A,FALSE,"WTP";"WTP -2",#N/A,FALSE,"WTP";"Project",#N/A,FALSE,"PROJECT";"Summary -2",#N/A,FALSE,"SUMMARY"}</definedName>
    <definedName name="wrn.Report." localSheetId="9" hidden="1">{"Offgrid",#N/A,FALSE,"OFFGRID";"Region",#N/A,FALSE,"REGION";"Offgrid -2",#N/A,FALSE,"OFFGRID";"WTP",#N/A,FALSE,"WTP";"WTP -2",#N/A,FALSE,"WTP";"Project",#N/A,FALSE,"PROJECT";"Summary -2",#N/A,FALSE,"SUMMARY"}</definedName>
    <definedName name="wrn.Report." localSheetId="10" hidden="1">{"Offgrid",#N/A,FALSE,"OFFGRID";"Region",#N/A,FALSE,"REGION";"Offgrid -2",#N/A,FALSE,"OFFGRID";"WTP",#N/A,FALSE,"WTP";"WTP -2",#N/A,FALSE,"WTP";"Project",#N/A,FALSE,"PROJECT";"Summary -2",#N/A,FALSE,"SUMMARY"}</definedName>
    <definedName name="wrn.Report." localSheetId="11" hidden="1">{"Offgrid",#N/A,FALSE,"OFFGRID";"Region",#N/A,FALSE,"REGION";"Offgrid -2",#N/A,FALSE,"OFFGRID";"WTP",#N/A,FALSE,"WTP";"WTP -2",#N/A,FALSE,"WTP";"Project",#N/A,FALSE,"PROJECT";"Summary -2",#N/A,FALSE,"SUMMARY"}</definedName>
    <definedName name="wrn.Report." localSheetId="12" hidden="1">{"Offgrid",#N/A,FALSE,"OFFGRID";"Region",#N/A,FALSE,"REGION";"Offgrid -2",#N/A,FALSE,"OFFGRID";"WTP",#N/A,FALSE,"WTP";"WTP -2",#N/A,FALSE,"WTP";"Project",#N/A,FALSE,"PROJECT";"Summary -2",#N/A,FALSE,"SUMMARY"}</definedName>
    <definedName name="wrn.Report." localSheetId="13" hidden="1">{"Offgrid",#N/A,FALSE,"OFFGRID";"Region",#N/A,FALSE,"REGION";"Offgrid -2",#N/A,FALSE,"OFFGRID";"WTP",#N/A,FALSE,"WTP";"WTP -2",#N/A,FALSE,"WTP";"Project",#N/A,FALSE,"PROJECT";"Summary -2",#N/A,FALSE,"SUMMARY"}</definedName>
    <definedName name="wrn.Report." hidden="1">{"Offgrid",#N/A,FALSE,"OFFGRID";"Region",#N/A,FALSE,"REGION";"Offgrid -2",#N/A,FALSE,"OFFGRID";"WTP",#N/A,FALSE,"WTP";"WTP -2",#N/A,FALSE,"WTP";"Project",#N/A,FALSE,"PROJECT";"Summary -2",#N/A,FALSE,"SUMMARY"}</definedName>
    <definedName name="wrn.vd." localSheetId="0" hidden="1">{#N/A,#N/A,TRUE,"BT M200 da 10x20"}</definedName>
    <definedName name="wrn.vd." localSheetId="1" hidden="1">{#N/A,#N/A,TRUE,"BT M200 da 10x20"}</definedName>
    <definedName name="wrn.vd." localSheetId="2" hidden="1">{#N/A,#N/A,TRUE,"BT M200 da 10x20"}</definedName>
    <definedName name="wrn.vd." localSheetId="3" hidden="1">{#N/A,#N/A,TRUE,"BT M200 da 10x20"}</definedName>
    <definedName name="wrn.vd." localSheetId="4" hidden="1">{#N/A,#N/A,TRUE,"BT M200 da 10x20"}</definedName>
    <definedName name="wrn.vd." localSheetId="6" hidden="1">{#N/A,#N/A,TRUE,"BT M200 da 10x20"}</definedName>
    <definedName name="wrn.vd." localSheetId="7" hidden="1">{#N/A,#N/A,TRUE,"BT M200 da 10x20"}</definedName>
    <definedName name="wrn.vd." localSheetId="9" hidden="1">{#N/A,#N/A,TRUE,"BT M200 da 10x20"}</definedName>
    <definedName name="wrn.vd." localSheetId="10" hidden="1">{#N/A,#N/A,TRUE,"BT M200 da 10x20"}</definedName>
    <definedName name="wrn.vd." localSheetId="11" hidden="1">{#N/A,#N/A,TRUE,"BT M200 da 10x20"}</definedName>
    <definedName name="wrn.vd." localSheetId="12" hidden="1">{#N/A,#N/A,TRUE,"BT M200 da 10x20"}</definedName>
    <definedName name="wrn.vd." localSheetId="13" hidden="1">{#N/A,#N/A,TRUE,"BT M200 da 10x20"}</definedName>
    <definedName name="wrn.vd." hidden="1">{#N/A,#N/A,TRUE,"BT M200 da 10x20"}</definedName>
    <definedName name="wrnf.report" localSheetId="0" hidden="1">{"Offgrid",#N/A,FALSE,"OFFGRID";"Region",#N/A,FALSE,"REGION";"Offgrid -2",#N/A,FALSE,"OFFGRID";"WTP",#N/A,FALSE,"WTP";"WTP -2",#N/A,FALSE,"WTP";"Project",#N/A,FALSE,"PROJECT";"Summary -2",#N/A,FALSE,"SUMMARY"}</definedName>
    <definedName name="wrnf.report" localSheetId="1" hidden="1">{"Offgrid",#N/A,FALSE,"OFFGRID";"Region",#N/A,FALSE,"REGION";"Offgrid -2",#N/A,FALSE,"OFFGRID";"WTP",#N/A,FALSE,"WTP";"WTP -2",#N/A,FALSE,"WTP";"Project",#N/A,FALSE,"PROJECT";"Summary -2",#N/A,FALSE,"SUMMARY"}</definedName>
    <definedName name="wrnf.report" localSheetId="2" hidden="1">{"Offgrid",#N/A,FALSE,"OFFGRID";"Region",#N/A,FALSE,"REGION";"Offgrid -2",#N/A,FALSE,"OFFGRID";"WTP",#N/A,FALSE,"WTP";"WTP -2",#N/A,FALSE,"WTP";"Project",#N/A,FALSE,"PROJECT";"Summary -2",#N/A,FALSE,"SUMMARY"}</definedName>
    <definedName name="wrnf.report" localSheetId="3" hidden="1">{"Offgrid",#N/A,FALSE,"OFFGRID";"Region",#N/A,FALSE,"REGION";"Offgrid -2",#N/A,FALSE,"OFFGRID";"WTP",#N/A,FALSE,"WTP";"WTP -2",#N/A,FALSE,"WTP";"Project",#N/A,FALSE,"PROJECT";"Summary -2",#N/A,FALSE,"SUMMARY"}</definedName>
    <definedName name="wrnf.report" localSheetId="4" hidden="1">{"Offgrid",#N/A,FALSE,"OFFGRID";"Region",#N/A,FALSE,"REGION";"Offgrid -2",#N/A,FALSE,"OFFGRID";"WTP",#N/A,FALSE,"WTP";"WTP -2",#N/A,FALSE,"WTP";"Project",#N/A,FALSE,"PROJECT";"Summary -2",#N/A,FALSE,"SUMMARY"}</definedName>
    <definedName name="wrnf.report" localSheetId="6" hidden="1">{"Offgrid",#N/A,FALSE,"OFFGRID";"Region",#N/A,FALSE,"REGION";"Offgrid -2",#N/A,FALSE,"OFFGRID";"WTP",#N/A,FALSE,"WTP";"WTP -2",#N/A,FALSE,"WTP";"Project",#N/A,FALSE,"PROJECT";"Summary -2",#N/A,FALSE,"SUMMARY"}</definedName>
    <definedName name="wrnf.report" localSheetId="7" hidden="1">{"Offgrid",#N/A,FALSE,"OFFGRID";"Region",#N/A,FALSE,"REGION";"Offgrid -2",#N/A,FALSE,"OFFGRID";"WTP",#N/A,FALSE,"WTP";"WTP -2",#N/A,FALSE,"WTP";"Project",#N/A,FALSE,"PROJECT";"Summary -2",#N/A,FALSE,"SUMMARY"}</definedName>
    <definedName name="wrnf.report" localSheetId="9" hidden="1">{"Offgrid",#N/A,FALSE,"OFFGRID";"Region",#N/A,FALSE,"REGION";"Offgrid -2",#N/A,FALSE,"OFFGRID";"WTP",#N/A,FALSE,"WTP";"WTP -2",#N/A,FALSE,"WTP";"Project",#N/A,FALSE,"PROJECT";"Summary -2",#N/A,FALSE,"SUMMARY"}</definedName>
    <definedName name="wrnf.report" localSheetId="10" hidden="1">{"Offgrid",#N/A,FALSE,"OFFGRID";"Region",#N/A,FALSE,"REGION";"Offgrid -2",#N/A,FALSE,"OFFGRID";"WTP",#N/A,FALSE,"WTP";"WTP -2",#N/A,FALSE,"WTP";"Project",#N/A,FALSE,"PROJECT";"Summary -2",#N/A,FALSE,"SUMMARY"}</definedName>
    <definedName name="wrnf.report" localSheetId="11" hidden="1">{"Offgrid",#N/A,FALSE,"OFFGRID";"Region",#N/A,FALSE,"REGION";"Offgrid -2",#N/A,FALSE,"OFFGRID";"WTP",#N/A,FALSE,"WTP";"WTP -2",#N/A,FALSE,"WTP";"Project",#N/A,FALSE,"PROJECT";"Summary -2",#N/A,FALSE,"SUMMARY"}</definedName>
    <definedName name="wrnf.report" localSheetId="12" hidden="1">{"Offgrid",#N/A,FALSE,"OFFGRID";"Region",#N/A,FALSE,"REGION";"Offgrid -2",#N/A,FALSE,"OFFGRID";"WTP",#N/A,FALSE,"WTP";"WTP -2",#N/A,FALSE,"WTP";"Project",#N/A,FALSE,"PROJECT";"Summary -2",#N/A,FALSE,"SUMMARY"}</definedName>
    <definedName name="wrnf.report" localSheetId="13" hidden="1">{"Offgrid",#N/A,FALSE,"OFFGRID";"Region",#N/A,FALSE,"REGION";"Offgrid -2",#N/A,FALSE,"OFFGRID";"WTP",#N/A,FALSE,"WTP";"WTP -2",#N/A,FALSE,"WTP";"Project",#N/A,FALSE,"PROJECT";"Summary -2",#N/A,FALSE,"SUMMARY"}</definedName>
    <definedName name="wrnf.report" hidden="1">{"Offgrid",#N/A,FALSE,"OFFGRID";"Region",#N/A,FALSE,"REGION";"Offgrid -2",#N/A,FALSE,"OFFGRID";"WTP",#N/A,FALSE,"WTP";"WTP -2",#N/A,FALSE,"WTP";"Project",#N/A,FALSE,"PROJECT";"Summary -2",#N/A,FALSE,"SUMMARY"}</definedName>
    <definedName name="XBCNCKT">5600</definedName>
    <definedName name="XCCT">0.5</definedName>
    <definedName name="XDCB" localSheetId="10" hidden="1">{"'Sheet1'!$L$16"}</definedName>
    <definedName name="XDCB" localSheetId="11" hidden="1">{"'Sheet1'!$L$16"}</definedName>
    <definedName name="XDCB" localSheetId="12" hidden="1">{"'Sheet1'!$L$16"}</definedName>
    <definedName name="XDCB" localSheetId="13" hidden="1">{"'Sheet1'!$L$16"}</definedName>
    <definedName name="XDCB" hidden="1">{"'Sheet1'!$L$16"}</definedName>
    <definedName name="xls" localSheetId="0" hidden="1">{"'Sheet1'!$L$16"}</definedName>
    <definedName name="xls" localSheetId="1" hidden="1">{"'Sheet1'!$L$16"}</definedName>
    <definedName name="xls" localSheetId="2" hidden="1">{"'Sheet1'!$L$16"}</definedName>
    <definedName name="xls" localSheetId="3" hidden="1">{"'Sheet1'!$L$16"}</definedName>
    <definedName name="xls" localSheetId="4" hidden="1">{"'Sheet1'!$L$16"}</definedName>
    <definedName name="xls" localSheetId="6" hidden="1">{"'Sheet1'!$L$16"}</definedName>
    <definedName name="xls" localSheetId="7" hidden="1">{"'Sheet1'!$L$16"}</definedName>
    <definedName name="xls" localSheetId="9" hidden="1">{"'Sheet1'!$L$16"}</definedName>
    <definedName name="xls" localSheetId="10" hidden="1">{"'Sheet1'!$L$16"}</definedName>
    <definedName name="xls" localSheetId="11" hidden="1">{"'Sheet1'!$L$16"}</definedName>
    <definedName name="xls" localSheetId="12" hidden="1">{"'Sheet1'!$L$16"}</definedName>
    <definedName name="xls" localSheetId="13" hidden="1">{"'Sheet1'!$L$16"}</definedName>
    <definedName name="xls" hidden="1">{"'Sheet1'!$L$16"}</definedName>
    <definedName name="xlttbninh" localSheetId="0" hidden="1">{"'Sheet1'!$L$16"}</definedName>
    <definedName name="xlttbninh" localSheetId="1" hidden="1">{"'Sheet1'!$L$16"}</definedName>
    <definedName name="xlttbninh" localSheetId="2" hidden="1">{"'Sheet1'!$L$16"}</definedName>
    <definedName name="xlttbninh" localSheetId="3" hidden="1">{"'Sheet1'!$L$16"}</definedName>
    <definedName name="xlttbninh" localSheetId="4" hidden="1">{"'Sheet1'!$L$16"}</definedName>
    <definedName name="xlttbninh" localSheetId="6" hidden="1">{"'Sheet1'!$L$16"}</definedName>
    <definedName name="xlttbninh" localSheetId="7" hidden="1">{"'Sheet1'!$L$16"}</definedName>
    <definedName name="xlttbninh" localSheetId="9" hidden="1">{"'Sheet1'!$L$16"}</definedName>
    <definedName name="xlttbninh" localSheetId="10" hidden="1">{"'Sheet1'!$L$16"}</definedName>
    <definedName name="xlttbninh" localSheetId="11" hidden="1">{"'Sheet1'!$L$16"}</definedName>
    <definedName name="xlttbninh" localSheetId="12" hidden="1">{"'Sheet1'!$L$16"}</definedName>
    <definedName name="xlttbninh" localSheetId="13" hidden="1">{"'Sheet1'!$L$16"}</definedName>
    <definedName name="xlttbninh" hidden="1">{"'Sheet1'!$L$16"}</definedName>
    <definedName name="XTKKTTC">7500</definedName>
    <definedName name="z" localSheetId="0" hidden="1">{"'Sheet1'!$L$16"}</definedName>
    <definedName name="z" localSheetId="1" hidden="1">{"'Sheet1'!$L$16"}</definedName>
    <definedName name="z" localSheetId="2" hidden="1">{"'Sheet1'!$L$16"}</definedName>
    <definedName name="z" localSheetId="3" hidden="1">{"'Sheet1'!$L$16"}</definedName>
    <definedName name="z" localSheetId="4" hidden="1">{"'Sheet1'!$L$16"}</definedName>
    <definedName name="z" localSheetId="6" hidden="1">{"'Sheet1'!$L$16"}</definedName>
    <definedName name="z" localSheetId="7" hidden="1">{"'Sheet1'!$L$16"}</definedName>
    <definedName name="z" localSheetId="9" hidden="1">{"'Sheet1'!$L$16"}</definedName>
    <definedName name="z" localSheetId="10" hidden="1">{"'Sheet1'!$L$16"}</definedName>
    <definedName name="z" localSheetId="11" hidden="1">{"'Sheet1'!$L$16"}</definedName>
    <definedName name="z" localSheetId="12" hidden="1">{"'Sheet1'!$L$16"}</definedName>
    <definedName name="z" localSheetId="13" hidden="1">{"'Sheet1'!$L$16"}</definedName>
    <definedName name="z" hidden="1">{"'Sheet1'!$L$16"}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0" i="42" l="1"/>
  <c r="M16" i="42"/>
  <c r="H14" i="42"/>
  <c r="H13" i="42"/>
  <c r="H12" i="42"/>
  <c r="I23" i="42"/>
  <c r="I22" i="42"/>
  <c r="I21" i="42"/>
  <c r="I20" i="42"/>
  <c r="I19" i="42"/>
  <c r="I18" i="42"/>
  <c r="I17" i="42"/>
  <c r="I16" i="42"/>
  <c r="I15" i="42"/>
  <c r="I14" i="42"/>
  <c r="I13" i="42"/>
  <c r="I12" i="42"/>
  <c r="P11" i="41"/>
  <c r="E90" i="37"/>
  <c r="E83" i="37"/>
  <c r="E84" i="37"/>
  <c r="H86" i="37"/>
  <c r="E81" i="39"/>
  <c r="F81" i="39"/>
  <c r="H81" i="39"/>
  <c r="I81" i="39"/>
  <c r="J81" i="39"/>
  <c r="K81" i="39"/>
  <c r="M81" i="39"/>
  <c r="N81" i="39"/>
  <c r="O81" i="39"/>
  <c r="P81" i="39"/>
  <c r="L13" i="39"/>
  <c r="L84" i="39"/>
  <c r="L83" i="39"/>
  <c r="L87" i="39"/>
  <c r="M80" i="39"/>
  <c r="L80" i="39"/>
  <c r="D88" i="39"/>
  <c r="D85" i="39"/>
  <c r="D81" i="39" s="1"/>
  <c r="D75" i="39"/>
  <c r="D77" i="39"/>
  <c r="D78" i="39"/>
  <c r="D69" i="39"/>
  <c r="D70" i="39"/>
  <c r="D66" i="39"/>
  <c r="D50" i="39"/>
  <c r="D51" i="39"/>
  <c r="D52" i="39"/>
  <c r="D56" i="39"/>
  <c r="N42" i="39"/>
  <c r="L38" i="39"/>
  <c r="N38" i="39" s="1"/>
  <c r="L24" i="39"/>
  <c r="M15" i="39"/>
  <c r="L15" i="39"/>
  <c r="N13" i="39"/>
  <c r="J92" i="59"/>
  <c r="G92" i="59"/>
  <c r="E92" i="59"/>
  <c r="P92" i="59" s="1"/>
  <c r="J91" i="59"/>
  <c r="G91" i="59"/>
  <c r="E91" i="59"/>
  <c r="P91" i="59" s="1"/>
  <c r="G90" i="59"/>
  <c r="E90" i="59" s="1"/>
  <c r="P90" i="59" s="1"/>
  <c r="J89" i="59"/>
  <c r="G89" i="59"/>
  <c r="O88" i="59"/>
  <c r="N88" i="59"/>
  <c r="N87" i="59" s="1"/>
  <c r="M88" i="59"/>
  <c r="L88" i="59"/>
  <c r="L87" i="59" s="1"/>
  <c r="K88" i="59"/>
  <c r="J88" i="59"/>
  <c r="J87" i="59" s="1"/>
  <c r="I88" i="59"/>
  <c r="H88" i="59"/>
  <c r="H87" i="59" s="1"/>
  <c r="F88" i="59"/>
  <c r="F87" i="59" s="1"/>
  <c r="O87" i="59"/>
  <c r="M87" i="59"/>
  <c r="K87" i="59"/>
  <c r="I87" i="59"/>
  <c r="D87" i="59"/>
  <c r="C87" i="59"/>
  <c r="I86" i="59"/>
  <c r="E86" i="59"/>
  <c r="I85" i="59"/>
  <c r="I84" i="59" s="1"/>
  <c r="E85" i="59"/>
  <c r="P85" i="59" s="1"/>
  <c r="O84" i="59"/>
  <c r="N84" i="59"/>
  <c r="M84" i="59"/>
  <c r="L84" i="59"/>
  <c r="K84" i="59"/>
  <c r="J84" i="59"/>
  <c r="H84" i="59"/>
  <c r="G84" i="59"/>
  <c r="F84" i="59"/>
  <c r="G83" i="59"/>
  <c r="G82" i="59" s="1"/>
  <c r="E83" i="59"/>
  <c r="O82" i="59"/>
  <c r="N82" i="59"/>
  <c r="M82" i="59"/>
  <c r="L82" i="59"/>
  <c r="K82" i="59"/>
  <c r="J82" i="59"/>
  <c r="I82" i="59"/>
  <c r="H82" i="59"/>
  <c r="F82" i="59"/>
  <c r="J81" i="59"/>
  <c r="G81" i="59"/>
  <c r="O80" i="59"/>
  <c r="N80" i="59"/>
  <c r="M80" i="59"/>
  <c r="L80" i="59"/>
  <c r="K80" i="59"/>
  <c r="I80" i="59"/>
  <c r="H80" i="59"/>
  <c r="G80" i="59"/>
  <c r="F80" i="59"/>
  <c r="E79" i="59"/>
  <c r="P79" i="59" s="1"/>
  <c r="P78" i="59" s="1"/>
  <c r="O78" i="59"/>
  <c r="N78" i="59"/>
  <c r="D19" i="39" s="1"/>
  <c r="M78" i="59"/>
  <c r="L78" i="59"/>
  <c r="K78" i="59"/>
  <c r="J78" i="59"/>
  <c r="I78" i="59"/>
  <c r="H78" i="59"/>
  <c r="G78" i="59"/>
  <c r="F78" i="59"/>
  <c r="J77" i="59"/>
  <c r="E77" i="59" s="1"/>
  <c r="O76" i="59"/>
  <c r="N76" i="59"/>
  <c r="M76" i="59"/>
  <c r="L76" i="59"/>
  <c r="K76" i="59"/>
  <c r="J76" i="59"/>
  <c r="I76" i="59"/>
  <c r="H76" i="59"/>
  <c r="G76" i="59"/>
  <c r="F76" i="59"/>
  <c r="I75" i="59"/>
  <c r="E75" i="59"/>
  <c r="P75" i="59" s="1"/>
  <c r="I74" i="59"/>
  <c r="E74" i="59"/>
  <c r="P74" i="59" s="1"/>
  <c r="I73" i="59"/>
  <c r="E73" i="59"/>
  <c r="P73" i="59" s="1"/>
  <c r="O72" i="59"/>
  <c r="N72" i="59"/>
  <c r="M72" i="59"/>
  <c r="L72" i="59"/>
  <c r="K72" i="59"/>
  <c r="I72" i="59" s="1"/>
  <c r="J72" i="59"/>
  <c r="H72" i="59"/>
  <c r="G72" i="59"/>
  <c r="F72" i="59"/>
  <c r="I71" i="59"/>
  <c r="E71" i="59"/>
  <c r="P71" i="59" s="1"/>
  <c r="P70" i="59"/>
  <c r="I70" i="59"/>
  <c r="E70" i="59"/>
  <c r="I69" i="59"/>
  <c r="E69" i="59"/>
  <c r="P69" i="59" s="1"/>
  <c r="I68" i="59"/>
  <c r="E68" i="59"/>
  <c r="I67" i="59"/>
  <c r="E67" i="59"/>
  <c r="P67" i="59" s="1"/>
  <c r="I66" i="59"/>
  <c r="E66" i="59"/>
  <c r="P66" i="59" s="1"/>
  <c r="O65" i="59"/>
  <c r="O57" i="59" s="1"/>
  <c r="N65" i="59"/>
  <c r="M65" i="59"/>
  <c r="L65" i="59"/>
  <c r="L57" i="59" s="1"/>
  <c r="K65" i="59"/>
  <c r="I65" i="59" s="1"/>
  <c r="J65" i="59"/>
  <c r="H65" i="59"/>
  <c r="G65" i="59"/>
  <c r="F65" i="59"/>
  <c r="F57" i="59" s="1"/>
  <c r="I64" i="59"/>
  <c r="E64" i="59"/>
  <c r="P64" i="59" s="1"/>
  <c r="I63" i="59"/>
  <c r="E63" i="59"/>
  <c r="P63" i="59" s="1"/>
  <c r="I62" i="59"/>
  <c r="E62" i="59"/>
  <c r="P62" i="59" s="1"/>
  <c r="P61" i="59"/>
  <c r="I61" i="59"/>
  <c r="E61" i="59"/>
  <c r="E60" i="59"/>
  <c r="P60" i="59" s="1"/>
  <c r="I59" i="59"/>
  <c r="E59" i="59"/>
  <c r="P59" i="59" s="1"/>
  <c r="I58" i="59"/>
  <c r="E58" i="59"/>
  <c r="P58" i="59" s="1"/>
  <c r="N57" i="59"/>
  <c r="J57" i="59"/>
  <c r="H57" i="59"/>
  <c r="I56" i="59"/>
  <c r="E56" i="59"/>
  <c r="P56" i="59" s="1"/>
  <c r="I55" i="59"/>
  <c r="E55" i="59"/>
  <c r="P55" i="59" s="1"/>
  <c r="I54" i="59"/>
  <c r="E54" i="59"/>
  <c r="P54" i="59" s="1"/>
  <c r="I53" i="59"/>
  <c r="G53" i="59"/>
  <c r="G52" i="59" s="1"/>
  <c r="O52" i="59"/>
  <c r="N52" i="59"/>
  <c r="M52" i="59"/>
  <c r="L52" i="59"/>
  <c r="K52" i="59"/>
  <c r="J52" i="59"/>
  <c r="I52" i="59"/>
  <c r="H52" i="59"/>
  <c r="F52" i="59"/>
  <c r="BG51" i="59"/>
  <c r="I51" i="59"/>
  <c r="G51" i="59"/>
  <c r="E51" i="59"/>
  <c r="P51" i="59" s="1"/>
  <c r="BG50" i="59"/>
  <c r="I50" i="59"/>
  <c r="G50" i="59"/>
  <c r="E50" i="59" s="1"/>
  <c r="P50" i="59" s="1"/>
  <c r="BG49" i="59"/>
  <c r="I49" i="59"/>
  <c r="G49" i="59"/>
  <c r="E49" i="59" s="1"/>
  <c r="BG48" i="59"/>
  <c r="P48" i="59"/>
  <c r="I48" i="59"/>
  <c r="G48" i="59"/>
  <c r="E48" i="59" s="1"/>
  <c r="BG47" i="59"/>
  <c r="I47" i="59"/>
  <c r="G47" i="59"/>
  <c r="E47" i="59" s="1"/>
  <c r="D74" i="39" s="1"/>
  <c r="BG46" i="59"/>
  <c r="O46" i="59"/>
  <c r="N46" i="59"/>
  <c r="M46" i="59"/>
  <c r="L46" i="59"/>
  <c r="K46" i="59"/>
  <c r="J46" i="59"/>
  <c r="H46" i="59"/>
  <c r="F46" i="59"/>
  <c r="D46" i="59"/>
  <c r="C46" i="59"/>
  <c r="C13" i="59" s="1"/>
  <c r="C12" i="59" s="1"/>
  <c r="C11" i="59" s="1"/>
  <c r="BG45" i="59"/>
  <c r="I45" i="59"/>
  <c r="G45" i="59"/>
  <c r="E45" i="59"/>
  <c r="BG44" i="59"/>
  <c r="I44" i="59"/>
  <c r="G44" i="59"/>
  <c r="E44" i="59" s="1"/>
  <c r="P44" i="59" s="1"/>
  <c r="BG43" i="59"/>
  <c r="I43" i="59"/>
  <c r="G43" i="59"/>
  <c r="E43" i="59"/>
  <c r="P43" i="59" s="1"/>
  <c r="BG42" i="59"/>
  <c r="I42" i="59"/>
  <c r="G42" i="59"/>
  <c r="E42" i="59" s="1"/>
  <c r="P42" i="59" s="1"/>
  <c r="BG41" i="59"/>
  <c r="I41" i="59"/>
  <c r="G41" i="59"/>
  <c r="E41" i="59"/>
  <c r="P41" i="59" s="1"/>
  <c r="BG40" i="59"/>
  <c r="I40" i="59"/>
  <c r="G40" i="59"/>
  <c r="BG39" i="59"/>
  <c r="I39" i="59"/>
  <c r="G39" i="59"/>
  <c r="E39" i="59" s="1"/>
  <c r="BG38" i="59"/>
  <c r="O38" i="59"/>
  <c r="I38" i="59"/>
  <c r="G38" i="59"/>
  <c r="E38" i="59"/>
  <c r="BG37" i="59"/>
  <c r="O37" i="59"/>
  <c r="N37" i="59"/>
  <c r="M37" i="59"/>
  <c r="L37" i="59"/>
  <c r="K37" i="59"/>
  <c r="K13" i="59" s="1"/>
  <c r="J37" i="59"/>
  <c r="H37" i="59"/>
  <c r="F37" i="59"/>
  <c r="D37" i="59"/>
  <c r="C37" i="59"/>
  <c r="BG36" i="59"/>
  <c r="I36" i="59"/>
  <c r="G36" i="59"/>
  <c r="E36" i="59" s="1"/>
  <c r="P36" i="59" s="1"/>
  <c r="BG35" i="59"/>
  <c r="I35" i="59"/>
  <c r="G35" i="59"/>
  <c r="E35" i="59" s="1"/>
  <c r="BG34" i="59"/>
  <c r="I34" i="59"/>
  <c r="G34" i="59"/>
  <c r="E34" i="59"/>
  <c r="BG33" i="59"/>
  <c r="I33" i="59"/>
  <c r="G33" i="59"/>
  <c r="E33" i="59" s="1"/>
  <c r="BG32" i="59"/>
  <c r="I32" i="59"/>
  <c r="G32" i="59"/>
  <c r="E32" i="59"/>
  <c r="P32" i="59" s="1"/>
  <c r="BG31" i="59"/>
  <c r="I31" i="59"/>
  <c r="G31" i="59"/>
  <c r="E31" i="59" s="1"/>
  <c r="P31" i="59" s="1"/>
  <c r="BG30" i="59"/>
  <c r="I30" i="59"/>
  <c r="G30" i="59"/>
  <c r="E30" i="59"/>
  <c r="P30" i="59" s="1"/>
  <c r="BG29" i="59"/>
  <c r="I29" i="59"/>
  <c r="G29" i="59"/>
  <c r="E29" i="59" s="1"/>
  <c r="D58" i="39" s="1"/>
  <c r="BG28" i="59"/>
  <c r="I28" i="59"/>
  <c r="G28" i="59"/>
  <c r="E28" i="59"/>
  <c r="D57" i="39" s="1"/>
  <c r="BG27" i="59"/>
  <c r="O27" i="59"/>
  <c r="N27" i="59"/>
  <c r="M27" i="59"/>
  <c r="L27" i="59"/>
  <c r="K27" i="59"/>
  <c r="J27" i="59"/>
  <c r="H27" i="59"/>
  <c r="F27" i="59"/>
  <c r="F13" i="59" s="1"/>
  <c r="D27" i="59"/>
  <c r="C27" i="59"/>
  <c r="BG26" i="59"/>
  <c r="I26" i="59"/>
  <c r="G26" i="59"/>
  <c r="E26" i="59"/>
  <c r="P26" i="59" s="1"/>
  <c r="BG25" i="59"/>
  <c r="M25" i="59"/>
  <c r="E25" i="59" s="1"/>
  <c r="I25" i="59"/>
  <c r="G25" i="59"/>
  <c r="BG24" i="59"/>
  <c r="I24" i="59"/>
  <c r="G24" i="59"/>
  <c r="E24" i="59" s="1"/>
  <c r="P24" i="59" s="1"/>
  <c r="BG23" i="59"/>
  <c r="I23" i="59"/>
  <c r="G23" i="59"/>
  <c r="E23" i="59"/>
  <c r="P23" i="59" s="1"/>
  <c r="BG22" i="59"/>
  <c r="I22" i="59"/>
  <c r="G22" i="59"/>
  <c r="E22" i="59" s="1"/>
  <c r="P22" i="59" s="1"/>
  <c r="BG21" i="59"/>
  <c r="I21" i="59"/>
  <c r="G21" i="59"/>
  <c r="E21" i="59"/>
  <c r="P21" i="59" s="1"/>
  <c r="BG20" i="59"/>
  <c r="I20" i="59"/>
  <c r="G20" i="59"/>
  <c r="E20" i="59" s="1"/>
  <c r="P20" i="59" s="1"/>
  <c r="BG19" i="59"/>
  <c r="I19" i="59"/>
  <c r="G19" i="59"/>
  <c r="E19" i="59" s="1"/>
  <c r="BG18" i="59"/>
  <c r="I18" i="59"/>
  <c r="G18" i="59"/>
  <c r="BG17" i="59"/>
  <c r="I17" i="59"/>
  <c r="G17" i="59"/>
  <c r="E17" i="59"/>
  <c r="BG16" i="59"/>
  <c r="I16" i="59"/>
  <c r="G16" i="59"/>
  <c r="E16" i="59" s="1"/>
  <c r="P16" i="59" s="1"/>
  <c r="BG15" i="59"/>
  <c r="BG14" i="59" s="1"/>
  <c r="BG13" i="59" s="1"/>
  <c r="BG12" i="59" s="1"/>
  <c r="BG11" i="59" s="1"/>
  <c r="I15" i="59"/>
  <c r="G15" i="59"/>
  <c r="E15" i="59"/>
  <c r="D45" i="39" s="1"/>
  <c r="BF14" i="59"/>
  <c r="BE14" i="59"/>
  <c r="BD14" i="59"/>
  <c r="BD13" i="59" s="1"/>
  <c r="BD12" i="59" s="1"/>
  <c r="BC14" i="59"/>
  <c r="BC13" i="59" s="1"/>
  <c r="BC12" i="59" s="1"/>
  <c r="BC11" i="59" s="1"/>
  <c r="BB14" i="59"/>
  <c r="BB13" i="59" s="1"/>
  <c r="BB12" i="59" s="1"/>
  <c r="BB11" i="59" s="1"/>
  <c r="BA14" i="59"/>
  <c r="AZ14" i="59"/>
  <c r="AZ13" i="59" s="1"/>
  <c r="AY14" i="59"/>
  <c r="AY13" i="59" s="1"/>
  <c r="AY12" i="59" s="1"/>
  <c r="AY11" i="59" s="1"/>
  <c r="AX14" i="59"/>
  <c r="AX13" i="59" s="1"/>
  <c r="AX12" i="59" s="1"/>
  <c r="AX11" i="59" s="1"/>
  <c r="AW14" i="59"/>
  <c r="AV14" i="59"/>
  <c r="AV13" i="59" s="1"/>
  <c r="AU14" i="59"/>
  <c r="AT14" i="59"/>
  <c r="AT13" i="59" s="1"/>
  <c r="AT12" i="59" s="1"/>
  <c r="AT11" i="59" s="1"/>
  <c r="AS14" i="59"/>
  <c r="AR14" i="59"/>
  <c r="AR13" i="59" s="1"/>
  <c r="AQ14" i="59"/>
  <c r="AP14" i="59"/>
  <c r="AP13" i="59" s="1"/>
  <c r="AP12" i="59" s="1"/>
  <c r="AP11" i="59" s="1"/>
  <c r="AO14" i="59"/>
  <c r="AN14" i="59"/>
  <c r="AN13" i="59" s="1"/>
  <c r="AN12" i="59" s="1"/>
  <c r="AM14" i="59"/>
  <c r="AM13" i="59" s="1"/>
  <c r="AM12" i="59" s="1"/>
  <c r="AM11" i="59" s="1"/>
  <c r="AL14" i="59"/>
  <c r="AL13" i="59" s="1"/>
  <c r="AL12" i="59" s="1"/>
  <c r="AL11" i="59" s="1"/>
  <c r="AK14" i="59"/>
  <c r="AJ14" i="59"/>
  <c r="AJ13" i="59" s="1"/>
  <c r="AI14" i="59"/>
  <c r="AI13" i="59" s="1"/>
  <c r="AI12" i="59" s="1"/>
  <c r="AI11" i="59" s="1"/>
  <c r="AH14" i="59"/>
  <c r="AH13" i="59" s="1"/>
  <c r="AH12" i="59" s="1"/>
  <c r="AH11" i="59" s="1"/>
  <c r="AG14" i="59"/>
  <c r="AF14" i="59"/>
  <c r="AF13" i="59" s="1"/>
  <c r="AE14" i="59"/>
  <c r="AD14" i="59"/>
  <c r="AD13" i="59" s="1"/>
  <c r="AD12" i="59" s="1"/>
  <c r="AD11" i="59" s="1"/>
  <c r="AC14" i="59"/>
  <c r="AB14" i="59"/>
  <c r="AB13" i="59" s="1"/>
  <c r="AA14" i="59"/>
  <c r="Z14" i="59"/>
  <c r="Z13" i="59" s="1"/>
  <c r="Z12" i="59" s="1"/>
  <c r="Z11" i="59" s="1"/>
  <c r="Y14" i="59"/>
  <c r="X14" i="59"/>
  <c r="X13" i="59" s="1"/>
  <c r="X12" i="59" s="1"/>
  <c r="W14" i="59"/>
  <c r="W13" i="59" s="1"/>
  <c r="W12" i="59" s="1"/>
  <c r="W11" i="59" s="1"/>
  <c r="V14" i="59"/>
  <c r="V13" i="59" s="1"/>
  <c r="V12" i="59" s="1"/>
  <c r="V11" i="59" s="1"/>
  <c r="U14" i="59"/>
  <c r="T14" i="59"/>
  <c r="T13" i="59" s="1"/>
  <c r="S14" i="59"/>
  <c r="S13" i="59" s="1"/>
  <c r="S12" i="59" s="1"/>
  <c r="S11" i="59" s="1"/>
  <c r="R14" i="59"/>
  <c r="R13" i="59" s="1"/>
  <c r="R12" i="59" s="1"/>
  <c r="R11" i="59" s="1"/>
  <c r="Q14" i="59"/>
  <c r="O14" i="59"/>
  <c r="N14" i="59"/>
  <c r="M14" i="59"/>
  <c r="M13" i="59" s="1"/>
  <c r="L14" i="59"/>
  <c r="K14" i="59"/>
  <c r="J14" i="59"/>
  <c r="H14" i="59"/>
  <c r="H13" i="59" s="1"/>
  <c r="F14" i="59"/>
  <c r="D14" i="59"/>
  <c r="C14" i="59"/>
  <c r="BF13" i="59"/>
  <c r="BF12" i="59" s="1"/>
  <c r="BF11" i="59" s="1"/>
  <c r="BH11" i="59" s="1"/>
  <c r="BE13" i="59"/>
  <c r="BE12" i="59" s="1"/>
  <c r="BA13" i="59"/>
  <c r="BA12" i="59" s="1"/>
  <c r="BA11" i="59" s="1"/>
  <c r="AW13" i="59"/>
  <c r="AW12" i="59" s="1"/>
  <c r="AW11" i="59" s="1"/>
  <c r="AU13" i="59"/>
  <c r="AU12" i="59" s="1"/>
  <c r="AU11" i="59" s="1"/>
  <c r="AS13" i="59"/>
  <c r="AS12" i="59" s="1"/>
  <c r="AS11" i="59" s="1"/>
  <c r="AQ13" i="59"/>
  <c r="AO13" i="59"/>
  <c r="AO12" i="59" s="1"/>
  <c r="AK13" i="59"/>
  <c r="AK12" i="59" s="1"/>
  <c r="AK11" i="59" s="1"/>
  <c r="AG13" i="59"/>
  <c r="AG12" i="59" s="1"/>
  <c r="AG11" i="59" s="1"/>
  <c r="AE13" i="59"/>
  <c r="AC13" i="59"/>
  <c r="AC12" i="59" s="1"/>
  <c r="AC11" i="59" s="1"/>
  <c r="AA13" i="59"/>
  <c r="Y13" i="59"/>
  <c r="Y12" i="59" s="1"/>
  <c r="U13" i="59"/>
  <c r="U12" i="59" s="1"/>
  <c r="U11" i="59" s="1"/>
  <c r="Q13" i="59"/>
  <c r="Q12" i="59" s="1"/>
  <c r="Q11" i="59" s="1"/>
  <c r="O13" i="59"/>
  <c r="AZ12" i="59"/>
  <c r="AZ11" i="59" s="1"/>
  <c r="AV12" i="59"/>
  <c r="AR12" i="59"/>
  <c r="AQ12" i="59"/>
  <c r="AQ11" i="59" s="1"/>
  <c r="AJ12" i="59"/>
  <c r="AJ11" i="59" s="1"/>
  <c r="AF12" i="59"/>
  <c r="AE12" i="59"/>
  <c r="AE11" i="59" s="1"/>
  <c r="AB12" i="59"/>
  <c r="AA12" i="59"/>
  <c r="AA11" i="59" s="1"/>
  <c r="T12" i="59"/>
  <c r="T11" i="59" s="1"/>
  <c r="BE11" i="59"/>
  <c r="BD11" i="59"/>
  <c r="AV11" i="59"/>
  <c r="AR11" i="59"/>
  <c r="AO11" i="59"/>
  <c r="AN11" i="59"/>
  <c r="AF11" i="59"/>
  <c r="AB11" i="59"/>
  <c r="Y11" i="59"/>
  <c r="X11" i="59"/>
  <c r="O83" i="58"/>
  <c r="N83" i="58"/>
  <c r="M83" i="58"/>
  <c r="L83" i="58"/>
  <c r="K83" i="58"/>
  <c r="J83" i="58"/>
  <c r="I83" i="58"/>
  <c r="H83" i="58"/>
  <c r="G83" i="58"/>
  <c r="F83" i="58"/>
  <c r="E83" i="58"/>
  <c r="D83" i="58"/>
  <c r="C82" i="58"/>
  <c r="C81" i="58"/>
  <c r="C79" i="58"/>
  <c r="C72" i="58"/>
  <c r="O71" i="58"/>
  <c r="N71" i="58"/>
  <c r="N70" i="58" s="1"/>
  <c r="M22" i="42" s="1"/>
  <c r="M71" i="58"/>
  <c r="L71" i="58"/>
  <c r="L70" i="58" s="1"/>
  <c r="K71" i="58"/>
  <c r="K70" i="58" s="1"/>
  <c r="M18" i="42" s="1"/>
  <c r="J71" i="58"/>
  <c r="J70" i="58" s="1"/>
  <c r="M19" i="42" s="1"/>
  <c r="I71" i="58"/>
  <c r="H71" i="58"/>
  <c r="H70" i="58" s="1"/>
  <c r="G71" i="58"/>
  <c r="F71" i="58"/>
  <c r="F70" i="58" s="1"/>
  <c r="M14" i="42" s="1"/>
  <c r="E71" i="58"/>
  <c r="D71" i="58"/>
  <c r="O70" i="58"/>
  <c r="M23" i="42" s="1"/>
  <c r="M70" i="58"/>
  <c r="M17" i="42" s="1"/>
  <c r="I70" i="58"/>
  <c r="M21" i="42" s="1"/>
  <c r="G70" i="58"/>
  <c r="M15" i="42" s="1"/>
  <c r="E70" i="58"/>
  <c r="M13" i="42" s="1"/>
  <c r="C69" i="58"/>
  <c r="C68" i="58"/>
  <c r="C67" i="58"/>
  <c r="C66" i="58"/>
  <c r="D65" i="58"/>
  <c r="C65" i="58" s="1"/>
  <c r="E64" i="58"/>
  <c r="C64" i="58" s="1"/>
  <c r="C62" i="58"/>
  <c r="C61" i="58"/>
  <c r="B61" i="58"/>
  <c r="C60" i="58"/>
  <c r="B60" i="58"/>
  <c r="C59" i="58"/>
  <c r="C58" i="58"/>
  <c r="C57" i="58"/>
  <c r="C56" i="58"/>
  <c r="C55" i="58"/>
  <c r="C54" i="58"/>
  <c r="O53" i="58"/>
  <c r="N53" i="58"/>
  <c r="M53" i="58"/>
  <c r="L53" i="58"/>
  <c r="K53" i="58"/>
  <c r="J53" i="58"/>
  <c r="I53" i="58"/>
  <c r="H53" i="58"/>
  <c r="G53" i="58"/>
  <c r="F53" i="58"/>
  <c r="D53" i="58"/>
  <c r="C52" i="58"/>
  <c r="C51" i="58"/>
  <c r="C50" i="58"/>
  <c r="C49" i="58"/>
  <c r="C48" i="58"/>
  <c r="C47" i="58"/>
  <c r="C46" i="58"/>
  <c r="C45" i="58"/>
  <c r="C44" i="58"/>
  <c r="C43" i="58"/>
  <c r="C42" i="58"/>
  <c r="C41" i="58"/>
  <c r="C40" i="58"/>
  <c r="C39" i="58"/>
  <c r="C38" i="58"/>
  <c r="C37" i="58"/>
  <c r="E36" i="58"/>
  <c r="D36" i="58"/>
  <c r="C36" i="58" s="1"/>
  <c r="C35" i="58"/>
  <c r="C34" i="58"/>
  <c r="O33" i="58"/>
  <c r="N33" i="58"/>
  <c r="M33" i="58"/>
  <c r="L33" i="58"/>
  <c r="K33" i="58"/>
  <c r="J33" i="58"/>
  <c r="I33" i="58"/>
  <c r="H33" i="58"/>
  <c r="G33" i="58"/>
  <c r="F33" i="58"/>
  <c r="E33" i="58"/>
  <c r="D33" i="58"/>
  <c r="C32" i="58"/>
  <c r="C31" i="58"/>
  <c r="C30" i="58"/>
  <c r="O29" i="58"/>
  <c r="N29" i="58"/>
  <c r="M29" i="58"/>
  <c r="L29" i="58"/>
  <c r="K29" i="58"/>
  <c r="J29" i="58"/>
  <c r="I29" i="58"/>
  <c r="H29" i="58"/>
  <c r="G29" i="58"/>
  <c r="F29" i="58"/>
  <c r="E29" i="58"/>
  <c r="D29" i="58"/>
  <c r="O28" i="58"/>
  <c r="N28" i="58"/>
  <c r="L28" i="58"/>
  <c r="K28" i="58"/>
  <c r="J28" i="58"/>
  <c r="F28" i="58"/>
  <c r="C27" i="58"/>
  <c r="C26" i="58"/>
  <c r="O25" i="58"/>
  <c r="O24" i="58" s="1"/>
  <c r="N25" i="58"/>
  <c r="M25" i="58"/>
  <c r="M24" i="58" s="1"/>
  <c r="L25" i="58"/>
  <c r="K25" i="58"/>
  <c r="K24" i="58" s="1"/>
  <c r="J25" i="58"/>
  <c r="I25" i="58"/>
  <c r="I24" i="58" s="1"/>
  <c r="H25" i="58"/>
  <c r="G25" i="58"/>
  <c r="G24" i="58" s="1"/>
  <c r="F25" i="58"/>
  <c r="E25" i="58"/>
  <c r="E24" i="58" s="1"/>
  <c r="D25" i="58"/>
  <c r="C25" i="58"/>
  <c r="N24" i="58"/>
  <c r="L24" i="58"/>
  <c r="J24" i="58"/>
  <c r="H24" i="58"/>
  <c r="F24" i="58"/>
  <c r="D24" i="58"/>
  <c r="C23" i="58"/>
  <c r="O22" i="58"/>
  <c r="N22" i="58"/>
  <c r="M22" i="58"/>
  <c r="L22" i="58"/>
  <c r="K22" i="58"/>
  <c r="J22" i="58"/>
  <c r="I22" i="58"/>
  <c r="H22" i="58"/>
  <c r="G22" i="58"/>
  <c r="F22" i="58"/>
  <c r="E22" i="58"/>
  <c r="D22" i="58"/>
  <c r="O20" i="58"/>
  <c r="N20" i="58"/>
  <c r="M20" i="58"/>
  <c r="L20" i="58"/>
  <c r="K20" i="58"/>
  <c r="J20" i="58"/>
  <c r="I20" i="58"/>
  <c r="H20" i="58"/>
  <c r="G20" i="58"/>
  <c r="F20" i="58"/>
  <c r="E20" i="58"/>
  <c r="D20" i="58"/>
  <c r="C19" i="58"/>
  <c r="C18" i="58"/>
  <c r="C17" i="58"/>
  <c r="C16" i="58"/>
  <c r="C15" i="58"/>
  <c r="C14" i="58"/>
  <c r="C13" i="58"/>
  <c r="O12" i="58"/>
  <c r="N12" i="58"/>
  <c r="M12" i="58"/>
  <c r="L12" i="58"/>
  <c r="K12" i="58"/>
  <c r="J12" i="58"/>
  <c r="I12" i="58"/>
  <c r="H12" i="58"/>
  <c r="G12" i="58"/>
  <c r="F12" i="58"/>
  <c r="E12" i="58"/>
  <c r="D12" i="58"/>
  <c r="C11" i="58"/>
  <c r="G59" i="57"/>
  <c r="D59" i="57"/>
  <c r="D58" i="57"/>
  <c r="G57" i="57"/>
  <c r="D57" i="57"/>
  <c r="G56" i="57"/>
  <c r="D56" i="57"/>
  <c r="G55" i="57"/>
  <c r="D55" i="57"/>
  <c r="G54" i="57"/>
  <c r="D54" i="57"/>
  <c r="G53" i="57"/>
  <c r="D53" i="57"/>
  <c r="G52" i="57"/>
  <c r="D52" i="57"/>
  <c r="G51" i="57"/>
  <c r="D51" i="57"/>
  <c r="G50" i="57"/>
  <c r="D50" i="57"/>
  <c r="D48" i="57" s="1"/>
  <c r="G49" i="57"/>
  <c r="D49" i="57"/>
  <c r="H48" i="57"/>
  <c r="F48" i="57"/>
  <c r="E48" i="57"/>
  <c r="G47" i="57"/>
  <c r="D47" i="57"/>
  <c r="D45" i="57" s="1"/>
  <c r="G46" i="57"/>
  <c r="G45" i="57" s="1"/>
  <c r="D46" i="57"/>
  <c r="H45" i="57"/>
  <c r="F45" i="57"/>
  <c r="E45" i="57"/>
  <c r="H44" i="57"/>
  <c r="D44" i="57" s="1"/>
  <c r="D43" i="57"/>
  <c r="G42" i="57"/>
  <c r="D42" i="57"/>
  <c r="G41" i="57"/>
  <c r="D41" i="57"/>
  <c r="G40" i="57"/>
  <c r="D40" i="57"/>
  <c r="H39" i="57"/>
  <c r="D39" i="57" s="1"/>
  <c r="G38" i="57"/>
  <c r="D38" i="57"/>
  <c r="D37" i="57"/>
  <c r="G36" i="57"/>
  <c r="G35" i="57" s="1"/>
  <c r="D36" i="57"/>
  <c r="D35" i="57" s="1"/>
  <c r="H35" i="57"/>
  <c r="F35" i="57"/>
  <c r="E35" i="57"/>
  <c r="G34" i="57"/>
  <c r="D34" i="57"/>
  <c r="G33" i="57"/>
  <c r="D33" i="57"/>
  <c r="G32" i="57"/>
  <c r="D32" i="57"/>
  <c r="G31" i="57"/>
  <c r="D31" i="57"/>
  <c r="G30" i="57"/>
  <c r="D30" i="57"/>
  <c r="H29" i="57"/>
  <c r="E28" i="57" s="1"/>
  <c r="D29" i="57"/>
  <c r="H27" i="57"/>
  <c r="F27" i="57"/>
  <c r="H26" i="57"/>
  <c r="D26" i="57" s="1"/>
  <c r="E25" i="57"/>
  <c r="D25" i="57" s="1"/>
  <c r="F24" i="57"/>
  <c r="F15" i="57" s="1"/>
  <c r="H23" i="57"/>
  <c r="D23" i="57" s="1"/>
  <c r="G23" i="57"/>
  <c r="H22" i="57"/>
  <c r="D22" i="57" s="1"/>
  <c r="G22" i="57"/>
  <c r="G21" i="57"/>
  <c r="D21" i="57"/>
  <c r="G20" i="57"/>
  <c r="D20" i="57"/>
  <c r="D19" i="57"/>
  <c r="G18" i="57"/>
  <c r="D18" i="57"/>
  <c r="D17" i="57"/>
  <c r="G16" i="57"/>
  <c r="D16" i="57"/>
  <c r="G14" i="57"/>
  <c r="D14" i="57"/>
  <c r="J13" i="57"/>
  <c r="G13" i="57"/>
  <c r="D13" i="57"/>
  <c r="G12" i="57"/>
  <c r="D12" i="57"/>
  <c r="J12" i="57" s="1"/>
  <c r="H11" i="57"/>
  <c r="F11" i="57"/>
  <c r="E11" i="57"/>
  <c r="F12" i="59" l="1"/>
  <c r="F11" i="59" s="1"/>
  <c r="O12" i="59"/>
  <c r="O11" i="59" s="1"/>
  <c r="P17" i="59"/>
  <c r="D47" i="39"/>
  <c r="D62" i="39"/>
  <c r="P33" i="59"/>
  <c r="D61" i="39"/>
  <c r="P25" i="59"/>
  <c r="D55" i="39"/>
  <c r="P39" i="59"/>
  <c r="D67" i="39"/>
  <c r="P45" i="59"/>
  <c r="D73" i="39"/>
  <c r="P19" i="59"/>
  <c r="D49" i="39"/>
  <c r="P34" i="59"/>
  <c r="D63" i="39"/>
  <c r="P35" i="59"/>
  <c r="D64" i="39"/>
  <c r="P49" i="59"/>
  <c r="D76" i="39"/>
  <c r="P83" i="59"/>
  <c r="P82" i="59" s="1"/>
  <c r="E82" i="59"/>
  <c r="D13" i="39" s="1"/>
  <c r="D65" i="39"/>
  <c r="G57" i="59"/>
  <c r="H12" i="59"/>
  <c r="H11" i="59" s="1"/>
  <c r="D13" i="59"/>
  <c r="D12" i="59" s="1"/>
  <c r="D11" i="59" s="1"/>
  <c r="J13" i="59"/>
  <c r="I46" i="59"/>
  <c r="D60" i="39"/>
  <c r="N13" i="59"/>
  <c r="N12" i="59" s="1"/>
  <c r="N11" i="59" s="1"/>
  <c r="M57" i="59"/>
  <c r="M12" i="59" s="1"/>
  <c r="M11" i="59" s="1"/>
  <c r="G88" i="59"/>
  <c r="G87" i="59" s="1"/>
  <c r="D54" i="39"/>
  <c r="D46" i="39"/>
  <c r="D59" i="39"/>
  <c r="D72" i="39"/>
  <c r="L13" i="59"/>
  <c r="L12" i="59" s="1"/>
  <c r="L11" i="59" s="1"/>
  <c r="P29" i="59"/>
  <c r="D53" i="39"/>
  <c r="D71" i="39"/>
  <c r="G21" i="58"/>
  <c r="K21" i="58"/>
  <c r="O21" i="58"/>
  <c r="C22" i="58"/>
  <c r="C21" i="58" s="1"/>
  <c r="C10" i="58" s="1"/>
  <c r="C9" i="58" s="1"/>
  <c r="E53" i="58"/>
  <c r="C53" i="58"/>
  <c r="C71" i="58"/>
  <c r="C70" i="58" s="1"/>
  <c r="C12" i="58"/>
  <c r="C24" i="58"/>
  <c r="E21" i="58"/>
  <c r="I21" i="58"/>
  <c r="M21" i="58"/>
  <c r="M10" i="58" s="1"/>
  <c r="C29" i="58"/>
  <c r="F21" i="58"/>
  <c r="J21" i="58"/>
  <c r="N21" i="58"/>
  <c r="N10" i="58" s="1"/>
  <c r="C28" i="58"/>
  <c r="C83" i="58"/>
  <c r="F10" i="58"/>
  <c r="J10" i="58"/>
  <c r="C20" i="58"/>
  <c r="H21" i="58"/>
  <c r="H10" i="58" s="1"/>
  <c r="G16" i="42" s="1"/>
  <c r="L21" i="58"/>
  <c r="L10" i="58" s="1"/>
  <c r="C33" i="58"/>
  <c r="D28" i="57"/>
  <c r="D27" i="57" s="1"/>
  <c r="G28" i="57"/>
  <c r="G27" i="57" s="1"/>
  <c r="E27" i="57"/>
  <c r="G48" i="57"/>
  <c r="D11" i="57"/>
  <c r="G11" i="57"/>
  <c r="F10" i="57"/>
  <c r="D24" i="57"/>
  <c r="E18" i="59"/>
  <c r="G14" i="59"/>
  <c r="I57" i="59"/>
  <c r="E78" i="59"/>
  <c r="I37" i="59"/>
  <c r="E40" i="59"/>
  <c r="G37" i="59"/>
  <c r="P68" i="59"/>
  <c r="P65" i="59" s="1"/>
  <c r="P57" i="59" s="1"/>
  <c r="E65" i="59"/>
  <c r="E57" i="59" s="1"/>
  <c r="D22" i="39" s="1"/>
  <c r="P72" i="59"/>
  <c r="P86" i="59"/>
  <c r="P84" i="59" s="1"/>
  <c r="E84" i="59"/>
  <c r="E37" i="59"/>
  <c r="P38" i="59"/>
  <c r="P77" i="59"/>
  <c r="P76" i="59" s="1"/>
  <c r="E76" i="59"/>
  <c r="D79" i="39" s="1"/>
  <c r="P15" i="59"/>
  <c r="I27" i="59"/>
  <c r="K57" i="59"/>
  <c r="K12" i="59" s="1"/>
  <c r="K11" i="59" s="1"/>
  <c r="I14" i="59"/>
  <c r="I13" i="59" s="1"/>
  <c r="I12" i="59" s="1"/>
  <c r="I11" i="59" s="1"/>
  <c r="P28" i="59"/>
  <c r="E27" i="59"/>
  <c r="P47" i="59"/>
  <c r="E46" i="59"/>
  <c r="E72" i="59"/>
  <c r="J80" i="59"/>
  <c r="E81" i="59"/>
  <c r="G27" i="59"/>
  <c r="G46" i="59"/>
  <c r="E53" i="59"/>
  <c r="E89" i="59"/>
  <c r="E10" i="58"/>
  <c r="E80" i="58"/>
  <c r="I10" i="58"/>
  <c r="I80" i="58"/>
  <c r="F80" i="58"/>
  <c r="J80" i="58"/>
  <c r="G10" i="58"/>
  <c r="G80" i="58"/>
  <c r="K10" i="58"/>
  <c r="K80" i="58"/>
  <c r="O10" i="58"/>
  <c r="O80" i="58"/>
  <c r="H9" i="58"/>
  <c r="D21" i="58"/>
  <c r="D10" i="58" s="1"/>
  <c r="G12" i="42" s="1"/>
  <c r="D70" i="58"/>
  <c r="M12" i="42" s="1"/>
  <c r="G25" i="57"/>
  <c r="G24" i="57" s="1"/>
  <c r="G15" i="57" s="1"/>
  <c r="G10" i="57" s="1"/>
  <c r="H24" i="57"/>
  <c r="H15" i="57" s="1"/>
  <c r="H10" i="57" s="1"/>
  <c r="E24" i="57"/>
  <c r="P18" i="59" l="1"/>
  <c r="D48" i="39"/>
  <c r="J12" i="59"/>
  <c r="J11" i="59" s="1"/>
  <c r="P46" i="59"/>
  <c r="P27" i="59"/>
  <c r="P14" i="59"/>
  <c r="P40" i="59"/>
  <c r="D68" i="39"/>
  <c r="M9" i="58"/>
  <c r="G17" i="42"/>
  <c r="N9" i="58"/>
  <c r="G22" i="42"/>
  <c r="E9" i="58"/>
  <c r="G13" i="42"/>
  <c r="F9" i="58"/>
  <c r="G14" i="42"/>
  <c r="K9" i="58"/>
  <c r="G18" i="42"/>
  <c r="L9" i="58"/>
  <c r="G20" i="42"/>
  <c r="J9" i="58"/>
  <c r="G19" i="42"/>
  <c r="M80" i="58"/>
  <c r="O9" i="58"/>
  <c r="G23" i="42"/>
  <c r="G9" i="58"/>
  <c r="G15" i="42"/>
  <c r="N80" i="58"/>
  <c r="I9" i="58"/>
  <c r="G21" i="42"/>
  <c r="L80" i="58"/>
  <c r="H80" i="58"/>
  <c r="E15" i="57"/>
  <c r="E10" i="57" s="1"/>
  <c r="D15" i="57"/>
  <c r="D10" i="57" s="1"/>
  <c r="J11" i="57" s="1"/>
  <c r="E52" i="59"/>
  <c r="D44" i="39" s="1"/>
  <c r="P53" i="59"/>
  <c r="P52" i="59" s="1"/>
  <c r="G13" i="59"/>
  <c r="G12" i="59" s="1"/>
  <c r="G11" i="59" s="1"/>
  <c r="E88" i="59"/>
  <c r="P89" i="59"/>
  <c r="P88" i="59" s="1"/>
  <c r="P87" i="59" s="1"/>
  <c r="E80" i="59"/>
  <c r="D23" i="39" s="1"/>
  <c r="P81" i="59"/>
  <c r="P80" i="59" s="1"/>
  <c r="E14" i="59"/>
  <c r="E13" i="59" s="1"/>
  <c r="P37" i="59"/>
  <c r="P13" i="59" s="1"/>
  <c r="D9" i="58"/>
  <c r="D80" i="58"/>
  <c r="C80" i="58" s="1"/>
  <c r="E87" i="59" l="1"/>
  <c r="D43" i="39"/>
  <c r="P12" i="59"/>
  <c r="P11" i="59" s="1"/>
  <c r="E12" i="59"/>
  <c r="E11" i="59" s="1"/>
  <c r="I344" i="56" l="1"/>
  <c r="K344" i="56" s="1"/>
  <c r="I343" i="56"/>
  <c r="J341" i="56"/>
  <c r="H341" i="56"/>
  <c r="I340" i="56"/>
  <c r="K340" i="56" s="1"/>
  <c r="K339" i="56"/>
  <c r="J337" i="56"/>
  <c r="J336" i="56" s="1"/>
  <c r="H337" i="56"/>
  <c r="I335" i="56"/>
  <c r="I334" i="56"/>
  <c r="I333" i="56"/>
  <c r="I332" i="56"/>
  <c r="I331" i="56"/>
  <c r="J330" i="56"/>
  <c r="H330" i="56"/>
  <c r="H329" i="56"/>
  <c r="I329" i="56" s="1"/>
  <c r="K328" i="56"/>
  <c r="I328" i="56"/>
  <c r="I327" i="56"/>
  <c r="I326" i="56"/>
  <c r="I325" i="56"/>
  <c r="I324" i="56"/>
  <c r="I323" i="56"/>
  <c r="Q12" i="39" s="1"/>
  <c r="J322" i="56"/>
  <c r="H322" i="56"/>
  <c r="I321" i="56"/>
  <c r="I320" i="56"/>
  <c r="K320" i="56" s="1"/>
  <c r="I319" i="56"/>
  <c r="J318" i="56"/>
  <c r="H318" i="56"/>
  <c r="I317" i="56"/>
  <c r="K316" i="56"/>
  <c r="I316" i="56"/>
  <c r="I315" i="56"/>
  <c r="K315" i="56" s="1"/>
  <c r="I314" i="56"/>
  <c r="K314" i="56" s="1"/>
  <c r="I313" i="56"/>
  <c r="K313" i="56" s="1"/>
  <c r="I312" i="56"/>
  <c r="K312" i="56" s="1"/>
  <c r="I311" i="56"/>
  <c r="K311" i="56" s="1"/>
  <c r="I310" i="56"/>
  <c r="K310" i="56" s="1"/>
  <c r="I309" i="56"/>
  <c r="K309" i="56" s="1"/>
  <c r="I308" i="56"/>
  <c r="K308" i="56" s="1"/>
  <c r="I307" i="56"/>
  <c r="K307" i="56" s="1"/>
  <c r="I306" i="56"/>
  <c r="K306" i="56" s="1"/>
  <c r="I305" i="56"/>
  <c r="K305" i="56" s="1"/>
  <c r="I304" i="56"/>
  <c r="K304" i="56" s="1"/>
  <c r="I303" i="56"/>
  <c r="K303" i="56" s="1"/>
  <c r="I302" i="56"/>
  <c r="K302" i="56" s="1"/>
  <c r="I301" i="56"/>
  <c r="I300" i="56"/>
  <c r="K300" i="56" s="1"/>
  <c r="I299" i="56"/>
  <c r="K299" i="56" s="1"/>
  <c r="I298" i="56"/>
  <c r="K298" i="56" s="1"/>
  <c r="J297" i="56"/>
  <c r="H297" i="56"/>
  <c r="H296" i="56"/>
  <c r="I295" i="56"/>
  <c r="K295" i="56" s="1"/>
  <c r="I294" i="56"/>
  <c r="K294" i="56" s="1"/>
  <c r="I293" i="56"/>
  <c r="K293" i="56" s="1"/>
  <c r="K292" i="56"/>
  <c r="I292" i="56"/>
  <c r="I291" i="56"/>
  <c r="K291" i="56" s="1"/>
  <c r="I290" i="56"/>
  <c r="K290" i="56" s="1"/>
  <c r="I289" i="56"/>
  <c r="K289" i="56" s="1"/>
  <c r="I288" i="56"/>
  <c r="K288" i="56" s="1"/>
  <c r="I287" i="56"/>
  <c r="I286" i="56"/>
  <c r="K286" i="56" s="1"/>
  <c r="I285" i="56"/>
  <c r="K285" i="56" s="1"/>
  <c r="I284" i="56"/>
  <c r="K284" i="56" s="1"/>
  <c r="I283" i="56"/>
  <c r="K283" i="56" s="1"/>
  <c r="I282" i="56"/>
  <c r="K282" i="56" s="1"/>
  <c r="J281" i="56"/>
  <c r="J280" i="56" s="1"/>
  <c r="H281" i="56"/>
  <c r="H280" i="56"/>
  <c r="H279" i="56" s="1"/>
  <c r="I279" i="56" s="1"/>
  <c r="J278" i="56"/>
  <c r="H278" i="56"/>
  <c r="G278" i="56"/>
  <c r="D278" i="56"/>
  <c r="C278" i="56"/>
  <c r="I277" i="56"/>
  <c r="K277" i="56" s="1"/>
  <c r="H276" i="56"/>
  <c r="J275" i="56"/>
  <c r="E275" i="56"/>
  <c r="D275" i="56"/>
  <c r="I274" i="56"/>
  <c r="J273" i="56"/>
  <c r="H273" i="56"/>
  <c r="I272" i="56"/>
  <c r="I271" i="56" s="1"/>
  <c r="P19" i="39" s="1"/>
  <c r="J271" i="56"/>
  <c r="H271" i="56"/>
  <c r="I270" i="56"/>
  <c r="J269" i="56"/>
  <c r="H269" i="56"/>
  <c r="I268" i="56"/>
  <c r="K268" i="56" s="1"/>
  <c r="I267" i="56"/>
  <c r="J266" i="56"/>
  <c r="H266" i="56"/>
  <c r="I265" i="56"/>
  <c r="K265" i="56" s="1"/>
  <c r="I264" i="56"/>
  <c r="K264" i="56" s="1"/>
  <c r="I263" i="56"/>
  <c r="K263" i="56" s="1"/>
  <c r="I262" i="56"/>
  <c r="K262" i="56" s="1"/>
  <c r="I261" i="56"/>
  <c r="K261" i="56" s="1"/>
  <c r="I260" i="56"/>
  <c r="K260" i="56" s="1"/>
  <c r="I259" i="56"/>
  <c r="K259" i="56" s="1"/>
  <c r="I258" i="56"/>
  <c r="K258" i="56" s="1"/>
  <c r="I257" i="56"/>
  <c r="K257" i="56" s="1"/>
  <c r="I256" i="56"/>
  <c r="K256" i="56" s="1"/>
  <c r="I255" i="56"/>
  <c r="K255" i="56" s="1"/>
  <c r="I254" i="56"/>
  <c r="K254" i="56" s="1"/>
  <c r="I253" i="56"/>
  <c r="I252" i="56"/>
  <c r="K252" i="56" s="1"/>
  <c r="H251" i="56"/>
  <c r="I251" i="56" s="1"/>
  <c r="K251" i="56" s="1"/>
  <c r="J250" i="56"/>
  <c r="H250" i="56"/>
  <c r="G249" i="56"/>
  <c r="F249" i="56"/>
  <c r="E249" i="56"/>
  <c r="D249" i="56"/>
  <c r="C249" i="56"/>
  <c r="I248" i="56"/>
  <c r="K248" i="56" s="1"/>
  <c r="I247" i="56"/>
  <c r="K247" i="56" s="1"/>
  <c r="I246" i="56"/>
  <c r="K246" i="56" s="1"/>
  <c r="J245" i="56"/>
  <c r="H245" i="56"/>
  <c r="I244" i="56"/>
  <c r="K244" i="56" s="1"/>
  <c r="I243" i="56"/>
  <c r="K243" i="56" s="1"/>
  <c r="I242" i="56"/>
  <c r="K242" i="56" s="1"/>
  <c r="I241" i="56"/>
  <c r="K241" i="56" s="1"/>
  <c r="G240" i="56"/>
  <c r="M240" i="56" s="1"/>
  <c r="I239" i="56"/>
  <c r="J238" i="56"/>
  <c r="H238" i="56"/>
  <c r="G238" i="56"/>
  <c r="D238" i="56"/>
  <c r="I237" i="56"/>
  <c r="K237" i="56" s="1"/>
  <c r="I236" i="56"/>
  <c r="K236" i="56" s="1"/>
  <c r="I235" i="56"/>
  <c r="K235" i="56" s="1"/>
  <c r="I234" i="56"/>
  <c r="K234" i="56" s="1"/>
  <c r="I233" i="56"/>
  <c r="K233" i="56" s="1"/>
  <c r="I232" i="56"/>
  <c r="K232" i="56" s="1"/>
  <c r="I231" i="56"/>
  <c r="K231" i="56" s="1"/>
  <c r="G230" i="56"/>
  <c r="G229" i="56"/>
  <c r="I229" i="56" s="1"/>
  <c r="K229" i="56" s="1"/>
  <c r="I228" i="56"/>
  <c r="K228" i="56" s="1"/>
  <c r="J227" i="56"/>
  <c r="H227" i="56"/>
  <c r="D227" i="56"/>
  <c r="K226" i="56"/>
  <c r="I226" i="56"/>
  <c r="I225" i="56"/>
  <c r="K225" i="56" s="1"/>
  <c r="I224" i="56"/>
  <c r="K224" i="56" s="1"/>
  <c r="I223" i="56"/>
  <c r="K223" i="56" s="1"/>
  <c r="I222" i="56"/>
  <c r="K222" i="56" s="1"/>
  <c r="I221" i="56"/>
  <c r="I219" i="56" s="1"/>
  <c r="H20" i="39" s="1"/>
  <c r="I220" i="56"/>
  <c r="K220" i="56" s="1"/>
  <c r="J219" i="56"/>
  <c r="H219" i="56"/>
  <c r="H218" i="56" s="1"/>
  <c r="G219" i="56"/>
  <c r="D219" i="56"/>
  <c r="J218" i="56"/>
  <c r="D218" i="56"/>
  <c r="C218" i="56"/>
  <c r="I217" i="56"/>
  <c r="G216" i="56"/>
  <c r="M216" i="56" s="1"/>
  <c r="K215" i="56"/>
  <c r="I215" i="56"/>
  <c r="J214" i="56"/>
  <c r="J207" i="56" s="1"/>
  <c r="H214" i="56"/>
  <c r="D214" i="56"/>
  <c r="D207" i="56" s="1"/>
  <c r="I213" i="56"/>
  <c r="I212" i="56"/>
  <c r="K212" i="56" s="1"/>
  <c r="I211" i="56"/>
  <c r="K211" i="56" s="1"/>
  <c r="I209" i="56"/>
  <c r="I208" i="56"/>
  <c r="H207" i="56"/>
  <c r="C207" i="56"/>
  <c r="I206" i="56"/>
  <c r="I205" i="56" s="1"/>
  <c r="J205" i="56"/>
  <c r="H205" i="56"/>
  <c r="I204" i="56"/>
  <c r="K204" i="56" s="1"/>
  <c r="I203" i="56"/>
  <c r="K203" i="56" s="1"/>
  <c r="G202" i="56"/>
  <c r="I202" i="56" s="1"/>
  <c r="K202" i="56" s="1"/>
  <c r="I201" i="56"/>
  <c r="J200" i="56"/>
  <c r="H200" i="56"/>
  <c r="G200" i="56"/>
  <c r="D200" i="56"/>
  <c r="I199" i="56"/>
  <c r="K199" i="56" s="1"/>
  <c r="G198" i="56"/>
  <c r="M198" i="56" s="1"/>
  <c r="I197" i="56"/>
  <c r="K197" i="56" s="1"/>
  <c r="J196" i="56"/>
  <c r="H196" i="56"/>
  <c r="G196" i="56"/>
  <c r="D196" i="56"/>
  <c r="I195" i="56"/>
  <c r="K195" i="56" s="1"/>
  <c r="I194" i="56"/>
  <c r="K194" i="56" s="1"/>
  <c r="I193" i="56"/>
  <c r="K193" i="56" s="1"/>
  <c r="I192" i="56"/>
  <c r="K192" i="56" s="1"/>
  <c r="I191" i="56"/>
  <c r="K191" i="56" s="1"/>
  <c r="I190" i="56"/>
  <c r="K190" i="56" s="1"/>
  <c r="G189" i="56"/>
  <c r="I189" i="56" s="1"/>
  <c r="I188" i="56"/>
  <c r="K188" i="56" s="1"/>
  <c r="J187" i="56"/>
  <c r="H187" i="56"/>
  <c r="D187" i="56"/>
  <c r="I186" i="56"/>
  <c r="K186" i="56" s="1"/>
  <c r="I185" i="56"/>
  <c r="K185" i="56" s="1"/>
  <c r="I184" i="56"/>
  <c r="K184" i="56" s="1"/>
  <c r="I183" i="56"/>
  <c r="K183" i="56" s="1"/>
  <c r="I182" i="56"/>
  <c r="K182" i="56" s="1"/>
  <c r="I181" i="56"/>
  <c r="K181" i="56" s="1"/>
  <c r="I180" i="56"/>
  <c r="K180" i="56" s="1"/>
  <c r="I179" i="56"/>
  <c r="K179" i="56" s="1"/>
  <c r="K178" i="56"/>
  <c r="I178" i="56"/>
  <c r="I177" i="56"/>
  <c r="K177" i="56" s="1"/>
  <c r="I176" i="56"/>
  <c r="K176" i="56" s="1"/>
  <c r="G175" i="56"/>
  <c r="M175" i="56" s="1"/>
  <c r="I174" i="56"/>
  <c r="K174" i="56" s="1"/>
  <c r="J173" i="56"/>
  <c r="H173" i="56"/>
  <c r="G173" i="56"/>
  <c r="D173" i="56"/>
  <c r="I172" i="56"/>
  <c r="K172" i="56" s="1"/>
  <c r="I171" i="56"/>
  <c r="K171" i="56" s="1"/>
  <c r="I170" i="56"/>
  <c r="K170" i="56" s="1"/>
  <c r="I169" i="56"/>
  <c r="K169" i="56" s="1"/>
  <c r="I168" i="56"/>
  <c r="K168" i="56" s="1"/>
  <c r="I167" i="56"/>
  <c r="K167" i="56" s="1"/>
  <c r="I166" i="56"/>
  <c r="K166" i="56" s="1"/>
  <c r="I165" i="56"/>
  <c r="K165" i="56" s="1"/>
  <c r="I164" i="56"/>
  <c r="K164" i="56" s="1"/>
  <c r="I163" i="56"/>
  <c r="G163" i="56"/>
  <c r="M163" i="56" s="1"/>
  <c r="I162" i="56"/>
  <c r="K162" i="56" s="1"/>
  <c r="J161" i="56"/>
  <c r="H161" i="56"/>
  <c r="H160" i="56" s="1"/>
  <c r="G161" i="56"/>
  <c r="D161" i="56"/>
  <c r="D160" i="56" s="1"/>
  <c r="C160" i="56"/>
  <c r="I159" i="56"/>
  <c r="K159" i="56" s="1"/>
  <c r="I158" i="56"/>
  <c r="K158" i="56" s="1"/>
  <c r="I157" i="56"/>
  <c r="K157" i="56" s="1"/>
  <c r="I156" i="56"/>
  <c r="K156" i="56" s="1"/>
  <c r="I155" i="56"/>
  <c r="K155" i="56" s="1"/>
  <c r="I154" i="56"/>
  <c r="K154" i="56" s="1"/>
  <c r="I153" i="56"/>
  <c r="K153" i="56" s="1"/>
  <c r="I152" i="56"/>
  <c r="K152" i="56" s="1"/>
  <c r="I151" i="56"/>
  <c r="I150" i="56"/>
  <c r="K150" i="56" s="1"/>
  <c r="I149" i="56"/>
  <c r="K149" i="56" s="1"/>
  <c r="J148" i="56"/>
  <c r="H148" i="56"/>
  <c r="I147" i="56"/>
  <c r="K147" i="56" s="1"/>
  <c r="I146" i="56"/>
  <c r="K146" i="56" s="1"/>
  <c r="I145" i="56"/>
  <c r="K145" i="56" s="1"/>
  <c r="I144" i="56"/>
  <c r="K144" i="56" s="1"/>
  <c r="I143" i="56"/>
  <c r="K143" i="56" s="1"/>
  <c r="G142" i="56"/>
  <c r="G141" i="56"/>
  <c r="I140" i="56"/>
  <c r="K140" i="56" s="1"/>
  <c r="J139" i="56"/>
  <c r="H139" i="56"/>
  <c r="F139" i="56"/>
  <c r="E139" i="56"/>
  <c r="D139" i="56"/>
  <c r="I138" i="56"/>
  <c r="I137" i="56"/>
  <c r="K137" i="56" s="1"/>
  <c r="G136" i="56"/>
  <c r="I136" i="56" s="1"/>
  <c r="K136" i="56" s="1"/>
  <c r="I135" i="56"/>
  <c r="J134" i="56"/>
  <c r="H134" i="56"/>
  <c r="D134" i="56"/>
  <c r="I133" i="56"/>
  <c r="K133" i="56" s="1"/>
  <c r="I132" i="56"/>
  <c r="K132" i="56" s="1"/>
  <c r="I131" i="56"/>
  <c r="K131" i="56" s="1"/>
  <c r="I130" i="56"/>
  <c r="K130" i="56" s="1"/>
  <c r="I129" i="56"/>
  <c r="K129" i="56" s="1"/>
  <c r="I128" i="56"/>
  <c r="K128" i="56" s="1"/>
  <c r="I127" i="56"/>
  <c r="K127" i="56" s="1"/>
  <c r="G126" i="56"/>
  <c r="I125" i="56"/>
  <c r="K125" i="56" s="1"/>
  <c r="J124" i="56"/>
  <c r="H124" i="56"/>
  <c r="D124" i="56"/>
  <c r="I123" i="56"/>
  <c r="K123" i="56" s="1"/>
  <c r="K122" i="56"/>
  <c r="G122" i="56"/>
  <c r="I122" i="56" s="1"/>
  <c r="I121" i="56"/>
  <c r="J120" i="56"/>
  <c r="H120" i="56"/>
  <c r="D120" i="56"/>
  <c r="I119" i="56"/>
  <c r="K119" i="56" s="1"/>
  <c r="I118" i="56"/>
  <c r="K118" i="56" s="1"/>
  <c r="I117" i="56"/>
  <c r="K117" i="56" s="1"/>
  <c r="I116" i="56"/>
  <c r="K116" i="56" s="1"/>
  <c r="I115" i="56"/>
  <c r="K115" i="56" s="1"/>
  <c r="I114" i="56"/>
  <c r="K114" i="56" s="1"/>
  <c r="L113" i="56"/>
  <c r="M113" i="56" s="1"/>
  <c r="I113" i="56"/>
  <c r="K113" i="56" s="1"/>
  <c r="I112" i="56"/>
  <c r="J111" i="56"/>
  <c r="H111" i="56"/>
  <c r="G111" i="56"/>
  <c r="D111" i="56"/>
  <c r="I110" i="56"/>
  <c r="K110" i="56" s="1"/>
  <c r="I109" i="56"/>
  <c r="K109" i="56" s="1"/>
  <c r="G108" i="56"/>
  <c r="I108" i="56" s="1"/>
  <c r="K108" i="56" s="1"/>
  <c r="M107" i="56"/>
  <c r="I107" i="56"/>
  <c r="K107" i="56" s="1"/>
  <c r="J106" i="56"/>
  <c r="H106" i="56"/>
  <c r="G106" i="56"/>
  <c r="D106" i="56"/>
  <c r="I105" i="56"/>
  <c r="K105" i="56" s="1"/>
  <c r="I104" i="56"/>
  <c r="K104" i="56" s="1"/>
  <c r="I103" i="56"/>
  <c r="K103" i="56" s="1"/>
  <c r="I102" i="56"/>
  <c r="K102" i="56" s="1"/>
  <c r="I101" i="56"/>
  <c r="K101" i="56" s="1"/>
  <c r="I100" i="56"/>
  <c r="K100" i="56" s="1"/>
  <c r="G99" i="56"/>
  <c r="M99" i="56" s="1"/>
  <c r="I98" i="56"/>
  <c r="K98" i="56" s="1"/>
  <c r="J97" i="56"/>
  <c r="H97" i="56"/>
  <c r="D97" i="56"/>
  <c r="I96" i="56"/>
  <c r="K96" i="56" s="1"/>
  <c r="I95" i="56"/>
  <c r="K95" i="56" s="1"/>
  <c r="G94" i="56"/>
  <c r="I94" i="56" s="1"/>
  <c r="K94" i="56" s="1"/>
  <c r="I93" i="56"/>
  <c r="J92" i="56"/>
  <c r="H92" i="56"/>
  <c r="G92" i="56"/>
  <c r="D92" i="56"/>
  <c r="I91" i="56"/>
  <c r="K91" i="56" s="1"/>
  <c r="I90" i="56"/>
  <c r="K90" i="56" s="1"/>
  <c r="G89" i="56"/>
  <c r="M89" i="56" s="1"/>
  <c r="I88" i="56"/>
  <c r="K88" i="56" s="1"/>
  <c r="J87" i="56"/>
  <c r="H87" i="56"/>
  <c r="D87" i="56"/>
  <c r="K86" i="56"/>
  <c r="I86" i="56"/>
  <c r="I85" i="56"/>
  <c r="K85" i="56" s="1"/>
  <c r="I84" i="56"/>
  <c r="K84" i="56" s="1"/>
  <c r="I83" i="56"/>
  <c r="K83" i="56" s="1"/>
  <c r="K82" i="56"/>
  <c r="I82" i="56"/>
  <c r="G81" i="56"/>
  <c r="G79" i="56" s="1"/>
  <c r="I80" i="56"/>
  <c r="K80" i="56" s="1"/>
  <c r="J79" i="56"/>
  <c r="H79" i="56"/>
  <c r="D79" i="56"/>
  <c r="I78" i="56"/>
  <c r="K78" i="56" s="1"/>
  <c r="I77" i="56"/>
  <c r="K77" i="56" s="1"/>
  <c r="I76" i="56"/>
  <c r="G76" i="56"/>
  <c r="M76" i="56" s="1"/>
  <c r="I75" i="56"/>
  <c r="K75" i="56" s="1"/>
  <c r="J74" i="56"/>
  <c r="H74" i="56"/>
  <c r="G74" i="56"/>
  <c r="D74" i="56"/>
  <c r="I73" i="56"/>
  <c r="K73" i="56" s="1"/>
  <c r="I72" i="56"/>
  <c r="K72" i="56" s="1"/>
  <c r="K71" i="56"/>
  <c r="I71" i="56"/>
  <c r="I70" i="56"/>
  <c r="K70" i="56" s="1"/>
  <c r="G69" i="56"/>
  <c r="I69" i="56" s="1"/>
  <c r="I68" i="56"/>
  <c r="K68" i="56" s="1"/>
  <c r="J67" i="56"/>
  <c r="H67" i="56"/>
  <c r="G67" i="56"/>
  <c r="D67" i="56"/>
  <c r="I66" i="56"/>
  <c r="K66" i="56" s="1"/>
  <c r="I65" i="56"/>
  <c r="K65" i="56" s="1"/>
  <c r="G65" i="56"/>
  <c r="M65" i="56" s="1"/>
  <c r="I64" i="56"/>
  <c r="I63" i="56" s="1"/>
  <c r="O13" i="39" s="1"/>
  <c r="J63" i="56"/>
  <c r="H63" i="56"/>
  <c r="G63" i="56"/>
  <c r="D63" i="56"/>
  <c r="I62" i="56"/>
  <c r="K62" i="56" s="1"/>
  <c r="H61" i="56"/>
  <c r="I60" i="56"/>
  <c r="K60" i="56" s="1"/>
  <c r="I59" i="56"/>
  <c r="I58" i="56"/>
  <c r="K58" i="56" s="1"/>
  <c r="H58" i="56"/>
  <c r="J57" i="56"/>
  <c r="J47" i="56" s="1"/>
  <c r="I56" i="56"/>
  <c r="K56" i="56" s="1"/>
  <c r="I55" i="56"/>
  <c r="K55" i="56" s="1"/>
  <c r="I54" i="56"/>
  <c r="K54" i="56" s="1"/>
  <c r="I53" i="56"/>
  <c r="K53" i="56" s="1"/>
  <c r="I52" i="56"/>
  <c r="K52" i="56" s="1"/>
  <c r="I51" i="56"/>
  <c r="K51" i="56" s="1"/>
  <c r="I50" i="56"/>
  <c r="K50" i="56" s="1"/>
  <c r="I49" i="56"/>
  <c r="K49" i="56" s="1"/>
  <c r="I48" i="56"/>
  <c r="K48" i="56" s="1"/>
  <c r="K46" i="56"/>
  <c r="I46" i="56"/>
  <c r="I45" i="56"/>
  <c r="K45" i="56" s="1"/>
  <c r="I44" i="56"/>
  <c r="K44" i="56" s="1"/>
  <c r="I43" i="56"/>
  <c r="K43" i="56" s="1"/>
  <c r="I42" i="56"/>
  <c r="K42" i="56" s="1"/>
  <c r="I41" i="56"/>
  <c r="K41" i="56" s="1"/>
  <c r="I40" i="56"/>
  <c r="K40" i="56" s="1"/>
  <c r="I39" i="56"/>
  <c r="I38" i="56"/>
  <c r="K38" i="56" s="1"/>
  <c r="J37" i="56"/>
  <c r="H37" i="56"/>
  <c r="G36" i="56"/>
  <c r="I36" i="56" s="1"/>
  <c r="K36" i="56" s="1"/>
  <c r="M35" i="56"/>
  <c r="I35" i="56"/>
  <c r="K35" i="56" s="1"/>
  <c r="G34" i="56"/>
  <c r="M34" i="56" s="1"/>
  <c r="I33" i="56"/>
  <c r="K33" i="56" s="1"/>
  <c r="D32" i="56"/>
  <c r="C31" i="56"/>
  <c r="C30" i="56" s="1"/>
  <c r="C21" i="56" s="1"/>
  <c r="C13" i="56" s="1"/>
  <c r="C345" i="56" s="1"/>
  <c r="I29" i="56"/>
  <c r="K29" i="56" s="1"/>
  <c r="J28" i="56"/>
  <c r="H28" i="56"/>
  <c r="I28" i="56" s="1"/>
  <c r="E15" i="39" s="1"/>
  <c r="I27" i="56"/>
  <c r="I26" i="56"/>
  <c r="K26" i="56" s="1"/>
  <c r="I25" i="56"/>
  <c r="K25" i="56" s="1"/>
  <c r="I24" i="56"/>
  <c r="J23" i="56"/>
  <c r="H23" i="56"/>
  <c r="J22" i="56"/>
  <c r="I22" i="56"/>
  <c r="H22" i="56"/>
  <c r="I19" i="56"/>
  <c r="K19" i="56" s="1"/>
  <c r="I18" i="56"/>
  <c r="K18" i="56" s="1"/>
  <c r="H17" i="56"/>
  <c r="H20" i="56" s="1"/>
  <c r="I20" i="56" s="1"/>
  <c r="K20" i="56" s="1"/>
  <c r="I15" i="56"/>
  <c r="K15" i="56" s="1"/>
  <c r="H14" i="56"/>
  <c r="F13" i="56"/>
  <c r="E13" i="56"/>
  <c r="O11" i="56"/>
  <c r="O9" i="56"/>
  <c r="O8" i="56"/>
  <c r="C29" i="36"/>
  <c r="C11" i="36" s="1"/>
  <c r="G39" i="36"/>
  <c r="C39" i="36"/>
  <c r="E39" i="36"/>
  <c r="K24" i="56" l="1"/>
  <c r="K24" i="39"/>
  <c r="K27" i="56"/>
  <c r="K80" i="39"/>
  <c r="M69" i="56"/>
  <c r="M94" i="56"/>
  <c r="M202" i="56"/>
  <c r="K208" i="56"/>
  <c r="O33" i="39"/>
  <c r="K213" i="56"/>
  <c r="O35" i="39"/>
  <c r="K317" i="56"/>
  <c r="G82" i="39"/>
  <c r="G81" i="39" s="1"/>
  <c r="K327" i="56"/>
  <c r="Q30" i="39"/>
  <c r="K333" i="56"/>
  <c r="Q37" i="39"/>
  <c r="I337" i="56"/>
  <c r="G12" i="39"/>
  <c r="K138" i="56"/>
  <c r="O25" i="39"/>
  <c r="K209" i="56"/>
  <c r="O34" i="39"/>
  <c r="K272" i="56"/>
  <c r="K271" i="56" s="1"/>
  <c r="K321" i="56"/>
  <c r="G17" i="39"/>
  <c r="K324" i="56"/>
  <c r="Q16" i="39"/>
  <c r="K334" i="56"/>
  <c r="Q21" i="39"/>
  <c r="K325" i="56"/>
  <c r="Q24" i="39"/>
  <c r="I330" i="56"/>
  <c r="Q22" i="39"/>
  <c r="K335" i="56"/>
  <c r="F89" i="37"/>
  <c r="K337" i="56"/>
  <c r="M36" i="56"/>
  <c r="K217" i="56"/>
  <c r="O36" i="39"/>
  <c r="I318" i="56"/>
  <c r="G26" i="39"/>
  <c r="K326" i="56"/>
  <c r="Q19" i="39"/>
  <c r="K329" i="56"/>
  <c r="Q86" i="39"/>
  <c r="Q81" i="39" s="1"/>
  <c r="K332" i="56"/>
  <c r="Q23" i="39"/>
  <c r="H336" i="56"/>
  <c r="K205" i="56"/>
  <c r="I92" i="56"/>
  <c r="O18" i="39" s="1"/>
  <c r="I34" i="56"/>
  <c r="K34" i="56" s="1"/>
  <c r="I37" i="56"/>
  <c r="I81" i="56"/>
  <c r="I79" i="56" s="1"/>
  <c r="O16" i="39" s="1"/>
  <c r="I89" i="56"/>
  <c r="K93" i="56"/>
  <c r="I99" i="56"/>
  <c r="K206" i="56"/>
  <c r="G32" i="56"/>
  <c r="J32" i="56"/>
  <c r="J31" i="56" s="1"/>
  <c r="K64" i="56"/>
  <c r="K63" i="56" s="1"/>
  <c r="M81" i="56"/>
  <c r="G87" i="56"/>
  <c r="G97" i="56"/>
  <c r="I106" i="56"/>
  <c r="O20" i="39" s="1"/>
  <c r="D31" i="56"/>
  <c r="D30" i="56" s="1"/>
  <c r="O7" i="56" s="1"/>
  <c r="I175" i="56"/>
  <c r="K175" i="56" s="1"/>
  <c r="K221" i="56"/>
  <c r="K219" i="56" s="1"/>
  <c r="H249" i="56"/>
  <c r="J249" i="56"/>
  <c r="K319" i="56"/>
  <c r="K318" i="56" s="1"/>
  <c r="M189" i="56"/>
  <c r="I240" i="56"/>
  <c r="K240" i="56" s="1"/>
  <c r="I245" i="56"/>
  <c r="J37" i="39" s="1"/>
  <c r="J296" i="56"/>
  <c r="J279" i="56" s="1"/>
  <c r="K279" i="56" s="1"/>
  <c r="K17" i="56"/>
  <c r="K16" i="56" s="1"/>
  <c r="I61" i="56"/>
  <c r="K61" i="56" s="1"/>
  <c r="H57" i="56"/>
  <c r="H47" i="56" s="1"/>
  <c r="H32" i="56" s="1"/>
  <c r="H31" i="56" s="1"/>
  <c r="H30" i="56" s="1"/>
  <c r="K112" i="56"/>
  <c r="K111" i="56" s="1"/>
  <c r="I111" i="56"/>
  <c r="O21" i="39" s="1"/>
  <c r="K121" i="56"/>
  <c r="K120" i="56" s="1"/>
  <c r="I120" i="56"/>
  <c r="O22" i="39" s="1"/>
  <c r="M126" i="56"/>
  <c r="I126" i="56"/>
  <c r="K126" i="56" s="1"/>
  <c r="K124" i="56" s="1"/>
  <c r="G124" i="56"/>
  <c r="K163" i="56"/>
  <c r="K161" i="56" s="1"/>
  <c r="I161" i="56"/>
  <c r="O27" i="39" s="1"/>
  <c r="I17" i="56"/>
  <c r="I16" i="56" s="1"/>
  <c r="I14" i="56" s="1"/>
  <c r="I23" i="56"/>
  <c r="K59" i="56"/>
  <c r="K57" i="56" s="1"/>
  <c r="K47" i="56" s="1"/>
  <c r="I230" i="56"/>
  <c r="M230" i="56"/>
  <c r="G227" i="56"/>
  <c r="G218" i="56" s="1"/>
  <c r="K245" i="56"/>
  <c r="I276" i="56"/>
  <c r="H275" i="56"/>
  <c r="K135" i="56"/>
  <c r="K134" i="56" s="1"/>
  <c r="I134" i="56"/>
  <c r="O24" i="39" s="1"/>
  <c r="M142" i="56"/>
  <c r="I142" i="56"/>
  <c r="K142" i="56" s="1"/>
  <c r="K253" i="56"/>
  <c r="K250" i="56" s="1"/>
  <c r="I250" i="56"/>
  <c r="P23" i="39" s="1"/>
  <c r="K301" i="56"/>
  <c r="K297" i="56" s="1"/>
  <c r="K296" i="56" s="1"/>
  <c r="I297" i="56"/>
  <c r="K23" i="56"/>
  <c r="I74" i="56"/>
  <c r="O15" i="39" s="1"/>
  <c r="K76" i="56"/>
  <c r="K74" i="56" s="1"/>
  <c r="K173" i="56"/>
  <c r="K22" i="56"/>
  <c r="K28" i="56"/>
  <c r="K39" i="56"/>
  <c r="K37" i="56" s="1"/>
  <c r="I67" i="56"/>
  <c r="O14" i="39" s="1"/>
  <c r="K69" i="56"/>
  <c r="K67" i="56" s="1"/>
  <c r="K81" i="56"/>
  <c r="K79" i="56" s="1"/>
  <c r="K92" i="56"/>
  <c r="K106" i="56"/>
  <c r="M141" i="56"/>
  <c r="I141" i="56"/>
  <c r="K141" i="56" s="1"/>
  <c r="G139" i="56"/>
  <c r="I148" i="56"/>
  <c r="K151" i="56"/>
  <c r="K189" i="56"/>
  <c r="K187" i="56" s="1"/>
  <c r="I187" i="56"/>
  <c r="O29" i="39" s="1"/>
  <c r="K201" i="56"/>
  <c r="K200" i="56" s="1"/>
  <c r="I200" i="56"/>
  <c r="O31" i="39" s="1"/>
  <c r="K287" i="56"/>
  <c r="K281" i="56" s="1"/>
  <c r="K280" i="56" s="1"/>
  <c r="I281" i="56"/>
  <c r="K323" i="56"/>
  <c r="K322" i="56" s="1"/>
  <c r="I322" i="56"/>
  <c r="M108" i="56"/>
  <c r="M122" i="56"/>
  <c r="M136" i="56"/>
  <c r="K270" i="56"/>
  <c r="K269" i="56" s="1"/>
  <c r="I269" i="56"/>
  <c r="P18" i="39" s="1"/>
  <c r="O278" i="56"/>
  <c r="I278" i="56"/>
  <c r="I198" i="56"/>
  <c r="K239" i="56"/>
  <c r="K238" i="56" s="1"/>
  <c r="K274" i="56"/>
  <c r="K273" i="56" s="1"/>
  <c r="I273" i="56"/>
  <c r="P41" i="39" s="1"/>
  <c r="K331" i="56"/>
  <c r="K330" i="56" s="1"/>
  <c r="G120" i="56"/>
  <c r="G134" i="56"/>
  <c r="J160" i="56"/>
  <c r="J30" i="56" s="1"/>
  <c r="G187" i="56"/>
  <c r="G160" i="56" s="1"/>
  <c r="I216" i="56"/>
  <c r="G214" i="56"/>
  <c r="G207" i="56" s="1"/>
  <c r="K267" i="56"/>
  <c r="K266" i="56" s="1"/>
  <c r="I266" i="56"/>
  <c r="P12" i="39" s="1"/>
  <c r="K343" i="56"/>
  <c r="K341" i="56" s="1"/>
  <c r="K336" i="56" s="1"/>
  <c r="I341" i="56"/>
  <c r="I336" i="56" s="1"/>
  <c r="J21" i="56" l="1"/>
  <c r="J13" i="56" s="1"/>
  <c r="J345" i="56" s="1"/>
  <c r="I296" i="56"/>
  <c r="G40" i="39"/>
  <c r="I280" i="56"/>
  <c r="G39" i="39"/>
  <c r="D21" i="56"/>
  <c r="D13" i="56" s="1"/>
  <c r="D345" i="56" s="1"/>
  <c r="K89" i="56"/>
  <c r="K87" i="56" s="1"/>
  <c r="I87" i="56"/>
  <c r="O17" i="39" s="1"/>
  <c r="I124" i="56"/>
  <c r="O23" i="39" s="1"/>
  <c r="K99" i="56"/>
  <c r="K97" i="56" s="1"/>
  <c r="I97" i="56"/>
  <c r="O19" i="39" s="1"/>
  <c r="K249" i="56"/>
  <c r="I238" i="56"/>
  <c r="I37" i="39" s="1"/>
  <c r="G31" i="56"/>
  <c r="G30" i="56" s="1"/>
  <c r="O10" i="56" s="1"/>
  <c r="O12" i="56" s="1"/>
  <c r="I173" i="56"/>
  <c r="O28" i="39" s="1"/>
  <c r="M278" i="56"/>
  <c r="K278" i="56"/>
  <c r="I214" i="56"/>
  <c r="K216" i="56"/>
  <c r="K214" i="56" s="1"/>
  <c r="K207" i="56" s="1"/>
  <c r="K230" i="56"/>
  <c r="K227" i="56" s="1"/>
  <c r="K218" i="56" s="1"/>
  <c r="I227" i="56"/>
  <c r="K14" i="56"/>
  <c r="K148" i="56"/>
  <c r="K139" i="56" s="1"/>
  <c r="I57" i="56"/>
  <c r="I47" i="56" s="1"/>
  <c r="I32" i="56" s="1"/>
  <c r="K32" i="56"/>
  <c r="K31" i="56" s="1"/>
  <c r="I275" i="56"/>
  <c r="F23" i="39" s="1"/>
  <c r="K276" i="56"/>
  <c r="K275" i="56" s="1"/>
  <c r="K198" i="56"/>
  <c r="K196" i="56" s="1"/>
  <c r="K160" i="56" s="1"/>
  <c r="I196" i="56"/>
  <c r="I139" i="56"/>
  <c r="O26" i="39" s="1"/>
  <c r="I249" i="56"/>
  <c r="H21" i="56"/>
  <c r="H13" i="56" s="1"/>
  <c r="H345" i="56" s="1"/>
  <c r="I160" i="56" l="1"/>
  <c r="O30" i="39"/>
  <c r="G21" i="56"/>
  <c r="G13" i="56" s="1"/>
  <c r="G345" i="56" s="1"/>
  <c r="I207" i="56"/>
  <c r="O32" i="39"/>
  <c r="I218" i="56"/>
  <c r="H37" i="39"/>
  <c r="I31" i="56"/>
  <c r="I30" i="56" s="1"/>
  <c r="I21" i="56" s="1"/>
  <c r="I13" i="56" s="1"/>
  <c r="I345" i="56" s="1"/>
  <c r="O12" i="39"/>
  <c r="K30" i="56"/>
  <c r="K21" i="56" s="1"/>
  <c r="K13" i="56" s="1"/>
  <c r="K345" i="56" s="1"/>
  <c r="E18" i="31" l="1"/>
  <c r="D29" i="48"/>
  <c r="D23" i="48"/>
  <c r="E24" i="24"/>
  <c r="E23" i="24"/>
  <c r="E13" i="42"/>
  <c r="E14" i="42"/>
  <c r="E15" i="42"/>
  <c r="E16" i="42"/>
  <c r="E17" i="42"/>
  <c r="E18" i="42"/>
  <c r="E19" i="42"/>
  <c r="E20" i="42"/>
  <c r="E21" i="42"/>
  <c r="E22" i="42"/>
  <c r="E23" i="42"/>
  <c r="E12" i="42"/>
  <c r="E23" i="41"/>
  <c r="E22" i="41"/>
  <c r="E21" i="41"/>
  <c r="E20" i="41"/>
  <c r="E19" i="41"/>
  <c r="E18" i="41"/>
  <c r="E17" i="41"/>
  <c r="E16" i="41"/>
  <c r="E15" i="41"/>
  <c r="E14" i="41"/>
  <c r="E12" i="41"/>
  <c r="E13" i="41"/>
  <c r="C84" i="39" l="1"/>
  <c r="C84" i="37" s="1"/>
  <c r="L42" i="39"/>
  <c r="C87" i="39" l="1"/>
  <c r="E87" i="37" s="1"/>
  <c r="C87" i="37" s="1"/>
  <c r="E24" i="35"/>
  <c r="C23" i="36"/>
  <c r="C24" i="36"/>
  <c r="D12" i="42" l="1"/>
  <c r="C13" i="36"/>
  <c r="D13" i="35"/>
  <c r="D12" i="35" s="1"/>
  <c r="D15" i="35"/>
  <c r="E37" i="35"/>
  <c r="C33" i="35"/>
  <c r="C34" i="35"/>
  <c r="C35" i="35"/>
  <c r="C36" i="35"/>
  <c r="C32" i="35"/>
  <c r="D31" i="35"/>
  <c r="E31" i="35"/>
  <c r="E30" i="35" s="1"/>
  <c r="E12" i="31"/>
  <c r="D19" i="48"/>
  <c r="C31" i="35" l="1"/>
  <c r="E52" i="48" l="1"/>
  <c r="C22" i="24"/>
  <c r="C23" i="24"/>
  <c r="D14" i="48"/>
  <c r="D13" i="48" s="1"/>
  <c r="D53" i="48"/>
  <c r="D47" i="48"/>
  <c r="C47" i="48"/>
  <c r="E56" i="48"/>
  <c r="E57" i="48"/>
  <c r="E58" i="48"/>
  <c r="E59" i="48"/>
  <c r="E60" i="48"/>
  <c r="E61" i="48"/>
  <c r="E62" i="48"/>
  <c r="E63" i="48"/>
  <c r="E64" i="48"/>
  <c r="E65" i="48"/>
  <c r="E66" i="48"/>
  <c r="E67" i="48"/>
  <c r="E69" i="48"/>
  <c r="E70" i="48"/>
  <c r="E71" i="48"/>
  <c r="E72" i="48"/>
  <c r="E73" i="48"/>
  <c r="E74" i="48"/>
  <c r="E75" i="48"/>
  <c r="E76" i="48"/>
  <c r="E77" i="48"/>
  <c r="E79" i="48"/>
  <c r="E80" i="48"/>
  <c r="E81" i="48"/>
  <c r="E83" i="48"/>
  <c r="E84" i="48"/>
  <c r="E85" i="48"/>
  <c r="E86" i="48"/>
  <c r="E54" i="48"/>
  <c r="E49" i="48"/>
  <c r="E50" i="48"/>
  <c r="E51" i="48"/>
  <c r="E48" i="48"/>
  <c r="E28" i="35"/>
  <c r="C39" i="35"/>
  <c r="C40" i="35"/>
  <c r="C82" i="48"/>
  <c r="E82" i="48" s="1"/>
  <c r="C78" i="48"/>
  <c r="E78" i="48" s="1"/>
  <c r="C68" i="48"/>
  <c r="E68" i="48" s="1"/>
  <c r="C55" i="48"/>
  <c r="E55" i="48" s="1"/>
  <c r="F45" i="48"/>
  <c r="E45" i="48"/>
  <c r="F44" i="48"/>
  <c r="E44" i="48"/>
  <c r="F43" i="48"/>
  <c r="E43" i="48"/>
  <c r="F42" i="48"/>
  <c r="E42" i="48"/>
  <c r="F41" i="48"/>
  <c r="E41" i="48"/>
  <c r="F40" i="48"/>
  <c r="E40" i="48"/>
  <c r="F39" i="48"/>
  <c r="E39" i="48"/>
  <c r="F38" i="48"/>
  <c r="E38" i="48"/>
  <c r="F37" i="48"/>
  <c r="E37" i="48"/>
  <c r="F36" i="48"/>
  <c r="E36" i="48"/>
  <c r="F35" i="48"/>
  <c r="E35" i="48"/>
  <c r="E34" i="48" s="1"/>
  <c r="D34" i="48"/>
  <c r="C34" i="48"/>
  <c r="F30" i="48"/>
  <c r="E30" i="48"/>
  <c r="F29" i="48"/>
  <c r="E29" i="48"/>
  <c r="E26" i="48"/>
  <c r="A26" i="48"/>
  <c r="C23" i="48"/>
  <c r="F22" i="48"/>
  <c r="E22" i="48"/>
  <c r="C19" i="48"/>
  <c r="F19" i="48" s="1"/>
  <c r="F16" i="48"/>
  <c r="E16" i="48"/>
  <c r="C14" i="48"/>
  <c r="E14" i="48" s="1"/>
  <c r="G28" i="24"/>
  <c r="F28" i="24"/>
  <c r="E21" i="43"/>
  <c r="E20" i="43"/>
  <c r="E19" i="43"/>
  <c r="E18" i="43"/>
  <c r="E17" i="43"/>
  <c r="E16" i="43"/>
  <c r="E15" i="43"/>
  <c r="E14" i="43"/>
  <c r="E13" i="43"/>
  <c r="E12" i="43"/>
  <c r="E11" i="43"/>
  <c r="E10" i="43"/>
  <c r="E47" i="48" l="1"/>
  <c r="C53" i="48"/>
  <c r="C46" i="48" s="1"/>
  <c r="C33" i="48" s="1"/>
  <c r="C31" i="48" s="1"/>
  <c r="E53" i="48"/>
  <c r="D46" i="48"/>
  <c r="D33" i="48" s="1"/>
  <c r="F47" i="48"/>
  <c r="C13" i="48"/>
  <c r="C12" i="48" s="1"/>
  <c r="F14" i="48"/>
  <c r="E19" i="48"/>
  <c r="F26" i="48"/>
  <c r="F34" i="48"/>
  <c r="E46" i="48" l="1"/>
  <c r="E33" i="48" s="1"/>
  <c r="F33" i="48"/>
  <c r="D31" i="48"/>
  <c r="F31" i="48" s="1"/>
  <c r="C11" i="48"/>
  <c r="F46" i="48"/>
  <c r="E13" i="48"/>
  <c r="F13" i="48"/>
  <c r="E31" i="48" l="1"/>
  <c r="E26" i="31" l="1"/>
  <c r="E14" i="31"/>
  <c r="E15" i="24"/>
  <c r="D37" i="35" l="1"/>
  <c r="D30" i="35" s="1"/>
  <c r="D28" i="35" s="1"/>
  <c r="C38" i="35"/>
  <c r="C37" i="35" s="1"/>
  <c r="C30" i="35" s="1"/>
  <c r="C28" i="35" l="1"/>
  <c r="C21" i="43" l="1"/>
  <c r="C20" i="43"/>
  <c r="C19" i="43"/>
  <c r="C18" i="43"/>
  <c r="C17" i="43"/>
  <c r="C16" i="43"/>
  <c r="C15" i="43"/>
  <c r="C14" i="43"/>
  <c r="C13" i="43"/>
  <c r="C12" i="43"/>
  <c r="C11" i="43"/>
  <c r="C10" i="43"/>
  <c r="F9" i="43"/>
  <c r="E9" i="43"/>
  <c r="D9" i="43"/>
  <c r="K23" i="42"/>
  <c r="K22" i="42"/>
  <c r="K21" i="42"/>
  <c r="K20" i="42"/>
  <c r="K19" i="42"/>
  <c r="K18" i="42"/>
  <c r="K17" i="42"/>
  <c r="K16" i="42"/>
  <c r="K15" i="42"/>
  <c r="K14" i="42"/>
  <c r="K13" i="42"/>
  <c r="K12" i="42"/>
  <c r="O11" i="42"/>
  <c r="N11" i="42"/>
  <c r="M11" i="42"/>
  <c r="L11" i="42"/>
  <c r="J11" i="42"/>
  <c r="D23" i="41"/>
  <c r="H23" i="41" s="1"/>
  <c r="D22" i="41"/>
  <c r="H22" i="41" s="1"/>
  <c r="D21" i="41"/>
  <c r="H21" i="41" s="1"/>
  <c r="D20" i="41"/>
  <c r="H20" i="41" s="1"/>
  <c r="D19" i="41"/>
  <c r="H19" i="41" s="1"/>
  <c r="D18" i="41"/>
  <c r="H18" i="41" s="1"/>
  <c r="D17" i="41"/>
  <c r="H17" i="41" s="1"/>
  <c r="D16" i="41"/>
  <c r="H16" i="41" s="1"/>
  <c r="D15" i="41"/>
  <c r="H15" i="41" s="1"/>
  <c r="D14" i="41"/>
  <c r="H14" i="41" s="1"/>
  <c r="D13" i="41"/>
  <c r="H13" i="41" s="1"/>
  <c r="D12" i="41"/>
  <c r="H12" i="41" s="1"/>
  <c r="J11" i="41"/>
  <c r="I11" i="41"/>
  <c r="G11" i="41"/>
  <c r="F11" i="41"/>
  <c r="E11" i="41"/>
  <c r="F10" i="41"/>
  <c r="G10" i="41" s="1"/>
  <c r="H10" i="41" s="1"/>
  <c r="I10" i="41" s="1"/>
  <c r="J10" i="41" s="1"/>
  <c r="C83" i="39"/>
  <c r="L86" i="39"/>
  <c r="L81" i="39" s="1"/>
  <c r="L79" i="39"/>
  <c r="L78" i="39"/>
  <c r="L77" i="39"/>
  <c r="L76" i="39"/>
  <c r="L75" i="39"/>
  <c r="L74" i="39"/>
  <c r="L73" i="39"/>
  <c r="L72" i="39"/>
  <c r="L71" i="39"/>
  <c r="L70" i="39"/>
  <c r="L69" i="39"/>
  <c r="L68" i="39"/>
  <c r="L67" i="39"/>
  <c r="L66" i="39"/>
  <c r="L65" i="39"/>
  <c r="L64" i="39"/>
  <c r="L63" i="39"/>
  <c r="L62" i="39"/>
  <c r="L61" i="39"/>
  <c r="L60" i="39"/>
  <c r="L59" i="39"/>
  <c r="L58" i="39"/>
  <c r="L57" i="39"/>
  <c r="L56" i="39"/>
  <c r="L55" i="39"/>
  <c r="L54" i="39"/>
  <c r="L53" i="39"/>
  <c r="L52" i="39"/>
  <c r="L51" i="39"/>
  <c r="L50" i="39"/>
  <c r="L49" i="39"/>
  <c r="L48" i="39"/>
  <c r="L47" i="39"/>
  <c r="L46" i="39"/>
  <c r="L45" i="39"/>
  <c r="L44" i="39"/>
  <c r="L43" i="39"/>
  <c r="L41" i="39"/>
  <c r="L40" i="39"/>
  <c r="L39" i="39"/>
  <c r="L37" i="39"/>
  <c r="L36" i="39"/>
  <c r="L35" i="39"/>
  <c r="L34" i="39"/>
  <c r="L33" i="39"/>
  <c r="L32" i="39"/>
  <c r="L31" i="39"/>
  <c r="L30" i="39"/>
  <c r="L29" i="39"/>
  <c r="L28" i="39"/>
  <c r="L27" i="39"/>
  <c r="L26" i="39"/>
  <c r="L25" i="39"/>
  <c r="L23" i="39"/>
  <c r="L22" i="39"/>
  <c r="L21" i="39"/>
  <c r="L20" i="39"/>
  <c r="L19" i="39"/>
  <c r="L18" i="39"/>
  <c r="L17" i="39"/>
  <c r="L16" i="39"/>
  <c r="L14" i="39"/>
  <c r="L12" i="39"/>
  <c r="H91" i="37"/>
  <c r="C91" i="37" s="1"/>
  <c r="H90" i="37"/>
  <c r="H89" i="37"/>
  <c r="K81" i="37"/>
  <c r="K11" i="37" s="1"/>
  <c r="K10" i="37" s="1"/>
  <c r="J81" i="37"/>
  <c r="J11" i="37" s="1"/>
  <c r="J10" i="37" s="1"/>
  <c r="I81" i="37"/>
  <c r="I11" i="37" s="1"/>
  <c r="I10" i="37" s="1"/>
  <c r="H81" i="37"/>
  <c r="F81" i="37"/>
  <c r="F11" i="37" s="1"/>
  <c r="D81" i="37"/>
  <c r="H80" i="37"/>
  <c r="H79" i="37"/>
  <c r="H78" i="37"/>
  <c r="H77" i="37"/>
  <c r="H76" i="37"/>
  <c r="H75" i="37"/>
  <c r="H74" i="37"/>
  <c r="H73" i="37"/>
  <c r="H72" i="37"/>
  <c r="H71" i="37"/>
  <c r="H70" i="37"/>
  <c r="H69" i="37"/>
  <c r="H68" i="37"/>
  <c r="H67" i="37"/>
  <c r="H66" i="37"/>
  <c r="H65" i="37"/>
  <c r="H64" i="37"/>
  <c r="H63" i="37"/>
  <c r="H62" i="37"/>
  <c r="H61" i="37"/>
  <c r="H60" i="37"/>
  <c r="H59" i="37"/>
  <c r="H58" i="37"/>
  <c r="H57" i="37"/>
  <c r="H56" i="37"/>
  <c r="H55" i="37"/>
  <c r="H54" i="37"/>
  <c r="H53" i="37"/>
  <c r="H52" i="37"/>
  <c r="H51" i="37"/>
  <c r="H50" i="37"/>
  <c r="H49" i="37"/>
  <c r="H48" i="37"/>
  <c r="H47" i="37"/>
  <c r="H46" i="37"/>
  <c r="H45" i="37"/>
  <c r="H44" i="37"/>
  <c r="H43" i="37"/>
  <c r="H42" i="37"/>
  <c r="H41" i="37"/>
  <c r="H40" i="37"/>
  <c r="H39" i="37"/>
  <c r="H38" i="37"/>
  <c r="H37" i="37"/>
  <c r="H36" i="37"/>
  <c r="H35" i="37"/>
  <c r="H34" i="37"/>
  <c r="H33" i="37"/>
  <c r="H32" i="37"/>
  <c r="H31" i="37"/>
  <c r="H30" i="37"/>
  <c r="H29" i="37"/>
  <c r="H28" i="37"/>
  <c r="H27" i="37"/>
  <c r="H26" i="37"/>
  <c r="H25" i="37"/>
  <c r="H24" i="37"/>
  <c r="H23" i="37"/>
  <c r="H22" i="37"/>
  <c r="H21" i="37"/>
  <c r="H20" i="37"/>
  <c r="H19" i="37"/>
  <c r="H18" i="37"/>
  <c r="H17" i="37"/>
  <c r="H16" i="37"/>
  <c r="H15" i="37"/>
  <c r="H14" i="37"/>
  <c r="H13" i="37"/>
  <c r="H12" i="37"/>
  <c r="C41" i="35"/>
  <c r="A25" i="35"/>
  <c r="C20" i="35"/>
  <c r="C19" i="35"/>
  <c r="D18" i="35"/>
  <c r="C16" i="35"/>
  <c r="C15" i="35"/>
  <c r="E12" i="35"/>
  <c r="E9" i="35"/>
  <c r="C83" i="37" l="1"/>
  <c r="C12" i="36"/>
  <c r="C11" i="41"/>
  <c r="K11" i="42"/>
  <c r="C9" i="43"/>
  <c r="I11" i="42"/>
  <c r="G11" i="37"/>
  <c r="G10" i="37" s="1"/>
  <c r="E11" i="42"/>
  <c r="H11" i="42"/>
  <c r="H11" i="37"/>
  <c r="H10" i="37" s="1"/>
  <c r="C42" i="39"/>
  <c r="E42" i="37" s="1"/>
  <c r="C42" i="37" s="1"/>
  <c r="D11" i="41"/>
  <c r="F11" i="42"/>
  <c r="D32" i="31" l="1"/>
  <c r="C32" i="31"/>
  <c r="D27" i="31"/>
  <c r="D25" i="31" s="1"/>
  <c r="C27" i="31"/>
  <c r="C25" i="31" s="1"/>
  <c r="A27" i="31"/>
  <c r="A30" i="31" s="1"/>
  <c r="A31" i="31" s="1"/>
  <c r="F26" i="31"/>
  <c r="D20" i="31"/>
  <c r="D18" i="31" s="1"/>
  <c r="C20" i="31"/>
  <c r="A20" i="31"/>
  <c r="A23" i="31" s="1"/>
  <c r="C18" i="31"/>
  <c r="A17" i="31"/>
  <c r="C15" i="31"/>
  <c r="G14" i="31"/>
  <c r="F14" i="31"/>
  <c r="D13" i="31"/>
  <c r="D11" i="31" s="1"/>
  <c r="A13" i="31"/>
  <c r="G12" i="31"/>
  <c r="F12" i="31"/>
  <c r="D9" i="31"/>
  <c r="E9" i="31" s="1"/>
  <c r="F9" i="31" s="1"/>
  <c r="G9" i="31" s="1"/>
  <c r="A28" i="24"/>
  <c r="F26" i="24"/>
  <c r="E26" i="24"/>
  <c r="D26" i="24"/>
  <c r="C26" i="24"/>
  <c r="C25" i="24"/>
  <c r="D21" i="24"/>
  <c r="A16" i="24"/>
  <c r="G15" i="24"/>
  <c r="F15" i="24"/>
  <c r="D14" i="24"/>
  <c r="C14" i="24"/>
  <c r="E13" i="24"/>
  <c r="F13" i="24" s="1"/>
  <c r="C13" i="24"/>
  <c r="G12" i="24"/>
  <c r="F12" i="24"/>
  <c r="D11" i="24"/>
  <c r="C11" i="24"/>
  <c r="D9" i="24"/>
  <c r="E9" i="24" s="1"/>
  <c r="F9" i="24" s="1"/>
  <c r="G9" i="24" s="1"/>
  <c r="G26" i="24" l="1"/>
  <c r="D20" i="24"/>
  <c r="C10" i="24"/>
  <c r="D10" i="24"/>
  <c r="G26" i="31"/>
  <c r="C21" i="24"/>
  <c r="C20" i="24" s="1"/>
  <c r="C13" i="31"/>
  <c r="C11" i="31" s="1"/>
  <c r="F11" i="24"/>
  <c r="E11" i="24"/>
  <c r="G13" i="24"/>
  <c r="H24" i="24" l="1"/>
  <c r="G11" i="24"/>
  <c r="C18" i="35" l="1"/>
  <c r="C21" i="35" l="1"/>
  <c r="D11" i="37" l="1"/>
  <c r="D10" i="37" s="1"/>
  <c r="C13" i="35" l="1"/>
  <c r="C12" i="35" s="1"/>
  <c r="C25" i="35" l="1"/>
  <c r="C27" i="35" l="1"/>
  <c r="G25" i="24"/>
  <c r="F25" i="24"/>
  <c r="M11" i="39" l="1"/>
  <c r="K20" i="41" l="1"/>
  <c r="K19" i="41"/>
  <c r="K16" i="41"/>
  <c r="K22" i="41"/>
  <c r="K14" i="41"/>
  <c r="D22" i="42"/>
  <c r="C22" i="42" s="1"/>
  <c r="D19" i="42"/>
  <c r="C19" i="42" s="1"/>
  <c r="D16" i="42"/>
  <c r="C16" i="42" s="1"/>
  <c r="D14" i="42"/>
  <c r="C14" i="42" s="1"/>
  <c r="K18" i="41" l="1"/>
  <c r="K15" i="41"/>
  <c r="K21" i="41"/>
  <c r="K23" i="41"/>
  <c r="K17" i="41"/>
  <c r="K13" i="41"/>
  <c r="C12" i="42"/>
  <c r="D20" i="42"/>
  <c r="D23" i="42"/>
  <c r="C23" i="42" s="1"/>
  <c r="D17" i="42"/>
  <c r="C17" i="42" s="1"/>
  <c r="D18" i="42"/>
  <c r="C18" i="42" s="1"/>
  <c r="D21" i="42"/>
  <c r="C21" i="42" s="1"/>
  <c r="D15" i="42"/>
  <c r="C15" i="42" s="1"/>
  <c r="D13" i="42"/>
  <c r="C13" i="42" s="1"/>
  <c r="C26" i="35" l="1"/>
  <c r="K12" i="41"/>
  <c r="K11" i="41" s="1"/>
  <c r="M11" i="41" s="1"/>
  <c r="O11" i="41" s="1"/>
  <c r="H11" i="41"/>
  <c r="G11" i="42"/>
  <c r="C20" i="42"/>
  <c r="C11" i="42" s="1"/>
  <c r="D11" i="42"/>
  <c r="C89" i="37" l="1"/>
  <c r="F10" i="37"/>
  <c r="G24" i="24" l="1"/>
  <c r="F24" i="24"/>
  <c r="E11" i="35" l="1"/>
  <c r="E10" i="35" s="1"/>
  <c r="E20" i="31" l="1"/>
  <c r="E28" i="31"/>
  <c r="F21" i="31"/>
  <c r="G21" i="31"/>
  <c r="E29" i="31"/>
  <c r="G22" i="31"/>
  <c r="F22" i="31"/>
  <c r="C90" i="37" l="1"/>
  <c r="F28" i="31"/>
  <c r="G28" i="31"/>
  <c r="G20" i="31"/>
  <c r="F20" i="31"/>
  <c r="F29" i="31"/>
  <c r="G29" i="31"/>
  <c r="E27" i="31"/>
  <c r="G27" i="31" l="1"/>
  <c r="F27" i="31"/>
  <c r="E25" i="31"/>
  <c r="F25" i="31" l="1"/>
  <c r="G25" i="31"/>
  <c r="E32" i="31" l="1"/>
  <c r="F33" i="31"/>
  <c r="G33" i="31"/>
  <c r="G32" i="31" l="1"/>
  <c r="F32" i="31"/>
  <c r="E15" i="31" l="1"/>
  <c r="E13" i="31" s="1"/>
  <c r="E16" i="24"/>
  <c r="E14" i="24" l="1"/>
  <c r="G16" i="24"/>
  <c r="F16" i="24"/>
  <c r="F14" i="24" s="1"/>
  <c r="F10" i="24" s="1"/>
  <c r="G15" i="31"/>
  <c r="F15" i="31"/>
  <c r="E11" i="31" l="1"/>
  <c r="F13" i="31"/>
  <c r="G13" i="31"/>
  <c r="E10" i="24"/>
  <c r="G10" i="24" s="1"/>
  <c r="G14" i="24"/>
  <c r="G11" i="31" l="1"/>
  <c r="F11" i="31"/>
  <c r="E25" i="48" l="1"/>
  <c r="F25" i="48"/>
  <c r="C86" i="39" l="1"/>
  <c r="E86" i="37" s="1"/>
  <c r="C86" i="37" s="1"/>
  <c r="C88" i="39" l="1"/>
  <c r="E88" i="37" l="1"/>
  <c r="C88" i="37" s="1"/>
  <c r="C79" i="39"/>
  <c r="E79" i="37" s="1"/>
  <c r="C79" i="37" s="1"/>
  <c r="C66" i="39" l="1"/>
  <c r="E66" i="37" s="1"/>
  <c r="C66" i="37" s="1"/>
  <c r="C74" i="39"/>
  <c r="E74" i="37" s="1"/>
  <c r="C74" i="37" s="1"/>
  <c r="C57" i="39"/>
  <c r="E57" i="37" s="1"/>
  <c r="C57" i="37" s="1"/>
  <c r="C45" i="39"/>
  <c r="E45" i="37" s="1"/>
  <c r="C45" i="37" s="1"/>
  <c r="C47" i="39" l="1"/>
  <c r="E47" i="37" s="1"/>
  <c r="C47" i="37" s="1"/>
  <c r="C51" i="39"/>
  <c r="E51" i="37" s="1"/>
  <c r="C51" i="37" s="1"/>
  <c r="C55" i="39"/>
  <c r="E55" i="37" s="1"/>
  <c r="C55" i="37" s="1"/>
  <c r="C59" i="39"/>
  <c r="E59" i="37" s="1"/>
  <c r="C59" i="37" s="1"/>
  <c r="C63" i="39"/>
  <c r="E63" i="37" s="1"/>
  <c r="C63" i="37" s="1"/>
  <c r="C75" i="39"/>
  <c r="E75" i="37" s="1"/>
  <c r="C75" i="37" s="1"/>
  <c r="C70" i="39"/>
  <c r="E70" i="37" s="1"/>
  <c r="C70" i="37" s="1"/>
  <c r="C52" i="39"/>
  <c r="E52" i="37" s="1"/>
  <c r="C52" i="37" s="1"/>
  <c r="C56" i="39"/>
  <c r="E56" i="37" s="1"/>
  <c r="C56" i="37" s="1"/>
  <c r="C60" i="39"/>
  <c r="E60" i="37" s="1"/>
  <c r="C60" i="37" s="1"/>
  <c r="C64" i="39"/>
  <c r="E64" i="37" s="1"/>
  <c r="C64" i="37" s="1"/>
  <c r="C76" i="39"/>
  <c r="E76" i="37" s="1"/>
  <c r="C76" i="37" s="1"/>
  <c r="C67" i="39"/>
  <c r="E67" i="37" s="1"/>
  <c r="C67" i="37" s="1"/>
  <c r="C71" i="39"/>
  <c r="E71" i="37" s="1"/>
  <c r="C71" i="37" s="1"/>
  <c r="C53" i="39"/>
  <c r="E53" i="37" s="1"/>
  <c r="C53" i="37" s="1"/>
  <c r="C61" i="39"/>
  <c r="E61" i="37" s="1"/>
  <c r="C61" i="37" s="1"/>
  <c r="C65" i="39"/>
  <c r="E65" i="37" s="1"/>
  <c r="C65" i="37" s="1"/>
  <c r="C77" i="39"/>
  <c r="E77" i="37" s="1"/>
  <c r="C77" i="37" s="1"/>
  <c r="C68" i="39"/>
  <c r="E68" i="37" s="1"/>
  <c r="C68" i="37" s="1"/>
  <c r="C72" i="39"/>
  <c r="E72" i="37" s="1"/>
  <c r="C72" i="37" s="1"/>
  <c r="C48" i="39"/>
  <c r="E48" i="37" s="1"/>
  <c r="C48" i="37" s="1"/>
  <c r="C49" i="39"/>
  <c r="E49" i="37" s="1"/>
  <c r="C49" i="37" s="1"/>
  <c r="C46" i="39"/>
  <c r="E46" i="37" s="1"/>
  <c r="C46" i="37" s="1"/>
  <c r="C50" i="39"/>
  <c r="E50" i="37" s="1"/>
  <c r="C50" i="37" s="1"/>
  <c r="C54" i="39"/>
  <c r="E54" i="37" s="1"/>
  <c r="C54" i="37" s="1"/>
  <c r="C58" i="39"/>
  <c r="E58" i="37" s="1"/>
  <c r="C58" i="37" s="1"/>
  <c r="C62" i="39"/>
  <c r="E62" i="37" s="1"/>
  <c r="C62" i="37" s="1"/>
  <c r="C78" i="39"/>
  <c r="E78" i="37" s="1"/>
  <c r="C78" i="37" s="1"/>
  <c r="C69" i="39"/>
  <c r="E69" i="37" s="1"/>
  <c r="C69" i="37" s="1"/>
  <c r="C73" i="39"/>
  <c r="E73" i="37" s="1"/>
  <c r="C73" i="37" s="1"/>
  <c r="C85" i="39" l="1"/>
  <c r="E85" i="37" s="1"/>
  <c r="C85" i="37" l="1"/>
  <c r="C80" i="39" l="1"/>
  <c r="E80" i="37" s="1"/>
  <c r="C80" i="37" s="1"/>
  <c r="C32" i="39" l="1"/>
  <c r="E32" i="37" s="1"/>
  <c r="C32" i="37" s="1"/>
  <c r="C22" i="39" l="1"/>
  <c r="E22" i="37" s="1"/>
  <c r="C22" i="37" s="1"/>
  <c r="C14" i="39"/>
  <c r="E14" i="37" s="1"/>
  <c r="C14" i="37" s="1"/>
  <c r="C18" i="39"/>
  <c r="E18" i="37" s="1"/>
  <c r="C18" i="37" s="1"/>
  <c r="C16" i="39"/>
  <c r="E16" i="37" s="1"/>
  <c r="C16" i="37" s="1"/>
  <c r="C27" i="39"/>
  <c r="E27" i="37" s="1"/>
  <c r="C27" i="37" s="1"/>
  <c r="C21" i="39"/>
  <c r="E21" i="37" s="1"/>
  <c r="C21" i="37" s="1"/>
  <c r="C29" i="39"/>
  <c r="E29" i="37" s="1"/>
  <c r="C29" i="37" s="1"/>
  <c r="C28" i="39"/>
  <c r="E28" i="37" s="1"/>
  <c r="C28" i="37" s="1"/>
  <c r="C30" i="39" l="1"/>
  <c r="E30" i="37" s="1"/>
  <c r="C30" i="37" s="1"/>
  <c r="C20" i="39"/>
  <c r="E20" i="37" s="1"/>
  <c r="C20" i="37" s="1"/>
  <c r="C13" i="39" l="1"/>
  <c r="E13" i="37" s="1"/>
  <c r="C13" i="37" s="1"/>
  <c r="Q11" i="39" l="1"/>
  <c r="N11" i="39" l="1"/>
  <c r="C38" i="39"/>
  <c r="E38" i="37" s="1"/>
  <c r="C38" i="37" s="1"/>
  <c r="L11" i="39"/>
  <c r="G22" i="24" l="1"/>
  <c r="F22" i="24"/>
  <c r="C17" i="39" l="1"/>
  <c r="E17" i="37" s="1"/>
  <c r="C17" i="37" s="1"/>
  <c r="C41" i="39"/>
  <c r="E41" i="37" s="1"/>
  <c r="C41" i="37" s="1"/>
  <c r="C36" i="39"/>
  <c r="E36" i="37" s="1"/>
  <c r="C36" i="37" s="1"/>
  <c r="C35" i="39"/>
  <c r="E35" i="37" s="1"/>
  <c r="C35" i="37" s="1"/>
  <c r="C34" i="39"/>
  <c r="E34" i="37" s="1"/>
  <c r="C34" i="37" s="1"/>
  <c r="C33" i="39"/>
  <c r="E33" i="37" s="1"/>
  <c r="C33" i="37" s="1"/>
  <c r="C25" i="39"/>
  <c r="E25" i="37" s="1"/>
  <c r="C25" i="37" s="1"/>
  <c r="C31" i="39"/>
  <c r="E31" i="37" s="1"/>
  <c r="C31" i="37" s="1"/>
  <c r="C44" i="39" l="1"/>
  <c r="E44" i="37" s="1"/>
  <c r="C44" i="37" s="1"/>
  <c r="C15" i="39"/>
  <c r="E15" i="37" s="1"/>
  <c r="C15" i="37" s="1"/>
  <c r="E11" i="39"/>
  <c r="C82" i="39"/>
  <c r="C19" i="39"/>
  <c r="E19" i="37" s="1"/>
  <c r="C19" i="37" s="1"/>
  <c r="C39" i="39"/>
  <c r="E39" i="37" s="1"/>
  <c r="C39" i="37" s="1"/>
  <c r="C81" i="39" l="1"/>
  <c r="E82" i="37"/>
  <c r="C26" i="39"/>
  <c r="E26" i="37" s="1"/>
  <c r="C26" i="37" s="1"/>
  <c r="J11" i="39"/>
  <c r="P11" i="39"/>
  <c r="K11" i="39"/>
  <c r="C24" i="39"/>
  <c r="E24" i="37" s="1"/>
  <c r="C24" i="37" s="1"/>
  <c r="I11" i="39"/>
  <c r="C43" i="39" l="1"/>
  <c r="E43" i="37" s="1"/>
  <c r="C43" i="37" s="1"/>
  <c r="D11" i="39"/>
  <c r="F11" i="39"/>
  <c r="C23" i="39"/>
  <c r="E23" i="37" s="1"/>
  <c r="C23" i="37" s="1"/>
  <c r="C82" i="37"/>
  <c r="C81" i="37" s="1"/>
  <c r="E81" i="37"/>
  <c r="O11" i="39" l="1"/>
  <c r="C12" i="39"/>
  <c r="E12" i="37" s="1"/>
  <c r="C12" i="37" s="1"/>
  <c r="D24" i="35" l="1"/>
  <c r="C24" i="35" s="1"/>
  <c r="C37" i="39" l="1"/>
  <c r="E37" i="37" s="1"/>
  <c r="C37" i="37" s="1"/>
  <c r="H11" i="39"/>
  <c r="C9" i="36" l="1"/>
  <c r="C40" i="39"/>
  <c r="G11" i="39"/>
  <c r="E40" i="37" l="1"/>
  <c r="C11" i="39"/>
  <c r="L10" i="37"/>
  <c r="G23" i="24" l="1"/>
  <c r="E21" i="24"/>
  <c r="F23" i="24"/>
  <c r="E23" i="48"/>
  <c r="F23" i="48"/>
  <c r="D12" i="48"/>
  <c r="C22" i="35"/>
  <c r="C11" i="35" s="1"/>
  <c r="C10" i="35" s="1"/>
  <c r="G11" i="35" s="1"/>
  <c r="D11" i="35"/>
  <c r="D10" i="35" s="1"/>
  <c r="C40" i="37"/>
  <c r="E11" i="37"/>
  <c r="E10" i="37" s="1"/>
  <c r="C11" i="37" l="1"/>
  <c r="C10" i="37" s="1"/>
  <c r="L11" i="37" s="1"/>
  <c r="F19" i="31"/>
  <c r="G19" i="31"/>
  <c r="D11" i="48"/>
  <c r="E12" i="48"/>
  <c r="F12" i="48"/>
  <c r="G21" i="24"/>
  <c r="E20" i="24"/>
  <c r="F21" i="24"/>
  <c r="E11" i="48" l="1"/>
  <c r="F11" i="48"/>
  <c r="H20" i="24"/>
  <c r="G20" i="24"/>
  <c r="F20" i="24"/>
  <c r="F18" i="31"/>
  <c r="G18" i="31"/>
</calcChain>
</file>

<file path=xl/sharedStrings.xml><?xml version="1.0" encoding="utf-8"?>
<sst xmlns="http://schemas.openxmlformats.org/spreadsheetml/2006/main" count="2383" uniqueCount="1026">
  <si>
    <t>Đơn vị: Triệu đồng</t>
  </si>
  <si>
    <t>So sánh</t>
  </si>
  <si>
    <t>Nội dung</t>
  </si>
  <si>
    <t>Tuyệt đối</t>
  </si>
  <si>
    <t>A</t>
  </si>
  <si>
    <t>B</t>
  </si>
  <si>
    <t>3=2-1</t>
  </si>
  <si>
    <t>4=2/1</t>
  </si>
  <si>
    <t>I</t>
  </si>
  <si>
    <t>Nguồn thu ngân sách</t>
  </si>
  <si>
    <t>Thu ngân sách được hưởng theo phân cấp</t>
  </si>
  <si>
    <t>Thu bổ sung từ ngân sách cấp trên</t>
  </si>
  <si>
    <t>-</t>
  </si>
  <si>
    <t>Thu bổ sung cân đối ngân sách</t>
  </si>
  <si>
    <t>Thu bổ sung có mục tiêu</t>
  </si>
  <si>
    <t>Thu kết dư</t>
  </si>
  <si>
    <t>Thu chuyển nguồn từ năm trước chuyển sang</t>
  </si>
  <si>
    <t>II</t>
  </si>
  <si>
    <t>Chi ngân sách</t>
  </si>
  <si>
    <t>Chi bổ sung cho ngân sách cấp dưới</t>
  </si>
  <si>
    <t>Chi bổ sung cân đối ngân sách</t>
  </si>
  <si>
    <t>Chi bổ sung có mục tiêu</t>
  </si>
  <si>
    <t>Chi chuyển nguồn sang năm sau</t>
  </si>
  <si>
    <t>III</t>
  </si>
  <si>
    <t xml:space="preserve">        (2) Ngân sách xã không có nhiệm vụ chi bổ sung cho ngân sách cấp dưới.</t>
  </si>
  <si>
    <t>Bao gồm</t>
  </si>
  <si>
    <t>Tên đơn vị</t>
  </si>
  <si>
    <t>TỔNG SỐ</t>
  </si>
  <si>
    <t>Ngân sách địa phương</t>
  </si>
  <si>
    <t>1=2+3</t>
  </si>
  <si>
    <t>TỔNG CHI NSĐP</t>
  </si>
  <si>
    <t>CHI CÂN ĐỐI NSĐP</t>
  </si>
  <si>
    <t xml:space="preserve">Chi đầu tư phát triển </t>
  </si>
  <si>
    <t>Chi đầu tư cho các dự án</t>
  </si>
  <si>
    <t>Trong đó: Chia theo lĩnh vực</t>
  </si>
  <si>
    <t xml:space="preserve"> Chi giáo dục - đào tạo và dạy nghề</t>
  </si>
  <si>
    <t xml:space="preserve"> Chi khoa học và công nghệ</t>
  </si>
  <si>
    <t>Trong đó: Chia theo nguồn vốn</t>
  </si>
  <si>
    <t>Chi đầu tư từ nguồn thu tiền sử dụng đất</t>
  </si>
  <si>
    <t>Chi đầu tư từ nguồn thu xổ số kiến thiết</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</si>
  <si>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</si>
  <si>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</si>
  <si>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Chi thường xuyên</t>
  </si>
  <si>
    <t>Trong đó:</t>
  </si>
  <si>
    <t>IV</t>
  </si>
  <si>
    <t>Dự phòng ngân sách</t>
  </si>
  <si>
    <t>Chi tạo nguồn, điều chỉnh tiền lương</t>
  </si>
  <si>
    <t>CHI CÁC CHƯƠNG TRÌNH MỤC TIÊU</t>
  </si>
  <si>
    <t>Chi các chương trình mục tiêu quốc gia</t>
  </si>
  <si>
    <t>Chi các chương trình mục tiêu, nhiệm vụ</t>
  </si>
  <si>
    <t>C</t>
  </si>
  <si>
    <t>Chi đầu tư phát triển</t>
  </si>
  <si>
    <t>Chi giáo dục - đào tạo và dạy nghề</t>
  </si>
  <si>
    <t>Chi khoa học và công nghệ</t>
  </si>
  <si>
    <t xml:space="preserve">Chi quốc phòng </t>
  </si>
  <si>
    <t>Chi an ninh và trật tự an toàn xã hội</t>
  </si>
  <si>
    <t>Chi y tế, dân số và gia đình</t>
  </si>
  <si>
    <t>Chi văn hóa thông tin</t>
  </si>
  <si>
    <t>Chi phát thanh, truyền hình, thông tấn</t>
  </si>
  <si>
    <t>Chi thể dục thể thao</t>
  </si>
  <si>
    <t>Chi bảo vệ môi trường</t>
  </si>
  <si>
    <t>Chi các hoạt động kinh tế</t>
  </si>
  <si>
    <t>Chi hoạt động của cơ quan quản lý nhà nước, đảng, đoàn thể</t>
  </si>
  <si>
    <t>Chi bảo đảm xã hội</t>
  </si>
  <si>
    <t>Chi đầu tư khác</t>
  </si>
  <si>
    <t>Chi thường xuyên khác</t>
  </si>
  <si>
    <t xml:space="preserve">CHI CHUYỂN NGUỒN SANG NĂM SAU </t>
  </si>
  <si>
    <r>
      <rPr>
        <b/>
        <i/>
        <sz val="14"/>
        <rFont val="Times New Roman"/>
        <family val="1"/>
      </rPr>
      <t>Ghi chú</t>
    </r>
    <r>
      <rPr>
        <i/>
        <sz val="14"/>
        <rFont val="Times New Roman"/>
        <family val="1"/>
      </rPr>
      <t>:</t>
    </r>
    <r>
      <rPr>
        <i/>
        <sz val="12"/>
        <rFont val="Times New Roman"/>
        <family val="1"/>
      </rPr>
      <t xml:space="preserve"> (1) Ngân sách xã không có nhiệm vụ chi bổ sung cân đối cho ngân sách cấp dưới.</t>
    </r>
  </si>
  <si>
    <t>Tổng số</t>
  </si>
  <si>
    <t>Chi chương trình MTQG</t>
  </si>
  <si>
    <t>CÁC CƠ QUAN, TỔ CHỨC</t>
  </si>
  <si>
    <t>Trong đó</t>
  </si>
  <si>
    <t>Chi giao thông</t>
  </si>
  <si>
    <t>Chi nông nghiệp, lâm nghiệp, thủy lợi, thủy sản</t>
  </si>
  <si>
    <t>STT</t>
  </si>
  <si>
    <t>Số TT</t>
  </si>
  <si>
    <t>Tương đối (%)</t>
  </si>
  <si>
    <t>Dự toán năm 2021</t>
  </si>
  <si>
    <t>Ước thực hiện năm 2021</t>
  </si>
  <si>
    <t>NGÂN SÁCH CẤP HUYỆN</t>
  </si>
  <si>
    <t>Tổng thu NSNN trên địa bàn</t>
  </si>
  <si>
    <t>1</t>
  </si>
  <si>
    <t>2</t>
  </si>
  <si>
    <t>3</t>
  </si>
  <si>
    <t>4</t>
  </si>
  <si>
    <t>5</t>
  </si>
  <si>
    <t>6</t>
  </si>
  <si>
    <t>7</t>
  </si>
  <si>
    <t>8</t>
  </si>
  <si>
    <t>9</t>
  </si>
  <si>
    <t>10</t>
  </si>
  <si>
    <t>11</t>
  </si>
  <si>
    <t>12</t>
  </si>
  <si>
    <t>13</t>
  </si>
  <si>
    <t>14</t>
  </si>
  <si>
    <t>Thị trấn Đăk Glei</t>
  </si>
  <si>
    <t>Xã Đăk Pék</t>
  </si>
  <si>
    <t>Xã Đăk Kroong</t>
  </si>
  <si>
    <t>Xã Đăk Môn</t>
  </si>
  <si>
    <t>Xã Đăk Long</t>
  </si>
  <si>
    <t>Xã Đăk Nhoong</t>
  </si>
  <si>
    <t>Xã Đăk Man</t>
  </si>
  <si>
    <t>Xã Đăk Plô</t>
  </si>
  <si>
    <t>Xã Đăk Choong</t>
  </si>
  <si>
    <t>Xã Xốp</t>
  </si>
  <si>
    <t>Xã Mường Hoong</t>
  </si>
  <si>
    <t>Xã Ngọc Linh</t>
  </si>
  <si>
    <t>Ngân sách cấp huyện</t>
  </si>
  <si>
    <t>Ngân sách xã</t>
  </si>
  <si>
    <t>TÊN ĐƠN VỊ</t>
  </si>
  <si>
    <r>
      <t xml:space="preserve">Chi đầu tư phát triển </t>
    </r>
    <r>
      <rPr>
        <i/>
        <sz val="13.5"/>
        <rFont val="Times New Roman"/>
        <family val="1"/>
      </rPr>
      <t>(không kể Chương trình MTQG)</t>
    </r>
  </si>
  <si>
    <r>
      <t>Chi thường xuyên</t>
    </r>
    <r>
      <rPr>
        <i/>
        <sz val="13.5"/>
        <rFont val="Times New Roman"/>
        <family val="1"/>
      </rPr>
      <t xml:space="preserve"> (không kể Chương trình MTQG)</t>
    </r>
  </si>
  <si>
    <t xml:space="preserve">Văn phòng HĐND-UBND </t>
  </si>
  <si>
    <t>Phòng Nông nghiệp và Phát triển nông thôn</t>
  </si>
  <si>
    <t>Phòng Tư pháp</t>
  </si>
  <si>
    <t>Phòng Kinh tế và Hạ tầng</t>
  </si>
  <si>
    <t>Phòng Tài chính - Kế hoạch</t>
  </si>
  <si>
    <t>Phòng Y tế</t>
  </si>
  <si>
    <t>Phòng Dân tộc</t>
  </si>
  <si>
    <t>Phòng Nội vụ</t>
  </si>
  <si>
    <t xml:space="preserve">Phòng Văn hóa và Thông tin </t>
  </si>
  <si>
    <t>Thanh tra huyện</t>
  </si>
  <si>
    <t>Phòng Giáo dục và Đào tạo</t>
  </si>
  <si>
    <t>Phòng Lao động -Thương binh và Xã hội</t>
  </si>
  <si>
    <t>Phòng Tài nguyên và Môi trường</t>
  </si>
  <si>
    <t>Ban Tiếp công dân</t>
  </si>
  <si>
    <t>15</t>
  </si>
  <si>
    <t>Văn phòng Huyện ủy</t>
  </si>
  <si>
    <t>16</t>
  </si>
  <si>
    <t>Ủy ban Mặt trận TQVN huyện</t>
  </si>
  <si>
    <t>17</t>
  </si>
  <si>
    <t>Huyện Đoàn</t>
  </si>
  <si>
    <t>18</t>
  </si>
  <si>
    <t xml:space="preserve">Hội Liên hiệp Phụ nữ </t>
  </si>
  <si>
    <t>19</t>
  </si>
  <si>
    <t>Hội Nông dân</t>
  </si>
  <si>
    <t>20</t>
  </si>
  <si>
    <t>Hội Cựu Chiến binh</t>
  </si>
  <si>
    <t>21</t>
  </si>
  <si>
    <t>Liên đoàn Lao động huyện</t>
  </si>
  <si>
    <t>22</t>
  </si>
  <si>
    <t>Hội Chữ thập đỏ</t>
  </si>
  <si>
    <t>23</t>
  </si>
  <si>
    <t>Hội Thanh niên xung phong</t>
  </si>
  <si>
    <t>24</t>
  </si>
  <si>
    <t>Ban đại diện Hội người cao tuổi</t>
  </si>
  <si>
    <t>25</t>
  </si>
  <si>
    <t>Hội Khuyến học</t>
  </si>
  <si>
    <t>26</t>
  </si>
  <si>
    <t>Hội nạn nhân chất độc Da cam/Dioxin</t>
  </si>
  <si>
    <t>27</t>
  </si>
  <si>
    <t>Trung tâm Văn hóa - Thể thao - Du lịch và Truyền thông</t>
  </si>
  <si>
    <t>28</t>
  </si>
  <si>
    <t>Trung tâm Dịch vụ nông nghiệp</t>
  </si>
  <si>
    <t>29</t>
  </si>
  <si>
    <t>Công An huyện</t>
  </si>
  <si>
    <t>30</t>
  </si>
  <si>
    <t>Huyện Đội</t>
  </si>
  <si>
    <t>31</t>
  </si>
  <si>
    <t>Ngân hàng CSXH</t>
  </si>
  <si>
    <t>32</t>
  </si>
  <si>
    <t>Hạt Kiểm lâm</t>
  </si>
  <si>
    <t>33</t>
  </si>
  <si>
    <t>Trung tâm bồi dưỡng Chính trị</t>
  </si>
  <si>
    <t>34</t>
  </si>
  <si>
    <t>Trung tâm Giáo dục nghề nghiệp - GDTX</t>
  </si>
  <si>
    <t>35</t>
  </si>
  <si>
    <t>Trường Mầm non xã Mường Hoong</t>
  </si>
  <si>
    <t>36</t>
  </si>
  <si>
    <t>Trường Mầm non xã Xốp</t>
  </si>
  <si>
    <t>37</t>
  </si>
  <si>
    <t>Trường Mầm non xã Đăk Plô</t>
  </si>
  <si>
    <t>38</t>
  </si>
  <si>
    <t>Trường Mầm non xã Đăk Choong</t>
  </si>
  <si>
    <t>39</t>
  </si>
  <si>
    <t>Trường Mầm non xã Đăk Man</t>
  </si>
  <si>
    <t>40</t>
  </si>
  <si>
    <t>Trường Mầm non thị trấn Đăk Glei</t>
  </si>
  <si>
    <t>41</t>
  </si>
  <si>
    <t>Trường Mầm non xã Đăk Kroong</t>
  </si>
  <si>
    <t>42</t>
  </si>
  <si>
    <t>Trường Mầm non xã Ngọc Linh</t>
  </si>
  <si>
    <t>43</t>
  </si>
  <si>
    <t>Trường Mầm non xã Đăk Môn</t>
  </si>
  <si>
    <t>44</t>
  </si>
  <si>
    <t>Trường Mầm non xã Đăk Nhoong</t>
  </si>
  <si>
    <t>45</t>
  </si>
  <si>
    <t>Trường Mầm non xã Đăk Pék</t>
  </si>
  <si>
    <t>46</t>
  </si>
  <si>
    <t>Trường Mầm non xã Đăk Long</t>
  </si>
  <si>
    <t>47</t>
  </si>
  <si>
    <t>Trường Tiểu học Kim Đồng</t>
  </si>
  <si>
    <t>48</t>
  </si>
  <si>
    <t>Trường Tiểu học xã Mường Hoong</t>
  </si>
  <si>
    <t>49</t>
  </si>
  <si>
    <t>Trường Tiểu học xã Ngọc Linh</t>
  </si>
  <si>
    <t>50</t>
  </si>
  <si>
    <t>Trường Tiểu học xã Đăk Kroong</t>
  </si>
  <si>
    <t>51</t>
  </si>
  <si>
    <t>Trường PTDTBT-Tiểu học xã Đăk Choong</t>
  </si>
  <si>
    <t>52</t>
  </si>
  <si>
    <t>Trường Tiểu học Võ Thị Sáu</t>
  </si>
  <si>
    <t>53</t>
  </si>
  <si>
    <t>Trường Tiểu học xã Đăk Long</t>
  </si>
  <si>
    <t>54</t>
  </si>
  <si>
    <t>Trường Tiểu học xã Đăk Môn</t>
  </si>
  <si>
    <t>55</t>
  </si>
  <si>
    <t>Trường Tiểu học thị trấn Đăk Glei</t>
  </si>
  <si>
    <t>56</t>
  </si>
  <si>
    <t>Trường Tiểu học và THCS Lý Tự Trọng</t>
  </si>
  <si>
    <t>57</t>
  </si>
  <si>
    <t>Trường Tiểu học-THCS xã Đăk Nhoong</t>
  </si>
  <si>
    <t>58</t>
  </si>
  <si>
    <t>Trường PTDTBT-THCS xã Mường Hoong</t>
  </si>
  <si>
    <t>59</t>
  </si>
  <si>
    <t>Trường Tiểu học-THCS xã Đăk Plô</t>
  </si>
  <si>
    <t>60</t>
  </si>
  <si>
    <t>Trường THCS thị trấn Đăk Glei</t>
  </si>
  <si>
    <t>61</t>
  </si>
  <si>
    <t>Trường Tiểu học-THCS xã Đăk Man</t>
  </si>
  <si>
    <t>62</t>
  </si>
  <si>
    <t>Trường PTDTBT-THCS xã Đăk Choong</t>
  </si>
  <si>
    <t>63</t>
  </si>
  <si>
    <t>Trường PTDTBT-THCS xã Ngọc Linh</t>
  </si>
  <si>
    <t>64</t>
  </si>
  <si>
    <t>Trường THCS xã Đăk Kroong</t>
  </si>
  <si>
    <t>65</t>
  </si>
  <si>
    <t>Trường THCS xã Đăk Môn</t>
  </si>
  <si>
    <t>66</t>
  </si>
  <si>
    <t>Trường Tiểu học - THCS xã Xốp</t>
  </si>
  <si>
    <t>67</t>
  </si>
  <si>
    <t>Trường PTDTBT-THCS xã Đăk Long</t>
  </si>
  <si>
    <t>68</t>
  </si>
  <si>
    <t>Trường THCS xã Đăk Pék</t>
  </si>
  <si>
    <t>69</t>
  </si>
  <si>
    <t>KP hoạt động Trung tâm học tập cộng đồng 12 xã, Thị trấn</t>
  </si>
  <si>
    <t>70</t>
  </si>
  <si>
    <t>Ban QLDA Đầu tư xây dựng</t>
  </si>
  <si>
    <t>TT</t>
  </si>
  <si>
    <t>Biểu số 37</t>
  </si>
  <si>
    <t>Chi Y tê, dân số và gia đình</t>
  </si>
  <si>
    <t>Chi hoạt động của cơ quan QLNN, Đảng, đoàn thể</t>
  </si>
  <si>
    <t>Phòng Nông nghiệp và PTNT</t>
  </si>
  <si>
    <t>Phòng Lao động - Thương binh và Xã hội</t>
  </si>
  <si>
    <t>NGÂN SÁCH XÃ</t>
  </si>
  <si>
    <t>Chi thuộc nhiệm vụ của ngân sách cấp xã</t>
  </si>
  <si>
    <t>Chi thuộc nhiệm vụ của ngân sách cấp huyện</t>
  </si>
  <si>
    <t>TỔNG NGUỒN THU NSĐP</t>
  </si>
  <si>
    <t>Thu NSĐP được hưởng theo phân cấp</t>
  </si>
  <si>
    <t>Thu NSĐP hưởng 100%</t>
  </si>
  <si>
    <t>Thu NSĐP hưởng từ các khoản thu phân chia</t>
  </si>
  <si>
    <t>V</t>
  </si>
  <si>
    <t>Tổng chi cân đối NSĐP</t>
  </si>
  <si>
    <t>Chi các chương trình mục tiêu</t>
  </si>
  <si>
    <t xml:space="preserve">  Chi giáo dục - đào tạo và dạy nghề</t>
  </si>
  <si>
    <t>VI</t>
  </si>
  <si>
    <t>NỘI DUNG</t>
  </si>
  <si>
    <t>Ghi chú: Ngân sách huyện, xã không có nhiệm vụ chi bổ sung quỹ dự trữ tài chính.</t>
  </si>
  <si>
    <t xml:space="preserve">              Đối với các chỉ tiêu chi NSĐP, so sánh dự toán năm kế hoạch với dự toán năm hiện hành.</t>
  </si>
  <si>
    <t xml:space="preserve">         (3) Đối với các chỉ tiêu thu NSĐP, so sánh dự toán năm kế hoạch với ước thực hiện năm hiện hành. </t>
  </si>
  <si>
    <t xml:space="preserve">               thu - chi quỹ dự trữ tài chính, bội chi NSĐP, vay và chi trả nợ gốc.</t>
  </si>
  <si>
    <t xml:space="preserve">         (2) Theo quy định tại Điều 7, Điều 11 Luật NSNN, ngân sách huyện, xã không có nhiệm vụ chi trả nợ lãi vay,</t>
  </si>
  <si>
    <t xml:space="preserve">              thường vụ Quốc hội quyết định cộng với (+) số bội chi ngân sách địa phương (nếu có) hoặc trừ đi (-) số bội thu ngân sách địa phương và chi trả nợ lãi (nếu có).</t>
  </si>
  <si>
    <r>
      <rPr>
        <b/>
        <i/>
        <sz val="14"/>
        <rFont val="Times New Roman"/>
        <family val="1"/>
      </rPr>
      <t>Ghi chú</t>
    </r>
    <r>
      <rPr>
        <i/>
        <sz val="10"/>
        <rFont val="Times New Roman"/>
        <family val="1"/>
      </rPr>
      <t>:</t>
    </r>
    <r>
      <rPr>
        <i/>
        <sz val="12"/>
        <rFont val="Times New Roman"/>
        <family val="1"/>
      </rPr>
      <t>(1) Năm đầu thời kỳ ổn định ngân sách, dự toán chi đầu tư phát triển ngân sách địa phương được xác định bằng định mức phân bổ chi đầu tư phát triển do Ủy ban</t>
    </r>
  </si>
  <si>
    <t>Thu từ quỹ dự trữ tài chính</t>
  </si>
  <si>
    <t>Biểu mẫu số 15</t>
  </si>
  <si>
    <t>Biểu mẫu số 17</t>
  </si>
  <si>
    <r>
      <t xml:space="preserve">  </t>
    </r>
    <r>
      <rPr>
        <b/>
        <i/>
        <sz val="14"/>
        <rFont val="Times New Roman"/>
        <family val="1"/>
      </rPr>
      <t>Ghi chú</t>
    </r>
    <r>
      <rPr>
        <i/>
        <sz val="10"/>
        <rFont val="Times New Roman"/>
        <family val="1"/>
      </rPr>
      <t>:</t>
    </r>
    <r>
      <rPr>
        <i/>
        <sz val="12"/>
        <rFont val="Times New Roman"/>
        <family val="1"/>
      </rPr>
      <t xml:space="preserve">(1) Năm đầu thời kỳ ổn định ngân sách, dự toán chi đầu tư phát triển ngân sách địa phương được xác định bằng </t>
    </r>
  </si>
  <si>
    <t xml:space="preserve">                định mức phân bổ chi đầu tư phát triển do Ủy ban thường vụ Quốc hội quyết định cộng với (+) số bội chi ngân sách </t>
  </si>
  <si>
    <t xml:space="preserve">               địa phương (nếu có) hoặc trừ đi (-) số bội thu ngân sách địa phương và chi trả nợ lãi (nếu có).</t>
  </si>
  <si>
    <t xml:space="preserve">        (2) Theo quy định tại Điều 7, Điều 11 và Điều 39 Luật NSNN, ngân sách huyện, xã không có nhiệm vụ chi </t>
  </si>
  <si>
    <t xml:space="preserve">             nghiên cứu khoa học và công nghệ, chi trả lãi vay, chi bổ sung quỹ dự trữ tài chính.</t>
  </si>
  <si>
    <t xml:space="preserve">So sánh </t>
  </si>
  <si>
    <t xml:space="preserve"> CÂN ĐỐI NGÂN SÁCH ĐỊA PHƯƠNG NĂM 2022</t>
  </si>
  <si>
    <t>Dự toán năm 2022</t>
  </si>
  <si>
    <t>So sánh (*)</t>
  </si>
  <si>
    <t xml:space="preserve">    (*) Đối với các chỉ tiêu thu NSĐP, so sánh dự toán năm kế hoạch với ước thực hiện năm hiện hành; Đối với các chỉ tiêu chi NSĐP, so sánh dự toán năm kế hoạch với dự toán năm hiện hành.</t>
  </si>
  <si>
    <t>DỰ TOÁN CHI NGÂN SÁCH ĐỊA PHƯƠNG THEO CƠ CẤU CHI NĂM 2022</t>
  </si>
  <si>
    <t xml:space="preserve">  Chi khoa học và công nghệ</t>
  </si>
  <si>
    <t>Chi trả nợ lãi các khoản do chính quyền địa phương vay</t>
  </si>
  <si>
    <t>Chi bổ sung quỹ dự trữ tài chính</t>
  </si>
  <si>
    <t xml:space="preserve">Hỗ trợ chi phí học tập và miễn giảm học phí </t>
  </si>
  <si>
    <t>Kinh phí thực hiện chính sách hỗ trợ học sinh và trường phổ thông ở xã, thôn ĐBKK theo Nghị định 116/2016/NĐ-CP</t>
  </si>
  <si>
    <t>Kinh phí thực hiện Nghị định 105/2020/NĐ-CP ngày 08/9/2020 của Chính phủ quy định chính sách phát triển giáo dục mầm non</t>
  </si>
  <si>
    <t>Học bổng và phương tiện học tập cho học sinh khuyết tật theo TTLT số 42/2013/TTLT-BGDĐT-BLĐTBXH-BTC</t>
  </si>
  <si>
    <t>Bổ sung kinh phí thực hiện nhiệm vụ đảm bảo trật tự an toàn giao thông</t>
  </si>
  <si>
    <t>Biểu số 30</t>
  </si>
  <si>
    <t>CÂN ĐỐI NGUỒN THU, CHI DỰ TOÁN NGÂN SÁCH CẤP HUYỆN VÀ NGÂN SÁCH XÃ NĂM 2022</t>
  </si>
  <si>
    <t>Số
TT</t>
  </si>
  <si>
    <r>
      <rPr>
        <b/>
        <i/>
        <sz val="14"/>
        <rFont val="Times New Roman"/>
        <family val="1"/>
      </rPr>
      <t>Ghi chú</t>
    </r>
    <r>
      <rPr>
        <i/>
        <sz val="12"/>
        <rFont val="Times New Roman"/>
        <family val="1"/>
      </rPr>
      <t>: (1) Theo quy định tại Điều 7, Điều 11 Luật NSNN, ngân sách huyện không có thu từ quỹ dự trữ tài chính, bội chi NSĐP.</t>
    </r>
  </si>
  <si>
    <t xml:space="preserve">        (3) Đối với các chỉ tiêu thu NSĐP, so sánh dự toán năm kế hoạch với ước thực hiện năm hiện hành. </t>
  </si>
  <si>
    <t>Biểu số 33</t>
  </si>
  <si>
    <t>DỰ TOÁN CHI NGÂN SÁCH ĐỊA PHƯƠNG, CHI NGÂN SÁCH CẤP HUYỆN 
VÀ CHI NGÂN SÁCH XÃ THEO CƠ CẤU CHI NĂM 2022</t>
  </si>
  <si>
    <t xml:space="preserve">TỔNG CHI NSĐP </t>
  </si>
  <si>
    <t xml:space="preserve">Chi khoa học và công nghệ </t>
  </si>
  <si>
    <r>
      <rPr>
        <b/>
        <i/>
        <sz val="14"/>
        <rFont val="Times New Roman"/>
        <family val="1"/>
      </rPr>
      <t>Ghi chú</t>
    </r>
    <r>
      <rPr>
        <i/>
        <sz val="10"/>
        <rFont val="Times New Roman"/>
        <family val="1"/>
      </rPr>
      <t>:</t>
    </r>
    <r>
      <rPr>
        <i/>
        <sz val="12"/>
        <rFont val="Times New Roman"/>
        <family val="1"/>
      </rPr>
      <t>(1) Năm đầu thời kỳ ổn định ngân sách, dự toán chi đầu tư phát triển ngân sách địa phương được xác định bằng định mức phân bổ chi đầu tư phát triển do Ủy ban  thường vụ Quốc hội quyết định cộng với (+) số bội chi ngân sách địa phương (nếu có) hoặc trừ đi (-) số bội thu ngân sách địa phương và chi trả nợ lãi (nếu có).</t>
    </r>
  </si>
  <si>
    <t xml:space="preserve">         (2) Theo quy định tại Điều 7, Điều 11 và Điều 39 Luật NSNN, ngân sách huyện, xã không có nhiệm vụ chi nghiên cứu khoa học</t>
  </si>
  <si>
    <t xml:space="preserve">         và công nghệ, chi trả lãi vay, chi bổ sung quỹ dự trữ tài chính.</t>
  </si>
  <si>
    <t>Biểu số 34</t>
  </si>
  <si>
    <t>DỰ TOÁN CHI NGÂN SÁCH CẤP HUYỆN THEO LĨNH VỰC NĂM 2022</t>
  </si>
  <si>
    <t xml:space="preserve">CHI BỔ SUNG CÂN ĐỐI CHO NGÂN SÁCH CẤP DƯỚI </t>
  </si>
  <si>
    <t>CHI NGÂN SÁCH CẤP HUYỆN THEO LĨNH VỰC</t>
  </si>
  <si>
    <t xml:space="preserve">                    (2) Năm đầu thời kỳ ổn định ngân sách, dự toán chi đầu tư phát triển ngân sách địa phương được xác định bằng </t>
  </si>
  <si>
    <t xml:space="preserve">                         định mức phân bổ chi đầu tư phát triển do Ủy ban thường vụ Quốc hội quyết định cộng với (+) số bội chi ngân sách </t>
  </si>
  <si>
    <t xml:space="preserve">                         địa phương (nếu có) hoặc trừ đi (-) số bội thu ngân sách địa phương và chi trả nợ lãi (nếu có).</t>
  </si>
  <si>
    <t xml:space="preserve">         (3) Theo quy định tại Điều 7, Điều 11 và Điều 39 Luật NSNN, ngân sách huyện, xã không có nhiệm vụ chi nghiên cứu khoa học</t>
  </si>
  <si>
    <t xml:space="preserve">               và công nghệ, chi trả lãi vay, chi bổ sung quỹ dự trữ tài chính.</t>
  </si>
  <si>
    <t>Biểu số 35</t>
  </si>
  <si>
    <t>Chi dự phòng ngân sách</t>
  </si>
  <si>
    <t>Trường Phổ thông DTBT-Tiểu học xã Đăk Choong</t>
  </si>
  <si>
    <t>Trường Phổ thông DTBT-THCS xã Mường Hoong</t>
  </si>
  <si>
    <t xml:space="preserve">Hổ trợ quảng bá du lịch, xúc tiến đầu tư </t>
  </si>
  <si>
    <t>KP thực hiện Nghị định 116/2016/NĐ-CP còn lại sau khi đã đảm bảo nhu cầu</t>
  </si>
  <si>
    <t>CHI DỰ PHÒNG NGÂN SÁCH</t>
  </si>
  <si>
    <t>DỰ TOÁN CHI THƯỜNG XUYÊN CỦA NGÂN SÁCH CẤP HUYỆN CHO TỪNG CƠ QUAN, TỔ CHỨC THEO LĨNH VỰC NĂM 2022</t>
  </si>
  <si>
    <t>Chi An ninh - Quốc phòng</t>
  </si>
  <si>
    <t>Biểu  số 39</t>
  </si>
  <si>
    <t>DỰ TOÁN THU, CHI NGÂN SÁCH ĐỊA PHƯƠNG VÀ SỐ BỔ SUNG CÂN ĐỐI TỪ NGÂN SÁCH CẤP TRÊN 
CHO NGÂN SÁCH CẤP DƯỚI NĂM 2022</t>
  </si>
  <si>
    <t xml:space="preserve">Chia ra </t>
  </si>
  <si>
    <t>Số bổ sung cân đối từ ngân sách cấp trên</t>
  </si>
  <si>
    <t>Số bổ sung thực hiện cải cách tiền lương</t>
  </si>
  <si>
    <t>Thu NSĐP  hưởng 100%</t>
  </si>
  <si>
    <t>Thu phân chia</t>
  </si>
  <si>
    <t>Trong đó: Phần NSĐP được hưởng</t>
  </si>
  <si>
    <t>2=3+5</t>
  </si>
  <si>
    <t>9=2+6+7+8</t>
  </si>
  <si>
    <t>Biểu số 41</t>
  </si>
  <si>
    <t>DỰ TOÁN CHI NGÂN SÁCH ĐỊA PHƯƠNG TỪNG XÃ NĂM 2022</t>
  </si>
  <si>
    <t>Tổng chi ngân sách địa phương</t>
  </si>
  <si>
    <t>Tổng chi cân đối ngân sách địa phương</t>
  </si>
  <si>
    <t>Chi chương trình mục tiêu</t>
  </si>
  <si>
    <t>Tổng  số</t>
  </si>
  <si>
    <t>Bổ sung vốn đầu tư để thực hiện các chương trình mục tiêu, nhiệm vụ</t>
  </si>
  <si>
    <t>Bổ sung vốn sự nghiệp thực hiện các chế độ, chính sách</t>
  </si>
  <si>
    <t>Bổ sung thực hiện các chương trình mục tiêu quốc gia</t>
  </si>
  <si>
    <t>Trong đó: Chi đầu tư từ nguồn thu tiền sử dụng đất</t>
  </si>
  <si>
    <t>Trong đó: Chi giáo dục, đào tạo và dạy nghề</t>
  </si>
  <si>
    <t>1=2+9+13</t>
  </si>
  <si>
    <t>2=3+5+7+8</t>
  </si>
  <si>
    <t>9=10+11+12</t>
  </si>
  <si>
    <r>
      <rPr>
        <b/>
        <i/>
        <sz val="12"/>
        <rFont val="Times New Roman"/>
        <family val="1"/>
      </rPr>
      <t>Ghi chú</t>
    </r>
    <r>
      <rPr>
        <i/>
        <sz val="12"/>
        <rFont val="Times New Roman"/>
        <family val="1"/>
      </rPr>
      <t>: (1) Chi ngân sách tỉnh chi tiết đến từng huyện; chi ngân sách huyện chi tiết đến từng xã.</t>
    </r>
  </si>
  <si>
    <t xml:space="preserve">      (2) Theo quy định tại Điều 7, Điều 11 và Điều 39 Luật NSNN, ngân sách huyện, xã không có nhiệm vụ chi nghiên cứu khoa học và công nghệ.</t>
  </si>
  <si>
    <t>Biểu số 42</t>
  </si>
  <si>
    <t>DỰ TOÁN BỔ SUNG CÓ MỤC TIÊU TỪ NGÂN SÁCH CẤP HUYỆN 
CHO NGÂN SÁCH TỪNG XÃ NĂM 2022</t>
  </si>
  <si>
    <t>Bổ sung vốn sự nghiệp thực hiện các chế độ, chính sách, nhiệm vụ</t>
  </si>
  <si>
    <t>1=2+3+4</t>
  </si>
  <si>
    <t>Đăk Kroong</t>
  </si>
  <si>
    <t>KP thực hiện chính sách trợ giúp xã hội đối với đối tượng bảo trợ xã hội</t>
  </si>
  <si>
    <t>Kinh phí mua thẻ BHYT cho các đối tượng cựu chiến binh, thanh niên xung phong</t>
  </si>
  <si>
    <t>Kinh phí mua thẻ BHYT cho các đối tượng bảo trợ xã hội</t>
  </si>
  <si>
    <t>Hỗ trợ tiền điện hộ nghèo, hộ chính sách xã hội</t>
  </si>
  <si>
    <t>Kinh phí thực hiện chính sách đối với người có uy tín trong đồng bào dân tộc thiểu số</t>
  </si>
  <si>
    <t>Kinh phí cấp bù thủy lợi phí</t>
  </si>
  <si>
    <t>Bổ sung có mục tiêu cho ngân sách cấp dưới</t>
  </si>
  <si>
    <t>KP huấn luyện Dân quân tự vệ toàn huyện (Phân khai chi tiết khi KH huấn luyện được phê duyệt)</t>
  </si>
  <si>
    <t>Bổ sung thực hiện các chương trình MTQG</t>
  </si>
  <si>
    <t>Chi chuyểnnguồn sang năm sau</t>
  </si>
  <si>
    <t>II.1</t>
  </si>
  <si>
    <t>II.2</t>
  </si>
  <si>
    <t>Ngân sách Trung ương bổ sung mục tiêu vốn sự nghiệp</t>
  </si>
  <si>
    <t xml:space="preserve">Ngân sách tỉnh bổ sung mục tiêu </t>
  </si>
  <si>
    <t>Vốn đầu tư</t>
  </si>
  <si>
    <t>Vốn sự nghiệp</t>
  </si>
  <si>
    <t>1.1</t>
  </si>
  <si>
    <t>1.2</t>
  </si>
  <si>
    <t>Phân cấp hỗ trợ đầu tư các công trình cấp bách</t>
  </si>
  <si>
    <t>1.3</t>
  </si>
  <si>
    <t xml:space="preserve">Phân cấp đầu tư từ nguồn thu XSKT (Ưu tiên đầu tư các công trình GD-ĐT thực hiện CT MTQG xây dựng NTM) </t>
  </si>
  <si>
    <t>1.4</t>
  </si>
  <si>
    <r>
      <t xml:space="preserve">Nguồn thu tiền sử dụng đất chi thực hiện công tác quy hoạch, đo đạc, đăng ký quản lý đất đai, cấp giấy chứng nhận, xây dựng cơ sở, đăng ký biến động, chỉnh lý hồ sơ địa chính và lập quy hoạch, kế hoạch sử dụng đất </t>
    </r>
    <r>
      <rPr>
        <i/>
        <sz val="14"/>
        <rFont val="Times New Roman"/>
        <family val="1"/>
        <charset val="163"/>
      </rPr>
      <t>(Bố trí lập Quy hoạch sử dụng đất thời kỳ 2021-2030 huyện Đăk Glei)</t>
    </r>
  </si>
  <si>
    <t>2.1</t>
  </si>
  <si>
    <t>Hỗ trợ tăng cường cơ sở vật chất, trang thiết bị dạy học và sự nghiệp giáo dục khác</t>
  </si>
  <si>
    <t>2.2</t>
  </si>
  <si>
    <t>Kinh phí thực hiện chính sách giáo dục</t>
  </si>
  <si>
    <t>Kinh phí hỗ trợ học bổng và phương tiện học tập cho học sinh khuyết tật theo theo Thông tư liên tịch số 42/2013/TTLT-BGDĐT-BLĐTBXH-BTC</t>
  </si>
  <si>
    <t>2.3</t>
  </si>
  <si>
    <t>Hỗ trợ bổ sung lương biên chế giáo viên mầm non</t>
  </si>
  <si>
    <t>2.4</t>
  </si>
  <si>
    <t>Hỗ trợ tăng chi sự nghiệp môi trường</t>
  </si>
  <si>
    <t>2.5</t>
  </si>
  <si>
    <t>Sửa chữa cầu treo</t>
  </si>
  <si>
    <t>2.6</t>
  </si>
  <si>
    <t>Kinh phí tăng cường an ninh quốc phòng, quan hệ đối ngoại biên giới</t>
  </si>
  <si>
    <t>2.7</t>
  </si>
  <si>
    <t>Bổ sung kinh phí thăm chúc Tết Nguyên đán các xã biên giới và xã ĐBKK</t>
  </si>
  <si>
    <t>2.8</t>
  </si>
  <si>
    <t>Kinh phí Cuộc vận động "Toàn dân đoàn kết xây dựng nông thôn mới, đô thị văn minh" (bổ sung cho đủ mức chi theo Nghị quyết 16/2018/NQ-HĐND của HĐND tỉnh)</t>
  </si>
  <si>
    <t>2.9</t>
  </si>
  <si>
    <t>Bổ sung do điều chỉnh biên chế từ Sở Nông nghiệp và PTNT về huyện (Quỹ lương và chi khác phòng Nông nghiệp)</t>
  </si>
  <si>
    <t>2.10</t>
  </si>
  <si>
    <t>Kinh phí thực hiện Đề án mạng lưới thú y</t>
  </si>
  <si>
    <t>2.11</t>
  </si>
  <si>
    <t>Kinh phí Đại hội các tổ chức đoàn thể và Đại hội khác (Đại hội Phụ nữ huyện nhiệm kỳ 2021-2026)</t>
  </si>
  <si>
    <t>2.12</t>
  </si>
  <si>
    <t>Hỗ trợ đô thị mới được công nhận loại 5</t>
  </si>
  <si>
    <t>Sữa chữa vỉa hè đường Trần Phú - Nguyễn Huệ (CT hoàn thành 2020)</t>
  </si>
  <si>
    <t>Sữa chữa vỉa hè đường Hung Vương (Đoạn từ ngã ba đường Hùng Vương và A Khanh đến Cầu bê tông Đăk Gia) (CT hoàn thành 2020)</t>
  </si>
  <si>
    <t>Nâng cấp 2 cổng chào huyện Đăk Glei</t>
  </si>
  <si>
    <t>Xây dựng đèn màu, đèn trang trí tại một số trục đường chính (GĐ 2)</t>
  </si>
  <si>
    <t>2.13</t>
  </si>
  <si>
    <t>Hỗ trợ tiền ăn cho những người hoạt động không chuyên trách ở cấp xã, thôn, làng, tổ dân phố tham gia các lớp đào tạo, bồi dưỡng năm 2019 theo Thông tư 36/2018/TT-BTC</t>
  </si>
  <si>
    <t>2.14</t>
  </si>
  <si>
    <t>Hỗ trợ kinh phí mua sắm tài sản và sửa chữa xe ô tô, tài sản khác (bố trí sửa chữa lớn xe ô tô của Văn phòng Huyện ủy và Văn phòng HĐND - UBND huyện)</t>
  </si>
  <si>
    <t>2.15</t>
  </si>
  <si>
    <t>Kinh phí thực hiện nhiệm vụ quy hoạch</t>
  </si>
  <si>
    <t>Cắm mốc Đồ án quy hoạch chi tiết (tỷ lệ 1/500) khu trung tâm thị trấn Đăk Glei</t>
  </si>
  <si>
    <t>Lập hồ sơ Điều chỉnh tổng thể quy hoạch chi tiết (tỷ lệ 1/500) phía Đông sông Pô Kô</t>
  </si>
  <si>
    <t>2.16</t>
  </si>
  <si>
    <t>Hỗ trợ hụt chi thường xuyên</t>
  </si>
  <si>
    <t xml:space="preserve">Kinh phí tổ chức Đại hội Thể dục thể thao cấp huyện lần thứ VII năm 2021 </t>
  </si>
  <si>
    <t>KP thực hiện nhiệm vụ sữa chữa, mua sắm trang bị mới bàn ghế học sinh cho các trường học thuộc huyện quản lý</t>
  </si>
  <si>
    <t>2.17</t>
  </si>
  <si>
    <t>Kinh phí thực hiện chế độ mai táng phí cho các đối tượng</t>
  </si>
  <si>
    <t>2.18</t>
  </si>
  <si>
    <t>Hỗ trợ chi thường xuyên khác cho NS huyện, xã chưa cân đối được nguồn (trừ sự nghiệp GD-ĐT, KHCN và MT)</t>
  </si>
  <si>
    <t>Bổ sung KP đảm bảo hoạt động của HĐND xã theo Nghị quyết của HĐND tỉnh</t>
  </si>
  <si>
    <t>KP hổ trợ hoạt động các tổ chức cơ sở Đảng theo Quyết định 99-QĐ/TW</t>
  </si>
  <si>
    <t>Hỗ trợ kinh phí trang bị các bộ cồng chiêng, trống cho các thôn, làng đồng bào dân tộc thiểu số không có cồng chiêng trên địa bàn huyện</t>
  </si>
  <si>
    <t>Hỗ trợ kinh phí thực hiện Đề án đầu tư, phát triển và chế biến dược liệu trên địa bàn huyện</t>
  </si>
  <si>
    <t xml:space="preserve">Vốn đầu tư </t>
  </si>
  <si>
    <t>2.19</t>
  </si>
  <si>
    <t>2.20</t>
  </si>
  <si>
    <t>1.5</t>
  </si>
  <si>
    <t>Nguồn thu tiền sử dụng đất, tiền thuê đất giao tăng thu so với dự toán trung ương giao để đầu tư cho công tác đo đạc, đăng ký đất đai, cấp Giấy chứng nhận, xây dựng cơ sở dữ liệu đất đai và đăng ký biến động, chỉnh lý hồ sơ địa chính thường xuyên theo Chỉ thị số 1474/CT-TTg ngày 24/8/2011 của Thủ tướng Chính phủ (Bố trí cho nhiệm vụ Lập Kế hoạch sử dụng đất năm 2023)</t>
  </si>
  <si>
    <t>Ghi chú</t>
  </si>
  <si>
    <t>*</t>
  </si>
  <si>
    <t>Ghi chú:</t>
  </si>
  <si>
    <t>Phân cấp hỗ trợ nông thôn mới</t>
  </si>
  <si>
    <r>
      <t xml:space="preserve">Nguồn thu tiền sử dụng đất, tiền thuê đất giao tăng thu so với dự toán trung ương giao để đầu tư cho công tác đo đạc, đăng ký đất đai, cấp Giấy chứng nhận, xây dựng cơ sở dữ liệu đất đai và đăng ký biến động, chỉnh lý hồ sơ địa chính thường xuyên theo Chỉ thị số 1474/CT-TTg ngày 24/8/2011 của Thủ tướng Chính phủ </t>
    </r>
    <r>
      <rPr>
        <i/>
        <sz val="14"/>
        <rFont val="Times New Roman"/>
        <family val="1"/>
        <charset val="163"/>
      </rPr>
      <t>(Bố trí cho nhiệm vụ Lập Kế hoạch sử dụng đất năm 2023)</t>
    </r>
  </si>
  <si>
    <r>
      <t xml:space="preserve">Nguồn thu tiền sử dụng đất theo dự toán trung ương giao chi thực hiện công tác quy hoạch, đo đạc, đăng ký quản lý đất đai, cấp giấy chứng nhận, xây dựng cơ sở, đăng ký biến động, chỉnh lý hồ sơ địa chính và lập quy hoạch, kế hoạch sử dụng đất </t>
    </r>
    <r>
      <rPr>
        <i/>
        <sz val="14"/>
        <rFont val="Times New Roman"/>
        <family val="1"/>
        <charset val="163"/>
      </rPr>
      <t>(Bố trí trả nợ lập Quy hoạch sử dụng đất thời kỳ 2021-2030 huyện Đăk Glei )</t>
    </r>
  </si>
  <si>
    <r>
      <t xml:space="preserve">Phân cấp đầu tư từ nguồn thu XSKT </t>
    </r>
    <r>
      <rPr>
        <i/>
        <sz val="14"/>
        <rFont val="Times New Roman"/>
        <family val="1"/>
        <charset val="163"/>
      </rPr>
      <t>(lồng ghép thực hiện CT MTQG xây dựng NTM)</t>
    </r>
  </si>
  <si>
    <r>
      <t xml:space="preserve">Trong đó: </t>
    </r>
    <r>
      <rPr>
        <sz val="14"/>
        <rFont val="Times New Roman"/>
        <family val="1"/>
        <charset val="163"/>
      </rPr>
      <t>Chia theo lĩnh vực</t>
    </r>
  </si>
  <si>
    <r>
      <t xml:space="preserve">Trong đó: </t>
    </r>
    <r>
      <rPr>
        <sz val="14"/>
        <rFont val="Times New Roman"/>
        <family val="1"/>
        <charset val="163"/>
      </rPr>
      <t>Chia theo nguồn vốn</t>
    </r>
  </si>
  <si>
    <t>DỰ TOÁN CHI NGÂN SÁCH CẤP HUYỆN CHO TỪNG CƠ QUAN, TỔ CHỨC 
THEO LĨNH VỰC NĂM 2022</t>
  </si>
  <si>
    <t>CHI BỔ SUNG CÓ MỤC TIÊU CHO NS XÃ</t>
  </si>
  <si>
    <t>CHI CHUYỂN NGUỒN SANG NS NĂM SAU</t>
  </si>
  <si>
    <t xml:space="preserve">     Đơn vị: Triệu đồng</t>
  </si>
  <si>
    <t xml:space="preserve">Phân cấp hỗ trợ nông thôn mới </t>
  </si>
  <si>
    <t>Bổ sung kinh phí thực hiện nhiệm vụ đảm bảo trật tự an toàn giao thông (NSTW)</t>
  </si>
  <si>
    <t xml:space="preserve">Hỗ trợ kinh phí trang bị các bộ cồng chiêng, trống cho các thôn, làng đồng bào dân tộc thiểu số không có cồng chiêng trên địa bàn huyện </t>
  </si>
  <si>
    <t xml:space="preserve">Hỗ trợ kinh phí thực hiện Đề án đầu tư, phát triển và chế biến dược liệu trên địa bàn huyện </t>
  </si>
  <si>
    <t>Chưa phân bổ chi tiết (*)</t>
  </si>
  <si>
    <t>Dự phòng sự nghiệp giáo dục</t>
  </si>
  <si>
    <t>Tổng chi QLHC</t>
  </si>
  <si>
    <t xml:space="preserve">BC, số người làm việc, HĐ68 </t>
  </si>
  <si>
    <t>Dự toán chi ngân sách năm 2022</t>
  </si>
  <si>
    <t>Quỹ lương, phụ cấp</t>
  </si>
  <si>
    <t xml:space="preserve">Định mức chi thường xuyên </t>
  </si>
  <si>
    <t>Hệ số bổ sung</t>
  </si>
  <si>
    <t xml:space="preserve"> Chi thường xuyên theo định mức</t>
  </si>
  <si>
    <t xml:space="preserve">Chi đặc thù, đột xuất </t>
  </si>
  <si>
    <t>Tổng cộng</t>
  </si>
  <si>
    <t>Tiết kiệm 10% chi thường xuyên</t>
  </si>
  <si>
    <t>Dự toán năm 2022 đơn vị được sử dụng</t>
  </si>
  <si>
    <t>Khối đoàn thể</t>
  </si>
  <si>
    <t>6=1+4+5</t>
  </si>
  <si>
    <t>8=6-7</t>
  </si>
  <si>
    <t xml:space="preserve">CHI CÂN ĐỐI NGÂN SÁCH CẤP HUYỆN </t>
  </si>
  <si>
    <r>
      <t xml:space="preserve">Chi đầu tư phát triển </t>
    </r>
    <r>
      <rPr>
        <i/>
        <sz val="11"/>
        <rFont val="Times New Roman"/>
        <family val="1"/>
      </rPr>
      <t>(chi tiết tại Kế hoạch đầu tư công năm 2022)</t>
    </r>
  </si>
  <si>
    <t>Vốn XDCB tập trung (chi tiết trong Kế hoạch đầu tư công năm 2022)</t>
  </si>
  <si>
    <t>Nguồn thu tiền sử dụng đất (thực hiện khi có nguồn thu)</t>
  </si>
  <si>
    <r>
      <t xml:space="preserve">Chi sự nghiệp quản lý đất đai từ nguồn 10% tiền sử dụng đất </t>
    </r>
    <r>
      <rPr>
        <b/>
        <i/>
        <sz val="11"/>
        <rFont val="Times New Roman"/>
        <family val="1"/>
      </rPr>
      <t>(Giao phòng Tài nguyên và Môi trường)</t>
    </r>
  </si>
  <si>
    <t>+ KP đo đạc thành lập bản đồ địa chính, phục vụ công tác cấp GCNQSD đất cho các hộ gia đình, cá nhân (Theo QĐ số 1318/QĐ-UBND ngày 27/11/2018 của UBND tỉnh)</t>
  </si>
  <si>
    <t>Chi đầu tư các dự án do cấp huyện thực hiện (Chi tiết tại KH đầu tư công 2022)</t>
  </si>
  <si>
    <t>KP tổ chức các hoạt động ngày lễ môi trường trong năm: Ngày nước thế giới; ngày đa dạng sinh học, ngày môi trường thế giới, ngày chiến dịch làm cho thế giới sạch hơn (Giao phòng Tài nguyên và Môi trường)</t>
  </si>
  <si>
    <t>KP thẩm định và kiểm tra xác nhận cam kết bảo vệ môi trường của các công trình, dự án (giao phòng Tài nguyên và MT)</t>
  </si>
  <si>
    <t>Hỗ trợ công tác tuần tra, kiểm tra về BVMT trên địa bàn huyện (giao Phòng Tài nguyên và Môi trường)</t>
  </si>
  <si>
    <t>Bãi xử lý rác thải huyện Đăk Glei (Giao Ban QLDA đầu tư xây dựng huyện</t>
  </si>
  <si>
    <t>KP thực hiện ứng dụng, chuyển giao công nghệ (giao Phòng Kinh tế và Hạ tầng)</t>
  </si>
  <si>
    <t>Quản lý nhà nước, Đảng, đoàn thể</t>
  </si>
  <si>
    <t>4.1</t>
  </si>
  <si>
    <t xml:space="preserve">Quản lý nhà nước </t>
  </si>
  <si>
    <t>4.1.1</t>
  </si>
  <si>
    <t xml:space="preserve">Văn phòng HĐND và UBND huyện </t>
  </si>
  <si>
    <t>Quỹ lương cho số biên chế được duyệt</t>
  </si>
  <si>
    <t xml:space="preserve">Chi thường xuyên theo định mức phân bổ </t>
  </si>
  <si>
    <t>4.1.1.1</t>
  </si>
  <si>
    <t>Chi đặc thù, nhiệm vụ đột xuất của UBND huyện</t>
  </si>
  <si>
    <t>Phụ cấp trực cơ chế 1 cửa</t>
  </si>
  <si>
    <t>Kinh phí hoạt động đặc thù của Lãnh đạo UBND huyện</t>
  </si>
  <si>
    <t>Đoàn vào, đoàn ra</t>
  </si>
  <si>
    <t>Bảo hiểm xe ô tô (02 xe)</t>
  </si>
  <si>
    <t>Quảng bá hình ảnh huyện</t>
  </si>
  <si>
    <t>Hỗ trợ KP hoạt động trang thông tin điện tử huyện</t>
  </si>
  <si>
    <t>KP hỗ trợ cán bộ công chức là đầu mối kiểm soát TTHC</t>
  </si>
  <si>
    <t>Kinh phí gia hạn, cập nhật phần mềm Kế toán HCSN, phần mềm QLTS và phần mềm lập DT lương - CCTL.</t>
  </si>
  <si>
    <r>
      <t xml:space="preserve">KP bảo trì, sửa chữa máy móc, thiết bị, nhà khách, trả cước thuê bao dịch vụ viễn thông và sửa chữa thường xuyên tài sản </t>
    </r>
    <r>
      <rPr>
        <i/>
        <sz val="11"/>
        <rFont val="Times New Roman"/>
        <family val="1"/>
      </rPr>
      <t>(bao gồm sửa chữa nhỏ xe ô tô)</t>
    </r>
  </si>
  <si>
    <t>4.1.1.2</t>
  </si>
  <si>
    <t>Chi đặc thù, nhiệm vụ đột xuất của HĐND huyện</t>
  </si>
  <si>
    <t>Hoạt động phí của đại biểu HĐND cấp huyện (31 đại biểu*0,4*1,49*12 tháng)</t>
  </si>
  <si>
    <t>Kinh phí hoạt động đặc thù của Thường trực HĐND huyện</t>
  </si>
  <si>
    <t>Chi phục vụ kỳ họp (bao gồm: bồi dưỡng cho đại biểu kể cả khách mời tham dự và xây dựng các báo cáo, văn bản phục vụ kỳ họp HĐND huyện)</t>
  </si>
  <si>
    <t>Kinh phí Lễ tân, khánh tiết phục vụ các kỳ họp</t>
  </si>
  <si>
    <t>Chi cho công tác thẩm tra (các báo cáo, đề án, tờ trình, dự thảo nghị quyết ...)</t>
  </si>
  <si>
    <t xml:space="preserve">Chi tổ chức các phiên họp của Thường trực HĐND huyện </t>
  </si>
  <si>
    <t>Chi cho công tác giám sát, khảo sát của HĐND, Thường trực HĐND, các Ban của HĐND huyện và Tổ đại biểu HĐND (bao gồm: Chi xây dựng văn bản, Chi bồi dưỡng cho Đoàn giám sát, khảo sát, Khoán kinh phí hoạt động cho Tổ đại biểu Hội đồng nhân dân)</t>
  </si>
  <si>
    <r>
      <t xml:space="preserve">Chi tiếp xúc cử tri theo chương trình tiếp xúc cử tri của HĐND huyện </t>
    </r>
    <r>
      <rPr>
        <i/>
        <sz val="11"/>
        <rFont val="Times New Roman"/>
        <family val="1"/>
      </rPr>
      <t>(bao gồm khoán chi tiếp xúc cử tri, xây dựng viết báo cáo tổng hợp ý kiến, kiến nghị cử tri, mức khoán tiền xăng xe, công tác phí... cho Đại biểu HĐND)</t>
    </r>
  </si>
  <si>
    <r>
      <t xml:space="preserve">Chi cho công tác xã hội </t>
    </r>
    <r>
      <rPr>
        <i/>
        <sz val="11"/>
        <rFont val="Times New Roman"/>
        <family val="1"/>
      </rPr>
      <t>(bao gồm tặng quà đối tượng CS, thăm hỏi ốm đau, trợ cấp khó khăn đột xuất và hỗ trợ tiền khám sức khỏe định kỳ)</t>
    </r>
  </si>
  <si>
    <t xml:space="preserve">Chế độ chi hỗ trợ đối với đại biểu Hội đồng nhân dân </t>
  </si>
  <si>
    <t xml:space="preserve">+ Kinh phí may trang phục cho đại biểu HĐND huyện </t>
  </si>
  <si>
    <t>+ Khoán tiền sách, báo, tạp chí và khai thác interNet</t>
  </si>
  <si>
    <t>+ Hỗ trợ nghiên cứu tài liệu kỳ họp Hội đồng nhân dân</t>
  </si>
  <si>
    <t>+ Khoán chi cho đại biểu HĐND huyện thực hiện việc tự in ấn tài liệu các kỳ họp HĐND huyện (tính cho cả nhiệm kỳ ttheo Kết luận của Thường trực HĐND huyện tại Thông báo số 17/TB-HĐND ngày 03/8/2021)</t>
  </si>
  <si>
    <t>Kinh phí học hỏi kinh nghiệm, tham gia các lớp tập huấn, bồi dưỡng nâng cao năng lực cho đại biểu HĐND huyện</t>
  </si>
  <si>
    <t>4.1.2</t>
  </si>
  <si>
    <t>4.1.3</t>
  </si>
  <si>
    <t>Tuyên truyền pháp luật (bao gồm chi cho Hội đồng phối hợp phổ biến, giáo dục pháp luật huyện)</t>
  </si>
  <si>
    <t>KP trang bị tủ sách pháp luật và mua bổ sung sách pháp luật</t>
  </si>
  <si>
    <t>KP thẩm định văn bản VPPL</t>
  </si>
  <si>
    <t>4.1.4</t>
  </si>
  <si>
    <t>Kinh phí ISO</t>
  </si>
  <si>
    <t>4.1.5</t>
  </si>
  <si>
    <t>KP thuê kênh, trả cước dịch vụ, mua sắm, bảo dưỡng và sửa chữa hạ tầng hệ thống quản lý ngân sách (TABMIS)</t>
  </si>
  <si>
    <t>KP hoạt động cơ quan tổng hợp các Chương trình MTQG (bao gồm BCĐ)</t>
  </si>
  <si>
    <t>Hội nghị đối thoại với doanh nghiệp</t>
  </si>
  <si>
    <t>Ban chỉ đạo Kinh tế tập thể</t>
  </si>
  <si>
    <t>4.1.6</t>
  </si>
  <si>
    <t>Hỗ trợ công tác vệ sinh ATTP</t>
  </si>
  <si>
    <t>4.1.7</t>
  </si>
  <si>
    <t>KP thực hiện công tác phổ biến, giáo dục pháp luật, tuyên truyền, vận động đồng bào vùng DTTS và các nhiệm vụ đặc thù công tác dân tộc khác</t>
  </si>
  <si>
    <t>4.1.8</t>
  </si>
  <si>
    <t xml:space="preserve">Phòng Nội vụ  </t>
  </si>
  <si>
    <t>Hỗ trợ học sinh, sinh viên về quê đón tết</t>
  </si>
  <si>
    <t>Công tác QLNN về tôn giáo (bao gồm cả tuyên truyền, phổ biến pháp luật về tôn giáo)</t>
  </si>
  <si>
    <t>Hội đồng kiểm tra, chấm điểm, đánh giá công tác CCHC</t>
  </si>
  <si>
    <t xml:space="preserve">Kinh phí tổ chức Cuộc thi “Thanh niên xung kích tham gia công cuộc cải cách hành chính nhà nước, xây dựng công sở văn minh, hiện đại” </t>
  </si>
  <si>
    <t xml:space="preserve">Hội nghị ký kết giao ước thi đua khối số 01 các huyện, TP. </t>
  </si>
  <si>
    <t>4.1.9</t>
  </si>
  <si>
    <t>KP hỗ trợ BCĐ chính quyền điện tử</t>
  </si>
  <si>
    <t>4.1.10</t>
  </si>
  <si>
    <t>Chế độ tiếp công dân</t>
  </si>
  <si>
    <t>Kinh phí Chi hội Hội Luật gia</t>
  </si>
  <si>
    <t>KP tập huấn tiếp công dân</t>
  </si>
  <si>
    <t>KP tổ chức giải quyết khiếu nại, tố cáo, kiến nghị, phản ánh của công dân và thanh tra phát sinh ngoài kế hoạch</t>
  </si>
  <si>
    <r>
      <t xml:space="preserve">Các khoản thu hồi được trích 30% bổ sung chi hoạt động thường xuyên </t>
    </r>
    <r>
      <rPr>
        <i/>
        <sz val="11"/>
        <rFont val="Times New Roman"/>
        <family val="1"/>
      </rPr>
      <t xml:space="preserve">(thực hiện khi có nguồn thu) </t>
    </r>
  </si>
  <si>
    <t>4.1.11</t>
  </si>
  <si>
    <t>4.1.12</t>
  </si>
  <si>
    <t>Ban chỉ đạo giảm nghèo huyện</t>
  </si>
  <si>
    <t xml:space="preserve">Ban chỉ đạo vì sự tiến bộ Phụ nữ </t>
  </si>
  <si>
    <t>Ban Công tác người cao tuổi</t>
  </si>
  <si>
    <t>HĐ bảo vệ, quét dọn, chăm sóc nghĩa trang liệt sỹ và các chi phí khác phục vụ các đoàn thăm, viếng nghĩa trang liệt sỹ</t>
  </si>
  <si>
    <t xml:space="preserve">KP tuần lễ quốc gia ATVSLĐ-PCCN </t>
  </si>
  <si>
    <t xml:space="preserve">Kinh phí thu thập thông tin cung lao động </t>
  </si>
  <si>
    <t>4.1.13</t>
  </si>
  <si>
    <t>4.1.14</t>
  </si>
  <si>
    <t xml:space="preserve">Ban Tiếp công dân huyện </t>
  </si>
  <si>
    <t>4.2</t>
  </si>
  <si>
    <t xml:space="preserve">Huyện ủy  </t>
  </si>
  <si>
    <r>
      <t xml:space="preserve">Quỹ lương cho số biên chế được duyệt </t>
    </r>
    <r>
      <rPr>
        <i/>
        <sz val="11"/>
        <rFont val="Times New Roman"/>
        <family val="1"/>
      </rPr>
      <t>(bao gồm phụ cấp kiêm nhiệm chức vụ lãnh đạo và quỹ lương 02 BC dự phòng)</t>
    </r>
  </si>
  <si>
    <t xml:space="preserve">Kinh phí hoạt động đặc thù của Huyện ủy </t>
  </si>
  <si>
    <t>BCĐ Tôn giáo</t>
  </si>
  <si>
    <t>BCĐ thực hiện QC dân chủ</t>
  </si>
  <si>
    <t>Chi cho công tác Đảng ở tổ chức cơ sở và cấp trên cơ sở</t>
  </si>
  <si>
    <t xml:space="preserve">KP thực hiện Quyết định 946-QĐ/TU ngày 09/4/2018: </t>
  </si>
  <si>
    <t>+ Chế độ chi Hội nghị</t>
  </si>
  <si>
    <t>+ Chi xây dựng, soạn thảo và thẩm định văn bản</t>
  </si>
  <si>
    <t>+ Chi cho công tác xã hội</t>
  </si>
  <si>
    <t>+ Chi một số chế độ khác (bao gồm chế độ trang phục)</t>
  </si>
  <si>
    <t>Chi mật phí đặc thù của TTHU và BVNB</t>
  </si>
  <si>
    <t>Kinh phí phụ cấp trách nhiệm cấp ủy (HUV: 40 người *0,4*1,49*12tháng)</t>
  </si>
  <si>
    <t>Kinh phí phục vụ công tác bảo vệ chính trị nội bộ</t>
  </si>
  <si>
    <t>KP điều tra, nắm bắt, nghiên cứu dư luận xã hội (Theo HD số 167-HD/BTGTW)</t>
  </si>
  <si>
    <t>Kinh phí Ban chỉ đạo 35</t>
  </si>
  <si>
    <r>
      <t xml:space="preserve">Kinh phí mua sắm tài sản dùng cho công tác chuyên môn </t>
    </r>
    <r>
      <rPr>
        <i/>
        <sz val="11"/>
        <rFont val="Times New Roman"/>
        <family val="1"/>
      </rPr>
      <t>(bao gồm máy chiếu, màn hình và trang thiết bị hệ thống phục vụ họp trực tuyến)</t>
    </r>
  </si>
  <si>
    <t>Dự phòng ngân sách Đảng</t>
  </si>
  <si>
    <t>4.3</t>
  </si>
  <si>
    <t>4.3.1</t>
  </si>
  <si>
    <t>Mặt trận</t>
  </si>
  <si>
    <t>KP cấp ủy viên MT cho CB không hưởng lương QĐ 33/2014/QĐ-TTg</t>
  </si>
  <si>
    <t>KP giám sát, phản biện xã hội và tuyên truyền các hoạt động của chính quyền</t>
  </si>
  <si>
    <t>KP Cuộc vận động ủng hộ "Ngày vì người nghèo"</t>
  </si>
  <si>
    <t>KP Cuộc vận động "Toàn dân đoàn kết xây dựng nông thôn mới, đô thị văn minh"</t>
  </si>
  <si>
    <t>KP Cuộc vận động "Người Việt Nam ưu tiên dùng hàng Việt Nam"</t>
  </si>
  <si>
    <t>KP Cuộc vận động "Làm thay đổi nếp nghĩ, cách làm của đồng bào DTTS, làm cho đồng bào DTTS vươn lên thoát nghèo bền vững"</t>
  </si>
  <si>
    <t>KP thực hiện Kế hoạch xóa bỏ các hủ tục lạc hậu trên địa bàn</t>
  </si>
  <si>
    <t>Các hoạt động đặc thù khác (tôn giáo, thăm hỏi, chúc mừng, ...)</t>
  </si>
  <si>
    <t>4.3.2</t>
  </si>
  <si>
    <t>Huyện đoàn</t>
  </si>
  <si>
    <t>KP Tổ chức các hoạt động đoàn trên địa bàn huyện trong, tham gia các hoạt động do cấp trên tổ chức</t>
  </si>
  <si>
    <t>Quà cho Thanh niên nhập ngũ (của UBND huyện giao Huyện đoàn thực hiện)</t>
  </si>
  <si>
    <t>KP tổ chức các hoạt động hè và chiến dịch thanh niên tình nguyện hè năm 2021</t>
  </si>
  <si>
    <t>Hỗ trợ thanh niên lập thân, lập nghiệp</t>
  </si>
  <si>
    <t>KP hỗ trợ tổ chức cháo mừng Đại hội Đoàn (tổ chức giải bóng đá, bóng chuyển, hội thi CB đoàn giỏi, hội thi tuyên tuyền ca khúc cách mạng, nét đẹp đoàn viên, ...)</t>
  </si>
  <si>
    <t>KP tổ chức Đại hội Đoàn TNCSHCM cấp huyện và tham gia ĐH cấp trên</t>
  </si>
  <si>
    <t>Hỗ trợ KP hoạt động Hội đồng trẻ em</t>
  </si>
  <si>
    <t>Hỗ trợ KP tổ chức Chương trình "Tình nguyện Mùa đông"</t>
  </si>
  <si>
    <t xml:space="preserve">Hỗ trợ 2 đội thanh niên xung kích (tại xã Đăk Man và xã Đăk Môn) ứng cứu nhanh tai nạn giao thông </t>
  </si>
  <si>
    <t>Hỗ trợ các hoạt động còn lại (Hội trại, về nguồn, tháng Ba biên giới, ...)</t>
  </si>
  <si>
    <t>4.3.3</t>
  </si>
  <si>
    <t>Phụ nữ</t>
  </si>
  <si>
    <t>Tổ chức ngày 08/3</t>
  </si>
  <si>
    <t>Tổ chức ngày 20/10</t>
  </si>
  <si>
    <t>KP Đề án 938, 939/TTg, về tuyên truyền, giáo dục, vận động, hỗ trợ phụ nữ tham gia giải quyết các vấn đề xã hội liên quan đến phụ nữ</t>
  </si>
  <si>
    <t>KP tuyên truyền, vận động phụ nữ không sinh con thứ 3</t>
  </si>
  <si>
    <t>KP tổ chức Chương trình “Đồng hành cùng phụ nữ biên cương”</t>
  </si>
  <si>
    <t>Kinh phí gia hạn, cập nhật phần mềm Kế toán HCSN.</t>
  </si>
  <si>
    <t>4.3.4</t>
  </si>
  <si>
    <t>Hội nông dân</t>
  </si>
  <si>
    <t xml:space="preserve">Kinh phí gia hạn, cập nhật phần mềm Kế toán HCSN, </t>
  </si>
  <si>
    <t>4.3.5</t>
  </si>
  <si>
    <t>Hội Cựu chiến binh</t>
  </si>
  <si>
    <t>KP Đại hội Hội Cựu chiến binh (bao gồm tham gia cấp tỉnh)</t>
  </si>
  <si>
    <t>4.3.6</t>
  </si>
  <si>
    <t>HT thu hút quần chúng vào tổ chức CTXH</t>
  </si>
  <si>
    <t>4.4</t>
  </si>
  <si>
    <t>4.4.1</t>
  </si>
  <si>
    <t xml:space="preserve">Hội Cựu thanh niên xung phong </t>
  </si>
  <si>
    <t>4.4.2</t>
  </si>
  <si>
    <t xml:space="preserve">Hội Người cao tuổi </t>
  </si>
  <si>
    <t xml:space="preserve">Trong đó: </t>
  </si>
  <si>
    <t>- Hỗ trợ nhiệm vụ thường xuyên</t>
  </si>
  <si>
    <t>- Hỗ trợ nhiệm vụ không thường xuyên (điều tra, khảo sát người cao tuổi; tham gia hội thao, văn hóa, văn nghệ, TDTT người cao tuổi trong năm; ...)</t>
  </si>
  <si>
    <t>4.4.3</t>
  </si>
  <si>
    <t>Hỗ trợ hoạt động Hội khuyến học (Giao Hội khuyến học)</t>
  </si>
  <si>
    <t>4.4.4</t>
  </si>
  <si>
    <t xml:space="preserve">Hội chữ thập đỏ </t>
  </si>
  <si>
    <t xml:space="preserve">Hỗ trợ chi thường xuyên (15% quỹ lương) </t>
  </si>
  <si>
    <t>4.4.5</t>
  </si>
  <si>
    <t>KP hỗ trợ hoạt động hội nạn nhân chất độc da cam/Dioxin (Hội nạn nhân chất độc Da cam/Dioxin)</t>
  </si>
  <si>
    <t>Sự nghiệp Văn hóa - thông tin</t>
  </si>
  <si>
    <t>5.1</t>
  </si>
  <si>
    <t>KP tổ chức mở lớp truyền dạy kỹ năng, kỹ thuật diễn tấu cồng chiêng và kỹ thuật múa xoong</t>
  </si>
  <si>
    <t>KP tổ chức hưởng ứng ngày Sách Việt Nam hàng năm (21/4)</t>
  </si>
  <si>
    <t>BCĐ phong trào toàn dân đoàn kết XD đời sống Văn hóa</t>
  </si>
  <si>
    <t>Kinh phí Sự nghiệp gia đình (bao gồm Câu lạc bộ gia đình hạnh phúc, phòng chống bạo lực gia đình)</t>
  </si>
  <si>
    <t>KP tổ chức tập huấn cán bộ văn hóa cơ sở</t>
  </si>
  <si>
    <t>KP xây dựng hương ước, quy ước</t>
  </si>
  <si>
    <t xml:space="preserve">HTKP quản lý di tích lịch sử Chiến thắng Đăk Pék </t>
  </si>
  <si>
    <t>5.2</t>
  </si>
  <si>
    <t xml:space="preserve">Hỗ trợ chi thường xuyên </t>
  </si>
  <si>
    <t>Pa nô áp phích tuyên truyền các ngành lễ lớn (KP Pa nô tuyên truyền khoán tất cả các ngày lễ trong năm, tuyên truyền nghĩa vụ quân sự, ... đơn vị tự cân đối thực hiện)</t>
  </si>
  <si>
    <t>Chi tổ chức và tham gia các hoạt động văn hóa văn nghệ trong năm</t>
  </si>
  <si>
    <t>Hỗ trợ hoạt động Hội trường 16/5 và Sân Thể thao - Lễ hội huyện (bao gồm ttiền điện các điểm văn hóa, Hội trường 16/5, Nhà Đa năng, ...)</t>
  </si>
  <si>
    <t>Hỗ trợ hoạt động thư viện và hoạt động phòng truyền thống</t>
  </si>
  <si>
    <t>Hỗ trợ hoạt động Ngục Đăk Glei và Quảng bá hình ảnh huyện</t>
  </si>
  <si>
    <t>Xăng xe, bảo hiểm và sửa chữa xe ô tô chuyên dùng</t>
  </si>
  <si>
    <r>
      <t xml:space="preserve">Sự nghiệp Phát thanh - Truyền hình </t>
    </r>
    <r>
      <rPr>
        <sz val="11"/>
        <rFont val="Times New Roman"/>
        <family val="1"/>
        <charset val="163"/>
      </rPr>
      <t>(giao Trung tâm Văn hóa - Thể thao - Du lịch và Truyền thông)</t>
    </r>
  </si>
  <si>
    <t>Hỗ trợ chi thường xuyên</t>
  </si>
  <si>
    <t>Trả tiền điện Trạm phát sóng TH_TH và tiền điện trạm xã Đăk Pék, TT Đăk Glei</t>
  </si>
  <si>
    <t>KP bảo dưỡng và sửa chữa hệ thống truyền thanh không dây cấp huyện và cơ sở</t>
  </si>
  <si>
    <t>Hổ trợ các hoạt động khác còn lại (quay phim, biên tập, sửa chữa nhỏ máy móc, thiết bị, ...)</t>
  </si>
  <si>
    <r>
      <t>Sự nghiệp Thể dục - Thể thao</t>
    </r>
    <r>
      <rPr>
        <sz val="11"/>
        <rFont val="Times New Roman"/>
        <family val="1"/>
        <charset val="163"/>
      </rPr>
      <t xml:space="preserve"> (giao Trung tâm Văn hóa - Thể thao - Du lịch và Truyền thông)</t>
    </r>
  </si>
  <si>
    <t>KP tổ chức các hoạt động TDTT trong năm trên địa bàn huyện (bao gồm các hoạt động TDTT thường niên hằng năm)</t>
  </si>
  <si>
    <t xml:space="preserve">Kinh phí tổ chức Đại hội Thể dục thể thao cấp huyện lần thứ VII năm 2021 chuyển sang năm 2022 thực hiện </t>
  </si>
  <si>
    <r>
      <t xml:space="preserve">KP tham gia các hoạt động TDTT do tỉnh tổ chức trong năm </t>
    </r>
    <r>
      <rPr>
        <i/>
        <sz val="11"/>
        <rFont val="Times New Roman"/>
        <family val="1"/>
        <charset val="163"/>
      </rPr>
      <t>(bao gồm tham gia Đại hội TDTT cấp tỉnh)</t>
    </r>
  </si>
  <si>
    <t xml:space="preserve">Đảm bảo xã hội  </t>
  </si>
  <si>
    <t>8.1</t>
  </si>
  <si>
    <r>
      <t xml:space="preserve">KP thực hiện chính sách trợ giúp xã hội đối với đối tượng bảo trợ xã hội </t>
    </r>
    <r>
      <rPr>
        <i/>
        <sz val="11"/>
        <rFont val="Times New Roman"/>
        <family val="1"/>
        <charset val="163"/>
      </rPr>
      <t>(bao gồm chính sách do địa phương ban hành)</t>
    </r>
  </si>
  <si>
    <t xml:space="preserve">Hỗ trợ tiền điện hộ nghèo, hộ chính sách xã hội </t>
  </si>
  <si>
    <t>KP chi trả chế độ cho cộng tác viên giảm nghèo theo Đề án giám nghèo đa chiều</t>
  </si>
  <si>
    <t xml:space="preserve">KP chúc thọ, mừng thọ theo Luật người cao tuổi </t>
  </si>
  <si>
    <t xml:space="preserve">KP điều tra, rà soát hộ nghèo </t>
  </si>
  <si>
    <t xml:space="preserve">KP chương trình chăm sóc, bảo vệ trẻ em </t>
  </si>
  <si>
    <t xml:space="preserve">KP phòng chống mại dâm </t>
  </si>
  <si>
    <t xml:space="preserve">KP quản lý bảo vệ tượng đài tưởng niệm cấp huyện </t>
  </si>
  <si>
    <t>Thực hiện phòng, chống tai nạn, thương tích ở trẻ em</t>
  </si>
  <si>
    <t xml:space="preserve">Thực hiện DA trợ giúp người khuyết tật </t>
  </si>
  <si>
    <t xml:space="preserve">Kinh phí tổ chức Lễ phát động Tháng hành động vì trẻ em </t>
  </si>
  <si>
    <t xml:space="preserve">Kinh phí tổ chức Tết Trung thu </t>
  </si>
  <si>
    <t xml:space="preserve">Kinh phí thăm và tặng quà cho Người có công nhân, đối tượng BTXH và các đối tượng chính sách khác dịp Tết Nguyên Đán và Ngày TBLS (27/7) </t>
  </si>
  <si>
    <t xml:space="preserve">KP hỗ trợ tiền xe cho các đối tượng Người có công đi điều dưỡng tập trung hàng năm </t>
  </si>
  <si>
    <t>KP thực hiện chế độ mai táng phí cho các đối tượng</t>
  </si>
  <si>
    <t>8.2</t>
  </si>
  <si>
    <t>KP thăm, chúc Tết Nguyên đán các xã đặc biệt khó khăn (khu vực III), xã biên giới và xã ATK theo quyết định của cấp có thẩm quyền trên địa bàn</t>
  </si>
  <si>
    <t>KP thăm, chúc Tết Nguyên đán các Tiểu đội dân quân thường trực xã biên giới</t>
  </si>
  <si>
    <t>8.3</t>
  </si>
  <si>
    <t xml:space="preserve">KP thực hiện Chính sách đối với người có uy tín trong đồng bào DTTS </t>
  </si>
  <si>
    <t>8.4</t>
  </si>
  <si>
    <t>Hỗ trợ thực hiện chính sách già làng</t>
  </si>
  <si>
    <t>8.5</t>
  </si>
  <si>
    <t>Ngân hàng Chính sách xã hội huyện</t>
  </si>
  <si>
    <t xml:space="preserve">Cấp vốn ủy thác qua NHCS xã hội để hỗ trợ thực hiện cho vay hộ nghèo, hộ đối tượng chính sách trên địa bàn huyện </t>
  </si>
  <si>
    <t>Chi sự nghiệp y tế, dân số và gia đình</t>
  </si>
  <si>
    <t>KP mua thẻ BHYT cho đối tượng BTXH (Phòng LĐTBXH)</t>
  </si>
  <si>
    <t>KP mua thẻ BHYT cho CCB, thanh niên xung phong, ... (Giao phòng LĐTBXH)</t>
  </si>
  <si>
    <t>Trung tâm học tập cộng đồng</t>
  </si>
  <si>
    <t>Đào tạo nghề phi nông nghiệp cho lao động nông thôn</t>
  </si>
  <si>
    <t>Đào tạo nghề nông nghiệp cho lao động nông thôn</t>
  </si>
  <si>
    <t xml:space="preserve">Quỹ thi đua, khen thưởng ngành giáo dục </t>
  </si>
  <si>
    <t>Kinh phí mở lớp và các nội dung khác</t>
  </si>
  <si>
    <t>11.1</t>
  </si>
  <si>
    <t>Chi An ninh và trật tự an toàn xã hội</t>
  </si>
  <si>
    <t>11.1.1</t>
  </si>
  <si>
    <t>Công an huyện</t>
  </si>
  <si>
    <r>
      <t xml:space="preserve">Hỗ trợ tiền nhiên liệu phục vụ công tác tuần tra, kiểm soát đảm bảo ANTT kết hợp xử lý xe độ chế trên địa bàn huyện </t>
    </r>
    <r>
      <rPr>
        <i/>
        <sz val="11"/>
        <rFont val="Times New Roman"/>
        <family val="1"/>
        <charset val="163"/>
      </rPr>
      <t>(Bố trí từ nguồn BSMT: 120 trđ)</t>
    </r>
  </si>
  <si>
    <t>Chi hỗ trợ bồi dưỡng CBCS trực, tuần tra, kiểm soát ban đêm</t>
  </si>
  <si>
    <t xml:space="preserve">Tuyên truyền Luật ATGT </t>
  </si>
  <si>
    <t>Hỗ trợ kinh phí sữa chữa, mua sắm vật tư, văn phòng phẩm và trang thiết bị cho Công an xã chính quy</t>
  </si>
  <si>
    <t xml:space="preserve">Tập huấn phòng cháy, chữa cháy và công tác cứu hộ, cứu nạn </t>
  </si>
  <si>
    <t>KP đảm bảo ANTT trên địa bàn (đảm bảo ANTT, ANBG các đợt cao điểm, ngày lễ lớn, ...)</t>
  </si>
  <si>
    <t>Kinh phí tiếp xúc, tranh thủ người có uy tín trong vùng đồng bào DTTS</t>
  </si>
  <si>
    <t>KP phát động phòng trào "Toàn dân bảo vệ ANTQ; tuyên truyền, phổ biến giáo dục cho trẻ vị thành niên; vận động người ở tù tha về tái hòa nhập cộng đồng, duy trì các mô hình tự quản về ANTT, ...</t>
  </si>
  <si>
    <t>Chi công tác quản lý hành chính về TTXH (thu hồi vũ khí, vật liệu nổ, CCHT, ...)</t>
  </si>
  <si>
    <t>Chi hỗ trợ bồi dưỡng CBCS trực, bảo vệ các ngày lễ lớn (bao gồm: Phục Sinh, Phật Đản, Noel, ...)</t>
  </si>
  <si>
    <t>KP chi trả tiền điện và dịch vụ interNet hệ thống camera giám sát ANTT</t>
  </si>
  <si>
    <t>Kinh phí lắp đặt bổ sung hệ thống Camera giám sát ANTT tại các điểm cần thiết</t>
  </si>
  <si>
    <t>Hội đồng thẩm định giá tài sản trong tố tụng hình sự (bao gồm chi bồi dưỡng cho các thành viên; chi cho công tác định giá tài sản)</t>
  </si>
  <si>
    <t>11.1.2</t>
  </si>
  <si>
    <t>KP thực hiện Kết luận 354-KL/TU (giao Huyện ủy)</t>
  </si>
  <si>
    <t>11.2</t>
  </si>
  <si>
    <t xml:space="preserve">Quốc phòng </t>
  </si>
  <si>
    <t>11.2.1</t>
  </si>
  <si>
    <t>Ban Chỉ huy Quân sự huyện</t>
  </si>
  <si>
    <t>KP tuyển quân hằng năm (khám nghĩa vụ quân sự)</t>
  </si>
  <si>
    <t>Kinh phí tặng quà quân nhân nhập ngũ và tiếp đón quân nhân hoàn thành nghĩa vụ trở về địa phương</t>
  </si>
  <si>
    <t>KP thăm và tặng quà Lễ tuyên thệ chiến sĩ mới nhập ngũ</t>
  </si>
  <si>
    <t>KP tập huấn, huấn luyện quân nhân DBĐV</t>
  </si>
  <si>
    <t>Hỗ trợ tập huấn cán bộ cấp huyện quản lý</t>
  </si>
  <si>
    <t>KP mở lớp bồi dưỡng kiến thức Quốc phòng an ninh cho đối tượng 4</t>
  </si>
  <si>
    <t>Hỗ trợ tổ chức các ngày lễ lớn, kỷ niệm trong năm 2021 (bao gồm ngày 22/12)</t>
  </si>
  <si>
    <t>Hỗ trợ hoạt động BCĐ 24</t>
  </si>
  <si>
    <t>KP biên soạn lịch sử lực lượng vũ trang huyện Đăk Glei</t>
  </si>
  <si>
    <t>PC trách nhiệm, PC thâm niên CĐ thực hiện pháp lệnh DQTV</t>
  </si>
  <si>
    <t>Hỗ trợ kinh phí tuần tra kiểm soát địa bàn (4 đợt/năm)</t>
  </si>
  <si>
    <t>Kinh phí hỗ trợ BCĐ diễn tập quy chế phối hợp (tại 3 xã Đăk Man, Đăk Plô và thị trấn Đăk Glei)</t>
  </si>
  <si>
    <t>Hỗ trợ mua bàn ghế, trang thiết bị Nhà tiếp công dân và phòng trực ban nội; đóng tủ đựng quân trang cho DBĐV và DQTV</t>
  </si>
  <si>
    <t>KP bảo vệ cột mốc biên giới, khảo sát công trình phòng thủ</t>
  </si>
  <si>
    <t xml:space="preserve">Bố trí kinh phí xây dựng nhà làm việc Ban Chỉ huy Quân sự xã Đăk Kroong </t>
  </si>
  <si>
    <t>Bố trí kinh phí xây dựng nhà làm việc Ban Chỉ huy Quân sự xã Đăk Choong</t>
  </si>
  <si>
    <t>Xây dựng công trình thao trường huấn luyện huyện</t>
  </si>
  <si>
    <t>Kinh phí bảo vệ trường bắn, thao trường huấn luyện</t>
  </si>
  <si>
    <t>Hỗ trợ nhiệm vụ quốc phòng khác (tăng cường khu vực phòng thủ; công tác quốc phòng nhân dân; đảm bảo nhiệm vụ quốc phòng tại các vùng trọng điểm, ATK; ...)</t>
  </si>
  <si>
    <t>11.2.2</t>
  </si>
  <si>
    <r>
      <t xml:space="preserve">Kinh phí huấn luyện Dân quân tự vệ toàn huyện </t>
    </r>
    <r>
      <rPr>
        <i/>
        <sz val="11"/>
        <rFont val="Times New Roman"/>
        <family val="1"/>
      </rPr>
      <t>(Phân khai khi KH huấn luyện được phê duyệt)</t>
    </r>
  </si>
  <si>
    <t>11.2.3</t>
  </si>
  <si>
    <t xml:space="preserve">Hỗ trợ huấn luyện DQTV </t>
  </si>
  <si>
    <t>Văn phòng HĐND-UBND huyện</t>
  </si>
  <si>
    <t>11.2.4</t>
  </si>
  <si>
    <t>Kinh phí khám sức khỏe nghĩa vụ quân sự  (Giao Phòng Y tế)</t>
  </si>
  <si>
    <r>
      <t>Chi khác ngân sách</t>
    </r>
    <r>
      <rPr>
        <i/>
        <sz val="11"/>
        <rFont val="Times New Roman"/>
        <family val="1"/>
        <charset val="163"/>
      </rPr>
      <t xml:space="preserve"> </t>
    </r>
  </si>
  <si>
    <t>Chỉnh lý tài liệu tồn đọng (Văn phòng HĐND-UBND huyện)</t>
  </si>
  <si>
    <t>Chỉnh lý tài liệu tồn đọng (Phòng Tài chính - Kế hoạch)</t>
  </si>
  <si>
    <t>Chỉnh lý tài liệu tồn đọng (Phòng Tài nguyên và Môi trường)</t>
  </si>
  <si>
    <t>Chỉnh lý tài liệu tồn đọng (Phòng Nội vụ)</t>
  </si>
  <si>
    <t>Kinh phí Quỹ hỗ trợ nông dân (Hội Nông dân huyện)</t>
  </si>
  <si>
    <t>Quỹ thi đua, khen thưởng huyện (bao gồm Khen thưởng Cơ quan đạt chuẩn Văn hóa) giao Phòng Nội vụ</t>
  </si>
  <si>
    <t>Nguồn chưa phân bổ</t>
  </si>
  <si>
    <t>Dự toán mua sắm, sửa chữa</t>
  </si>
  <si>
    <t>Sửa chữa Trụ sở làm việc Phòng Giáo dục và Đào tạo</t>
  </si>
  <si>
    <t>Sửa chữa Trụ sở làm việc Phòng Lao động, Thương binh và Xã hội</t>
  </si>
  <si>
    <t>Sửa chữa Trụ sở làm việc Trung Tâm Văn hóa - Thể thao - Du lịch và Truyền thông</t>
  </si>
  <si>
    <t>Trụ sở Ban tiếp công dân và Thanh tra huyện (Làm mái tôn che nắng, mưa)</t>
  </si>
  <si>
    <t>Dự phòng ngân sách cấp huyện</t>
  </si>
  <si>
    <t>Bổ sung mục tiêu từ NS Trung ương</t>
  </si>
  <si>
    <t>Bổ sung mục tiêu, nhiệm vụ cụ thể</t>
  </si>
  <si>
    <t>Bổ sung thực hiện các Chương trình MTQG</t>
  </si>
  <si>
    <t>Bổ sung mục tiêu từ NS cấp tỉnh</t>
  </si>
  <si>
    <t xml:space="preserve">Bổ sung mục tiêu, nhiệm vụ cụ thể </t>
  </si>
  <si>
    <t>Bổ sung vốn đầu tư phát triển</t>
  </si>
  <si>
    <t>TỔNG CỘNG (A+B)</t>
  </si>
  <si>
    <t xml:space="preserve">* Ghi chú:  </t>
  </si>
  <si>
    <t xml:space="preserve">     - Dự toán trên đã tính Quỹ tiền lương theo MLCS 1,49 triệu đồng</t>
  </si>
  <si>
    <t xml:space="preserve">     - Tiết kiệm 10% chi thường xuyên trích tập trung tại NS huyện để thực hiện chính sách tiền lương năm 2022</t>
  </si>
  <si>
    <t>ĐVT: Triệu đồng</t>
  </si>
  <si>
    <t>Đơn vị thực hiện</t>
  </si>
  <si>
    <t>NS xã</t>
  </si>
  <si>
    <t>Tiết kiệm 10%</t>
  </si>
  <si>
    <t>Được sử dụng</t>
  </si>
  <si>
    <t>3a</t>
  </si>
  <si>
    <t>3b</t>
  </si>
  <si>
    <t>3c</t>
  </si>
  <si>
    <t>Chi bộ máy hoạt động sự nghiệp</t>
  </si>
  <si>
    <t>Làm tròn 161</t>
  </si>
  <si>
    <t>KP gia hạn, cập nhật phần mềm Kế toán HCSN, phần mềm QLTS và phần mềm lập DT lương - CCTL.</t>
  </si>
  <si>
    <t xml:space="preserve">Chi các hoạt động sự nghiệp </t>
  </si>
  <si>
    <r>
      <t>Chi hoạt động sự nghiệp khuyến nông</t>
    </r>
    <r>
      <rPr>
        <i/>
        <sz val="12"/>
        <rFont val="Times New Roman"/>
        <family val="1"/>
        <charset val="163"/>
      </rPr>
      <t xml:space="preserve"> (bao gồm KP thực hiện Chương trình khuyến nông tỉnh Kon Tum giai đoạn 2020-2022 đã được UBND tỉnh phê duyệt)</t>
    </r>
  </si>
  <si>
    <t>Kinh phí phòng cháy, chữa cháy rừng</t>
  </si>
  <si>
    <t>Mua vật tư dự phòng bão lũ và kinh phí hoạt động của BCĐ</t>
  </si>
  <si>
    <t>Trong đó: Mua vật tư dự phòng, phòng chống bão lũ</t>
  </si>
  <si>
    <t xml:space="preserve">KP đảm bảo cho các hoạt động thực hiện quy chế phối hợp trong công tác bảo vệ rừng </t>
  </si>
  <si>
    <t>Hạt Kiểm Lâm</t>
  </si>
  <si>
    <t>HTKP tiêm phòng thú y phòng chống dịch bệnh</t>
  </si>
  <si>
    <t>Duy tu, sửa chữa nhỏ đường giao thông và phát quang mùa mưa</t>
  </si>
  <si>
    <t>Hỗ trợ quản lý, vận hành và duy tu sửa chữa các công trình NSH</t>
  </si>
  <si>
    <t>KP hỗ trợ bảo vệ và phát triển đất trồng lúa theo Nghị định 35/2015/NĐ-CP</t>
  </si>
  <si>
    <t>Cấp huyện thực hiện</t>
  </si>
  <si>
    <t>Hỗ trợ Tổ vận hành khai thác các công trình thủy lợi</t>
  </si>
  <si>
    <t>Kinh phí thực hiện Chính sách cấp bù miễn thu thủy lợi phí (theo diện tích được phê duyệt tại QĐ số 1000/QĐ-UBND ngày 29/10/2021 của UBND tỉnh)</t>
  </si>
  <si>
    <r>
      <t xml:space="preserve">Lập kế hoạch sử dụng đất năm 2022 </t>
    </r>
    <r>
      <rPr>
        <i/>
        <sz val="12"/>
        <rFont val="Times New Roman"/>
        <family val="1"/>
        <charset val="163"/>
      </rPr>
      <t>(thực hiện hoàn thành năm 2021)</t>
    </r>
  </si>
  <si>
    <t>KP xây dựng Phương án quản lý, sử dụng đất lấn chiếm theo Quyết định số 1318/QĐ-UBND ngày 27/11/2018 của UBND tỉnh</t>
  </si>
  <si>
    <r>
      <t xml:space="preserve">Kinh phí hoạt động đảm bảo trật tư ATGT của Ban ATGT cấp huyện </t>
    </r>
    <r>
      <rPr>
        <i/>
        <sz val="12"/>
        <rFont val="Times New Roman"/>
        <family val="1"/>
        <charset val="163"/>
      </rPr>
      <t>(bao gồm lắp đặt các loại biển báo, biển chỉ dẫn về an toàn giao thông,...)</t>
    </r>
  </si>
  <si>
    <t>Phân bổ chi tiết sau</t>
  </si>
  <si>
    <r>
      <t xml:space="preserve">Cắm mốc giới thực địa Đồ án quy hoạch chi tiết (tỷ lệ 1/500) khu trung tâm thị trấn Đăk Glei, huyện Đăk Glei, tỉnh Kon Tum </t>
    </r>
    <r>
      <rPr>
        <i/>
        <sz val="12"/>
        <rFont val="Times New Roman"/>
        <family val="1"/>
        <charset val="163"/>
      </rPr>
      <t>(thực hiện năm 2021 còn thiếu)</t>
    </r>
  </si>
  <si>
    <t>Kinh phí tổ chức tuần tra, kiểm tra khai thác lâm sản, khoáng sản trái phép</t>
  </si>
  <si>
    <t>Tuần tra, kiểm tra khai thác khoáng sản trái phép</t>
  </si>
  <si>
    <t>Tuần tra, kiểm tra khai thác lâm sản, khoáng sản trái phép</t>
  </si>
  <si>
    <t>Phân bổ sau</t>
  </si>
  <si>
    <t>Hỗ trợ sửa chữa cầu treo (Sửa chữa cầu treo dân sinh các xã, thị trấn)</t>
  </si>
  <si>
    <t>KP thực hiện tháng vệ sinh tiêu độc, khử trùng môi trường phòng chống dịch bệnh động vật</t>
  </si>
  <si>
    <t>Các dịch vụ sự nghiệp công sử dụng kinh phí NSNN thuộc lĩnh vực đô thị (bao gồm trả tiền điện công lộ). Kinh phí còn lại sử dụng từ nguồn thu dịch vụ</t>
  </si>
  <si>
    <t>Phòng Kinh tế và Hạ tầng 
(đặt hàng/đấu thầu)</t>
  </si>
  <si>
    <t>Kinh phí thực hiện nhiệm vụ cải tạo và trồng mới cây xanh trên địa bàn huyện</t>
  </si>
  <si>
    <t xml:space="preserve">Phòng Kinh tế và Hạ tầng 
</t>
  </si>
  <si>
    <r>
      <t xml:space="preserve">Hỗ trợ cây giống dược liệu cho nhân dân phát triển sản xuất </t>
    </r>
    <r>
      <rPr>
        <i/>
        <sz val="12"/>
        <rFont val="Times New Roman"/>
        <family val="1"/>
        <charset val="163"/>
      </rPr>
      <t>(Cây giống được gieo ươm tại vườn ươm)</t>
    </r>
  </si>
  <si>
    <t xml:space="preserve">Hỗ trợ KP cho các Chốt liên ngành quản lý bảo vệ rừng </t>
  </si>
  <si>
    <t xml:space="preserve">Bố trí kinh phí trồng rừng </t>
  </si>
  <si>
    <r>
      <t xml:space="preserve">Dự án hỗ trợ trồng rừng sản xuất trên đất trống, đồi núi, đá bạc màu trên địa bàn huyện Đăk Glei năm 2021 </t>
    </r>
    <r>
      <rPr>
        <i/>
        <sz val="12"/>
        <rFont val="Times New Roman"/>
        <family val="1"/>
        <charset val="163"/>
      </rPr>
      <t xml:space="preserve">(trả nợ kinh phí hỗ trợ cho công tác khuyến lâm và chi phí khảo sát, thiết kế, ký hợp đồng trồng rừng) </t>
    </r>
  </si>
  <si>
    <t>Nâng cấp, sửa chữa các công trình hạ tầng</t>
  </si>
  <si>
    <r>
      <t xml:space="preserve">Nâng cấp mặt đường Trần Phú </t>
    </r>
    <r>
      <rPr>
        <i/>
        <sz val="12"/>
        <rFont val="Times New Roman"/>
        <family val="1"/>
        <charset val="163"/>
      </rPr>
      <t>(đoạn từ ngã tư Hùng Vương đến ngã tư A Khanh)</t>
    </r>
    <r>
      <rPr>
        <sz val="12"/>
        <rFont val="Times New Roman"/>
        <family val="1"/>
        <charset val="163"/>
      </rPr>
      <t xml:space="preserve"> (chiều dài tuyến L=650m, thảm nhựa mặt đường)</t>
    </r>
  </si>
  <si>
    <t>Ban QLDA đầu tư xây dựng</t>
  </si>
  <si>
    <r>
      <t xml:space="preserve">Sửa chữa cầu treo từ đường HCM qua Trường Dân tộc nội trú huyện </t>
    </r>
    <r>
      <rPr>
        <i/>
        <sz val="12"/>
        <rFont val="Times New Roman"/>
        <family val="1"/>
        <charset val="163"/>
      </rPr>
      <t>(hư hỏng do ảnh hưởng của bão lũ năm 2021)</t>
    </r>
  </si>
  <si>
    <r>
      <t xml:space="preserve">Xử lý sạt lở (chỉnh dòng chảy) đường vào Trường Tiểu học Kim Đồng, xã Đăk Pék </t>
    </r>
    <r>
      <rPr>
        <i/>
        <sz val="12"/>
        <rFont val="Times New Roman"/>
        <family val="1"/>
        <charset val="163"/>
      </rPr>
      <t>(hư hỏng do ảnh hưởng của bão lũ năm 2021)</t>
    </r>
  </si>
  <si>
    <t>Vỉa hè đường Lê Hồng Phong</t>
  </si>
  <si>
    <t>Bố trí vốn đối ứng cho công tác đền bù, GPMB và các chi phí khác đối với các công trình đầu tư xây dựng (*)</t>
  </si>
  <si>
    <t>Thực hiện khi phát sinh nhiệm vụ</t>
  </si>
  <si>
    <t>KP xử lý công nợ sau phê duyệt quyết toán dự án hoàn thành (*)</t>
  </si>
  <si>
    <t xml:space="preserve">Các chủ đầu tư </t>
  </si>
  <si>
    <t xml:space="preserve">   NỘI DUNG</t>
  </si>
  <si>
    <t>Chia ra các xã</t>
  </si>
  <si>
    <t>Thị trấn</t>
  </si>
  <si>
    <t>Đăk</t>
  </si>
  <si>
    <t>Xã</t>
  </si>
  <si>
    <t>Mường</t>
  </si>
  <si>
    <t>Ngọc</t>
  </si>
  <si>
    <t xml:space="preserve">                                  TÊN XÃ, TT</t>
  </si>
  <si>
    <t>Đăk Glei</t>
  </si>
  <si>
    <t>Pék</t>
  </si>
  <si>
    <t>Kroong</t>
  </si>
  <si>
    <t>Môn</t>
  </si>
  <si>
    <t>Long</t>
  </si>
  <si>
    <t>Man</t>
  </si>
  <si>
    <t>Nhoong</t>
  </si>
  <si>
    <t>Xốp</t>
  </si>
  <si>
    <t>Plô</t>
  </si>
  <si>
    <t>Choong</t>
  </si>
  <si>
    <t>Hoong</t>
  </si>
  <si>
    <t>Linh</t>
  </si>
  <si>
    <t>CHI TỪ NGUỒN CÂN ĐỐI NSĐP</t>
  </si>
  <si>
    <t>Trong đó: Chỉ tiêu tiết kiệm</t>
  </si>
  <si>
    <t>Quỹ lương, phụ cấp, trợ cấp và các khoản có tính chất lương</t>
  </si>
  <si>
    <t>Quỹ lương, phụ cấp cán bộ công chức cấp xã (bao gồm biên chế chưa tuyển dụng)</t>
  </si>
  <si>
    <t>Trọng điểm (ATK)</t>
  </si>
  <si>
    <t>BG</t>
  </si>
  <si>
    <r>
      <t xml:space="preserve">Khoán quỹ phụ cấp đối với người hoạt động không chuyên trách cấp xã </t>
    </r>
    <r>
      <rPr>
        <i/>
        <sz val="11"/>
        <rFont val="Times New Roman"/>
        <family val="1"/>
        <charset val="163"/>
      </rPr>
      <t>(bao gồm BHXH và BHYT)</t>
    </r>
  </si>
  <si>
    <t>Đăk Pék</t>
  </si>
  <si>
    <t>Đăk Choong</t>
  </si>
  <si>
    <t xml:space="preserve">Xốp </t>
  </si>
  <si>
    <t>MH</t>
  </si>
  <si>
    <t>NL</t>
  </si>
  <si>
    <t>Đăk Nhong</t>
  </si>
  <si>
    <t>Đăk Plô</t>
  </si>
  <si>
    <t>Đăk Man</t>
  </si>
  <si>
    <t>Đăk Môn</t>
  </si>
  <si>
    <t>Đăk Long</t>
  </si>
  <si>
    <r>
      <t>Khoán quỹ phụ cấp đối với người hoạt động không chuyên trách ở thôn, tổ dân phố</t>
    </r>
    <r>
      <rPr>
        <i/>
        <sz val="11"/>
        <rFont val="Times New Roman"/>
        <family val="1"/>
        <charset val="163"/>
      </rPr>
      <t xml:space="preserve"> (bao gồm BHXH và BHYT)</t>
    </r>
  </si>
  <si>
    <t>Trợ cấp cán bộ xã già yếu nghỉ việc</t>
  </si>
  <si>
    <t>Kinh phí chi trả phụ cấp hàng tháng cho Thôn đội trưởng; phụ cấp trách nhiệm, phụ cấp thâm niên DQTV</t>
  </si>
  <si>
    <t>Chi thường xuyên theo định mức</t>
  </si>
  <si>
    <t>Chi các nhiệm vụ đặc thù, đột xuất</t>
  </si>
  <si>
    <t>Khoán kinh phí hỗ trợ hoạt động cho thôn, tổ dân phố</t>
  </si>
  <si>
    <t>Hỗ trợ thêm kinh phí hoạt động cho các tổ chức chính trị - xã hội cấp xã</t>
  </si>
  <si>
    <r>
      <t xml:space="preserve">KP Cuộc vận động "Toàn dân đoàn kết xây dựng nông thôn mới, đô thị văn minh" </t>
    </r>
    <r>
      <rPr>
        <i/>
        <sz val="11"/>
        <rFont val="Times New Roman"/>
        <family val="1"/>
        <charset val="163"/>
      </rPr>
      <t>(mức chi hỗ trợ theo Nghị quyết 16/2018/NQ-HĐND của HĐND tỉnh)</t>
    </r>
  </si>
  <si>
    <t>Cụm khu dân cư</t>
  </si>
  <si>
    <t>Cấp xã</t>
  </si>
  <si>
    <r>
      <t xml:space="preserve">KP hỗ trợ hoạt động của Ban Thanh tra nhân dân cấp xã </t>
    </r>
    <r>
      <rPr>
        <i/>
        <sz val="11"/>
        <rFont val="Times New Roman"/>
        <family val="1"/>
        <charset val="163"/>
      </rPr>
      <t>(theo Nghị quyết 15/2018/NQ-HĐND của HĐND tỉnh)</t>
    </r>
  </si>
  <si>
    <r>
      <t>Hỗ trợ hoạt động các chi hội thuộc các tổ chức chính trị - xã hội thuộc các xã ĐBKK</t>
    </r>
    <r>
      <rPr>
        <i/>
        <sz val="11"/>
        <rFont val="Times New Roman"/>
        <family val="1"/>
        <charset val="163"/>
      </rPr>
      <t xml:space="preserve"> (1,5 triệu đồng/chi hội, mỗi thôn 5 chi hội)</t>
    </r>
  </si>
  <si>
    <r>
      <t>Hỗ trợ thôn làng đón tết</t>
    </r>
    <r>
      <rPr>
        <i/>
        <sz val="11"/>
        <rFont val="Times New Roman"/>
        <family val="1"/>
        <charset val="163"/>
      </rPr>
      <t xml:space="preserve"> (3 trđ/thôn)</t>
    </r>
  </si>
  <si>
    <r>
      <t xml:space="preserve">Hỗ trợ Kinh phí chi đảm bảo hoạt động của HĐND cấp xã </t>
    </r>
    <r>
      <rPr>
        <i/>
        <sz val="11"/>
        <rFont val="Times New Roman"/>
        <family val="1"/>
        <charset val="163"/>
      </rPr>
      <t>(bao gồm: sinh hoạt phí đại biểu HĐND xã; KP may trang phục cho đại biểu HĐND xã)</t>
    </r>
  </si>
  <si>
    <t>Hoạt động phí đại biểu HĐND xã</t>
  </si>
  <si>
    <t>Số đại biểu</t>
  </si>
  <si>
    <t>Kinh phí may trang phục</t>
  </si>
  <si>
    <t>Hỗ trợ kinh phí tổ chức Đại hội Hội Cựu chiến binh</t>
  </si>
  <si>
    <t>Hỗ trợ KP tổ chức Đại hội Đoàn thanh niên</t>
  </si>
  <si>
    <t>Hỗ trợ KP cho công tác an ninh và trật tự ATXH ở cơ sở</t>
  </si>
  <si>
    <t>Kinh phí diễn tập khu vực phòng thủ và quy chế phối hợp</t>
  </si>
  <si>
    <t xml:space="preserve">KP khám sức khỏe sơ tuyển NVQS  </t>
  </si>
  <si>
    <t xml:space="preserve">KP các tiểu đội DQTT tại 03 xã biên giới </t>
  </si>
  <si>
    <t>Hỗ trợ bảo vệ cột mốc biên giới</t>
  </si>
  <si>
    <t>Hỗ trợ công tác đối ngoại các xã biên giới</t>
  </si>
  <si>
    <t>Hỗ trợ các trạm phát thanh - truyền hình xã (bao gồm tiền điện)</t>
  </si>
  <si>
    <t>Hỗ trợ chi sự nghiệp TDTT cấp xã (bao gồm tổ chức Đại hội TDTT cấp xã)</t>
  </si>
  <si>
    <t xml:space="preserve">KP quản lý, bảo vệ, chăm sóc nghĩa trang nhân dân và các Đài tưởng niệm </t>
  </si>
  <si>
    <t>Kinh phí viết lịch sử Đảng bộ xã</t>
  </si>
  <si>
    <t>Kinh phí gia hạn, cập nhật phần mềm Kế toán xã, phần mềm QLTS và phần mềm lập DT lương - CCTL.</t>
  </si>
  <si>
    <t>Hỗ trợ công tác QLNN về Tôn giao ờ cơ sở</t>
  </si>
  <si>
    <t>Kinh phí hỗ trợ Đề án tri thức trẻ</t>
  </si>
  <si>
    <t>Hổ trợ kinh phí điều tra rà soát hộ nghèo</t>
  </si>
  <si>
    <t>Hỗ trợ tiền ăn cho cán bộ không hưởng lương tham gia bồi dưỡng các lớp do Sở, ngành tuyến tỉnh tổ chức năm 2022</t>
  </si>
  <si>
    <t>Hỗ trợ Đội công tác xã hội tình nguyện</t>
  </si>
  <si>
    <t>Hỗ trợ KP phòng cháy, chữa cháy rừng</t>
  </si>
  <si>
    <t>Duy tu, sửa chữa nhỏ, phát quang đường giao thông</t>
  </si>
  <si>
    <t>Duy tu sửa chữa, bảo dưỡng các công trình cấp nước sinh hoạt</t>
  </si>
  <si>
    <t>Hỗ trợ sữa chữa cầu treo dân sinh</t>
  </si>
  <si>
    <t>KP cấp bù miễn thu thủy lợi phí (Hỗ trợ Tổ vận hành khai thác công trình thủy lợi)</t>
  </si>
  <si>
    <t>Hỗ trợ KP tổ chức tuần tra, truy quét khai thác khoáng sản trái phép</t>
  </si>
  <si>
    <t>Chi các nhiệm vụ bảo vệ môi trường theo phân cấp (theo Nghị quyết số 20/2018/NQ-HĐND ngày 19/7/2018 của HĐND tỉnh)</t>
  </si>
  <si>
    <r>
      <t xml:space="preserve">Hỗ trợ chi hoạt động công tác Đảng theo Quyết định 99 -QĐ/TW </t>
    </r>
    <r>
      <rPr>
        <i/>
        <sz val="11"/>
        <rFont val="Times New Roman"/>
        <family val="1"/>
        <charset val="163"/>
      </rPr>
      <t>(bao gồm kinh phí chi trả phụ cấp trách nhiệm cấp ủy)</t>
    </r>
  </si>
  <si>
    <t>Cải tạo, sửa chữa cổng tường rào, làm mới Giếng nước Trụ sở HĐND-UBND xã Đăk Kroong (HT xã về đich NTM)</t>
  </si>
  <si>
    <t>Chi dự phòng NSX (2%)</t>
  </si>
  <si>
    <t>CHI TỪ NGUỒN BỔ SUNG CÓ MỤC TIÊU TỪ NGÂN SÁCH CẤP TRÊN</t>
  </si>
  <si>
    <t>Kinh phí trang bị cồng chiêng, trông có các thôn làng không có cồng chiêng</t>
  </si>
  <si>
    <t>Số lượng (bộ)</t>
  </si>
  <si>
    <t>1.</t>
  </si>
  <si>
    <t>2.</t>
  </si>
  <si>
    <t>Đơn vị</t>
  </si>
  <si>
    <t>BC được giao</t>
  </si>
  <si>
    <t>BC có mặt</t>
  </si>
  <si>
    <t>Dự toán NSNN 2022</t>
  </si>
  <si>
    <r>
      <t xml:space="preserve">Quỹ lương
</t>
    </r>
    <r>
      <rPr>
        <sz val="12"/>
        <rFont val="Times New Roman"/>
        <family val="1"/>
        <charset val="163"/>
      </rPr>
      <t>(1)</t>
    </r>
  </si>
  <si>
    <t>Hỗ trợ HĐ 68</t>
  </si>
  <si>
    <t>Các nhiệm vụ chi khác</t>
  </si>
  <si>
    <t>Do NSNN đảm bảo</t>
  </si>
  <si>
    <t xml:space="preserve">Do NSNN đảm bảo </t>
  </si>
  <si>
    <t>CÁC ĐƠN VỊ TRƯỜNG HỌC</t>
  </si>
  <si>
    <t>1.6</t>
  </si>
  <si>
    <t>1.7</t>
  </si>
  <si>
    <t>1.8</t>
  </si>
  <si>
    <t>1.9</t>
  </si>
  <si>
    <t>1.10</t>
  </si>
  <si>
    <t>1.11</t>
  </si>
  <si>
    <t>1.12</t>
  </si>
  <si>
    <t>3.1</t>
  </si>
  <si>
    <t>3.2</t>
  </si>
  <si>
    <t>3.3</t>
  </si>
  <si>
    <t>3.4</t>
  </si>
  <si>
    <t>3.5</t>
  </si>
  <si>
    <t>3.6</t>
  </si>
  <si>
    <t>3.7</t>
  </si>
  <si>
    <t>3.8</t>
  </si>
  <si>
    <t>4.5</t>
  </si>
  <si>
    <t>Kinh phí thực hiện Chính sách hỗ trợ chi phí học tập theo Nghị định số 81/2020/NĐ-CP ngày 27/8/2021 của Chính phủ</t>
  </si>
  <si>
    <t>Tổng kết năm học</t>
  </si>
  <si>
    <t>KP thực hiện vận chuyển gạo</t>
  </si>
  <si>
    <t>Kinh phí tham gia Lễ hội Cồng chiêng cấp huyện, tính</t>
  </si>
  <si>
    <t>Kinh phí thực hiện chương trình giáo dục phổ thông mới</t>
  </si>
  <si>
    <t>Kinh phí tổ chức tập huấn, bồi dưỡng nghiệp vụ cho giáo viên</t>
  </si>
  <si>
    <t>Các hoạt động chuyên môn khác</t>
  </si>
  <si>
    <t>Sửa chữa nhà ở giáo viên Trường PTDTBT-THCS xã Mường Hoong</t>
  </si>
  <si>
    <t>KP thực hiện chính sách nâng cao trình độ chuẩn được đào tạo của giáo viên theo Nghị định 71/2020/NĐ-CP</t>
  </si>
  <si>
    <t>Kinh phí thực hiện Đề án nâng cao chất lượng giáo dục đối với học sinh DTTS</t>
  </si>
  <si>
    <t>Kinh phí thực hiện Đề án bảo đảm cơ sở vật chất cho chương trình giáo dục mầm non và giáo dục phổ thông trên địa bàn tỉnh Kon Tum giai đoạn 2021-2025</t>
  </si>
  <si>
    <t>Kinh phí kiểm định chất lượng giáo dục và công nhận đạt chuẩn quốc gia</t>
  </si>
  <si>
    <t>Dự phòng (bổ sung cho nâng lương thường xuyên, trợ cấp lần đầu, trợ cấp chuyển vùng và các nhiệm vụ chi khác: phân bổ khi phát sinh nhiệm vụ)</t>
  </si>
  <si>
    <t>(4) Chi tiết tại biểu 08g/UB</t>
  </si>
  <si>
    <t>Kinh phí Quy hoạch</t>
  </si>
  <si>
    <t>Phụ lục số 01</t>
  </si>
  <si>
    <t>Phụ lục số 02</t>
  </si>
  <si>
    <t>Phụ lục số 03</t>
  </si>
  <si>
    <t>Phụ lục số 04</t>
  </si>
  <si>
    <t>(Kèm theo Nghị quyết số           /NQ-HĐND ngày        /        /2022 của HĐND huyện Đăk Glei)</t>
  </si>
  <si>
    <t xml:space="preserve">ĐIỀU CHỈNH DỰ TOÁN CHI NGÂN SÁCH CẤP HUYỆN NĂM 2022 </t>
  </si>
  <si>
    <t>Quỹ lương QLHC huyện</t>
  </si>
  <si>
    <t>Quỹ lượng xã</t>
  </si>
  <si>
    <t>Khoán phụ cấp xã, thôn</t>
  </si>
  <si>
    <t>Cũ (chưa TK)</t>
  </si>
  <si>
    <t>Chi TX theo định mức huyện</t>
  </si>
  <si>
    <t>Chi TX theo định mức xã</t>
  </si>
  <si>
    <t>Tỷ lệ chi thường xuyên</t>
  </si>
  <si>
    <t>+ Thống kê, kiểm kê đất đai năm 2021</t>
  </si>
  <si>
    <r>
      <t xml:space="preserve">Chi các hoạt động sự nghiệp </t>
    </r>
    <r>
      <rPr>
        <i/>
        <sz val="11"/>
        <rFont val="Times New Roman"/>
        <family val="1"/>
      </rPr>
      <t>(Chi tiết tại Biểu số 03/UB)</t>
    </r>
  </si>
  <si>
    <r>
      <t xml:space="preserve">Sự nghiệp môi trường </t>
    </r>
    <r>
      <rPr>
        <i/>
        <sz val="11"/>
        <rFont val="Times New Roman"/>
        <family val="1"/>
      </rPr>
      <t>(không điều chỉnh)</t>
    </r>
  </si>
  <si>
    <r>
      <t xml:space="preserve">Chi sự nghiệp khoa học và công nghệ </t>
    </r>
    <r>
      <rPr>
        <i/>
        <sz val="11"/>
        <rFont val="Times New Roman"/>
        <family val="1"/>
      </rPr>
      <t>(không điều chỉnh)</t>
    </r>
  </si>
  <si>
    <t>Hỗ trợ quỹ lương 03 hợp đồng 68</t>
  </si>
  <si>
    <t>Hỗ trợ chi khác 03 hợp đồng 68</t>
  </si>
  <si>
    <t>Bổ sung đặc thù UBKT Huyện ủy</t>
  </si>
  <si>
    <t>Kinh phí báo cáo viên cấp huyện (26 người*0,2*1,49trđ*12 tháng)</t>
  </si>
  <si>
    <t>BS mới</t>
  </si>
  <si>
    <r>
      <t xml:space="preserve">Hỗ trợ các các tổ chức chính trị xã hội - nghề nghiệp, tổ chức xã hội, tổ chức xã hội - nghề nghiệp </t>
    </r>
    <r>
      <rPr>
        <i/>
        <sz val="11"/>
        <rFont val="Times New Roman"/>
        <family val="1"/>
      </rPr>
      <t>(không điều chỉnh)</t>
    </r>
  </si>
  <si>
    <t>Hỗ trợ cho 03 hợp đồng 68 (đảm bảo quỹ lương)</t>
  </si>
  <si>
    <t>Kinh phí tổ chức Hội thi cồng chiêng, xoang các đồng bào DTTS huyện Đăk Glei lần thứ I năm 2022 (bao gồm KP tham gia Hội thi cấp tỉnh)</t>
  </si>
  <si>
    <t>GĐ-ĐT tính theo STC</t>
  </si>
  <si>
    <r>
      <t xml:space="preserve">Chi sự nghiệp Giáo dục - Đào tạo và dạy nghề 
</t>
    </r>
    <r>
      <rPr>
        <i/>
        <sz val="11"/>
        <rFont val="Times New Roman"/>
        <family val="1"/>
      </rPr>
      <t>(Chi tiết tại Biểu số 05/UB)</t>
    </r>
  </si>
  <si>
    <t>Tổng quỹ lương</t>
  </si>
  <si>
    <t xml:space="preserve">ĐIỀU CHỈNH DỰ TOÁN CHI SỰ NGHIỆP KINH TẾ NĂM 2022 </t>
  </si>
  <si>
    <t>Hỗ trợ Quỹ lương số biên chế được duyệt 07 biên chế</t>
  </si>
  <si>
    <t>Tăng 14 trđ</t>
  </si>
  <si>
    <t>Chi tiết tại Biểu số 04/UB</t>
  </si>
  <si>
    <t>Bố trí Kinh phí Quy hoạch</t>
  </si>
  <si>
    <r>
      <t xml:space="preserve">Bố trí đủ kinh phí (bao gồm tỉnh hỗ trợ) Dự án hỗ trợ trồng rừng sản xuất trên đất trống, đồi núi, đá bạc màu trên địa bàn huyện Đăk Glei năm 2022 </t>
    </r>
    <r>
      <rPr>
        <i/>
        <sz val="12"/>
        <rFont val="Times New Roman"/>
        <family val="1"/>
        <charset val="163"/>
      </rPr>
      <t xml:space="preserve">(Bao gồm kinh phí đối với phần diện tích tăng thêm trên 10% chỉ tiêu giao đầu năm, tạm tính khoảng 36ha) </t>
    </r>
  </si>
  <si>
    <t xml:space="preserve">Nhiệm vụ điều chỉnh, bổ sung </t>
  </si>
  <si>
    <t>Hỗ trợ kinh phí xây dựng thôn nông thôn mới điểm cấp huyện năm 2022 (Thôn Pêng Siêl, xã Đăk Pék), gồm: (1) Lắp đặt trụ điện chiếu sáng đường 60 triệu đồng, (2) Sửa chữa khu thể thao thôn 100 triệu đồng</t>
  </si>
  <si>
    <t>UBND xã Đăk Pék</t>
  </si>
  <si>
    <t>Danh mục bổ sung mới</t>
  </si>
  <si>
    <r>
      <t xml:space="preserve">Kinh phí khắc phục các hạng mục, công trình tại Khu tái định cư thôn Măng Rao, xã Đăk Pék </t>
    </r>
    <r>
      <rPr>
        <i/>
        <sz val="12"/>
        <rFont val="Times New Roman"/>
        <family val="1"/>
      </rPr>
      <t>(tạm bố trí, nhu cầu còn lại xem xét, cân đối bố trí vào dự toán năm 2023)</t>
    </r>
  </si>
  <si>
    <t>Hệ thống nước sinh hoạt trung tâm thị trấn Đăk Glei, hạng mục: Nâng cấp, cải tạo nhà trực, cổng, tường rào bể lắng, lọc</t>
  </si>
  <si>
    <t>Hỗ trợ KP sửa chữa Trụ sở Trạm y tế (cũ) để bố trí phòng làm việc Bộ phận một cữa và các ban, ngành, đoàn thể thị trấn Đăk Glei</t>
  </si>
  <si>
    <t>Kinh phí đo đạc địa chính thửa đất và lập bản đồ địa chính tỷ lệ 1/1000 để phục vụ công tác giao đất và cấp giấy chứng nhận quyền sử dụng đất dự án bố trí, sắp xếp dân cư vùng thiên tai và vùng đặc biệt khó khăn trên địa bàn huyên Đăk Glei (điểm TĐC thôn Đăk Đoát, thôn Đông thượng xã Đăk Pék, điểm TĐC thôn Kon Riêng xã Đăk Choong, điểm TĐC thôn Đông Nây xã Đăk Man và điểm TĐC thôn Đăk Sút xã Đăk Kroong)</t>
  </si>
  <si>
    <t xml:space="preserve">ĐIỀU CHỈNH DỰ TOÁN CHI NGÂN SÁCH XÃ, THỊ TRẤN NĂM 2022 </t>
  </si>
  <si>
    <t>Đã phân bổ tại Nghị quyết 58/NQ-HĐND</t>
  </si>
  <si>
    <t>Chênh lệch tăng, giảm (-)</t>
  </si>
  <si>
    <t>Hỗ trợ KP sửa chữa Trụ sở Trạm y tế (cũ) để bố trí phòng làm việc Bộ phận một cữa và các ngành, đoàn thể thị trấn Đăk Glei</t>
  </si>
  <si>
    <t>Điều chỉnh chi thường xuyên theo định mức 21 triệu đồng/biên chế/năm và phân bổ theo quy mô dân số có mặt đầu năm 2022: (i) Các xã, thị trấn có quy mô dân số trên 5.000 người nhân hệ số 1,6; (ii) Các xã, thị trấn có quy mô dân số từ 2.500 đến 5.000 ngườ nhân hệ số: 1,3; Điều chỉnh lại dự phòng đảm bảo 2% tổng chi CĐNS</t>
  </si>
  <si>
    <t>Bổ sung kinh phí cho NS thị trấn và Xã Đăk Pék để thực hiện nhiệm vụ phát sinh.</t>
  </si>
  <si>
    <t>Tiền đất</t>
  </si>
  <si>
    <t>Tính</t>
  </si>
  <si>
    <t>Điều chỉnh</t>
  </si>
  <si>
    <t>Đã giao</t>
  </si>
  <si>
    <t>Chênh lệch</t>
  </si>
  <si>
    <t xml:space="preserve">ĐIỀU CHỈNH DỰ TOÁN CHI SỰ NGHIỆP GIÁO DỤC VÀ ĐÀO TẠO NĂM 2022 </t>
  </si>
  <si>
    <t>Dự toán được sử dụng năm 2022</t>
  </si>
  <si>
    <t>Chi thường xuyên theo định mức  (3)</t>
  </si>
  <si>
    <r>
      <t xml:space="preserve">KP thực hiện các chính sách
</t>
    </r>
    <r>
      <rPr>
        <sz val="12"/>
        <rFont val="Times New Roman"/>
        <family val="1"/>
        <charset val="163"/>
      </rPr>
      <t>(2)</t>
    </r>
  </si>
  <si>
    <r>
      <t xml:space="preserve">40% từ nguồn thu dịch vụ </t>
    </r>
    <r>
      <rPr>
        <sz val="12"/>
        <rFont val="Times New Roman"/>
        <family val="1"/>
      </rPr>
      <t>(4)</t>
    </r>
  </si>
  <si>
    <t>Tổng chi thường xuyên</t>
  </si>
  <si>
    <r>
      <t xml:space="preserve">60% từ nguồn thu dịch vụ </t>
    </r>
    <r>
      <rPr>
        <sz val="12"/>
        <rFont val="Times New Roman"/>
        <family val="1"/>
      </rPr>
      <t>(4)</t>
    </r>
  </si>
  <si>
    <t>3=(5+8+10+11+12)</t>
  </si>
  <si>
    <t>13=8*10%</t>
  </si>
  <si>
    <t>14=3-13</t>
  </si>
  <si>
    <t>SỰ NGHIỆP GIÁO DỤC</t>
  </si>
  <si>
    <t>Bậc Mầm non</t>
  </si>
  <si>
    <t>Bậc Tiểu học</t>
  </si>
  <si>
    <t>Bậc Trung học cơ sở</t>
  </si>
  <si>
    <t>Bậc Tiểu học và Trung học cơ sở</t>
  </si>
  <si>
    <t>Trung tâm Giáo dục nghề nghiệp - Giáo dục thường xuyên</t>
  </si>
  <si>
    <t>Điều chuyển 30% chi thường xuyên đã phân bổ cho các đơn vị trường học theo Nghị quyết 58/NQ-HĐND ngày 20/12/2021 của HĐND huyện tập trung và giao cho Phòng Giáo dục - Đào tạo quản lý, thực hiện</t>
  </si>
  <si>
    <r>
      <t xml:space="preserve">Phòng Giáo dục và Đào tạo </t>
    </r>
    <r>
      <rPr>
        <i/>
        <sz val="12"/>
        <rFont val="Times New Roman"/>
        <family val="1"/>
      </rPr>
      <t>(Các hoạt động chung của ngành)</t>
    </r>
  </si>
  <si>
    <t>Hoạt động kỷ niệm ngày 20/11 (Quà thăm và chúc mừng các đơn vị trường học 100 trđ; tổ chức Hội thị văn hóa - văn nghệ toàn ngành nhằm chào mừng 40 năm Ngày Nhà giáo Việt Nam 100 trđ)</t>
  </si>
  <si>
    <t>+ Cấp học Mầm non</t>
  </si>
  <si>
    <t>+ Cấp học Tiểu học</t>
  </si>
  <si>
    <t>+ Cấp học Trung học cơ sở</t>
  </si>
  <si>
    <t>Mua sắm, trang bị phòng máy vi tính phục vụ dạy và học cho các trường học trực thuộc</t>
  </si>
  <si>
    <t>Mua sắm, trang bị bàn ghế học sinh và giáo viên phục vụ dạy và học cho các trường học trực thuộc</t>
  </si>
  <si>
    <t>Kinh phí hoạt động</t>
  </si>
  <si>
    <t>VII</t>
  </si>
  <si>
    <t>VIII</t>
  </si>
  <si>
    <t>CHƯA PHÂN BỔ</t>
  </si>
  <si>
    <t xml:space="preserve">Kinh phí thực hiện chinh sách theo Nghị định 116/2016/NĐ-CP </t>
  </si>
  <si>
    <t>SỰ NGHIỆP ĐÀO TẠO</t>
  </si>
  <si>
    <t>Trung tâm Chính trị</t>
  </si>
  <si>
    <t>Nhiệm vụ bổ sung:</t>
  </si>
  <si>
    <t>Chi khác ngân sách (nguồn chưa phân bổ chi tiết)</t>
  </si>
  <si>
    <t>Các chủ đầu tư (Chi phí thẩm tra, phê duyệt quyết toán)</t>
  </si>
  <si>
    <t>CHI TỪ NGUỒN BỔ SUNG CÓ MỤC TIÊU</t>
  </si>
  <si>
    <t>(Kèm theo Nghị quyết số        /NQ-HĐND ngày        /        /2022 của HĐND huyện Đăk Glei)</t>
  </si>
  <si>
    <r>
      <t xml:space="preserve">Ghi chú: </t>
    </r>
    <r>
      <rPr>
        <sz val="12"/>
        <rFont val="Times New Roman"/>
        <family val="1"/>
      </rPr>
      <t>Điều chuyển 30% chi thường xuyên đã giao đầu năm của các đơn vị trường học tập trung tại ngân sách huyện, giao cho Phòng Giáo dục và Đào tạo quản lý, thực hiện</t>
    </r>
  </si>
  <si>
    <t>(Kèm theo Nghị quyết số:           /NQ-HĐND ngày        /        /2022 của HĐND huyện Đăk Glei)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</si>
</sst>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
    <numFmt numFmtId="165" formatCode="###,###,###"/>
    <numFmt numFmtId="166" formatCode="0.0%"/>
    <numFmt numFmtId="167" formatCode="#,##0.0"/>
    <numFmt numFmtId="168" formatCode="_(* #,##0.00_);_(* \(#,##0.00\);_(* &quot;-&quot;??_);_(@_)"/>
    <numFmt numFmtId="169" formatCode="_(* #,##0_);_(* \(#,##0\);_(* &quot;-&quot;??_);_(@_)"/>
    <numFmt numFmtId="170" formatCode="#,##0_ ;\-#,##0\ "/>
  </numFmts>
  <fonts count="95">
    <font>
      <sz val="12"/>
      <name val=".VnTime"/>
      <family val="2"/>
    </font>
    <font>
      <b/>
      <sz val="12"/>
      <name val="Times New Roman"/>
      <family val="1"/>
    </font>
    <font>
      <sz val="12"/>
      <name val="Times New Roman"/>
      <family val="1"/>
    </font>
    <font>
      <b/>
      <sz val="14"/>
      <name val="Times New Roman"/>
      <family val="1"/>
    </font>
    <font>
      <i/>
      <sz val="14"/>
      <name val="Times New Roman"/>
      <family val="1"/>
    </font>
    <font>
      <sz val="14"/>
      <name val="Times New Roman"/>
      <family val="1"/>
    </font>
    <font>
      <sz val="13"/>
      <name val="Times New Roman"/>
      <family val="1"/>
    </font>
    <font>
      <b/>
      <sz val="11"/>
      <name val="Times New Roman"/>
      <family val="1"/>
    </font>
    <font>
      <b/>
      <sz val="14"/>
      <name val="Times New Romanh"/>
    </font>
    <font>
      <b/>
      <u/>
      <sz val="14"/>
      <name val="Times New Roman"/>
      <family val="1"/>
    </font>
    <font>
      <i/>
      <sz val="12"/>
      <name val="Times New Roman"/>
      <family val="1"/>
    </font>
    <font>
      <b/>
      <i/>
      <sz val="14"/>
      <name val="Times New Roman"/>
      <family val="1"/>
    </font>
    <font>
      <b/>
      <sz val="10"/>
      <name val="Times New Roman"/>
      <family val="1"/>
    </font>
    <font>
      <b/>
      <sz val="14"/>
      <name val="Times New Roman h"/>
    </font>
    <font>
      <sz val="13"/>
      <name val="VnTime"/>
    </font>
    <font>
      <sz val="12"/>
      <name val=".VnArial Narrow"/>
      <family val="2"/>
    </font>
    <font>
      <sz val="11"/>
      <color theme="1"/>
      <name val="Calibri"/>
      <family val="2"/>
      <charset val="163"/>
      <scheme val="minor"/>
    </font>
    <font>
      <b/>
      <sz val="14"/>
      <color theme="1"/>
      <name val="Times New Roman"/>
      <family val="1"/>
    </font>
    <font>
      <b/>
      <sz val="14"/>
      <name val="Times New Roman"/>
      <family val="1"/>
      <charset val="163"/>
    </font>
    <font>
      <sz val="10"/>
      <name val="Times New Roman"/>
      <family val="1"/>
    </font>
    <font>
      <i/>
      <sz val="10"/>
      <name val="Times New Roman"/>
      <family val="1"/>
    </font>
    <font>
      <sz val="13"/>
      <color theme="1"/>
      <name val="Times New Roman"/>
      <family val="2"/>
    </font>
    <font>
      <sz val="13.5"/>
      <color rgb="FF000000"/>
      <name val="Times New Roman"/>
      <family val="1"/>
    </font>
    <font>
      <b/>
      <sz val="13.5"/>
      <color rgb="FF000000"/>
      <name val="Times New Roman"/>
      <family val="1"/>
    </font>
    <font>
      <sz val="13.5"/>
      <color theme="1"/>
      <name val="Times New Roman"/>
      <family val="1"/>
    </font>
    <font>
      <b/>
      <sz val="13.5"/>
      <color theme="1"/>
      <name val="Times New Roman"/>
      <family val="1"/>
    </font>
    <font>
      <b/>
      <sz val="16"/>
      <color rgb="FF000000"/>
      <name val="Times New Roman"/>
      <family val="1"/>
    </font>
    <font>
      <sz val="15"/>
      <color theme="1"/>
      <name val="Times New Roman"/>
      <family val="1"/>
    </font>
    <font>
      <i/>
      <sz val="13.5"/>
      <color rgb="FF000000"/>
      <name val="Times New Roman"/>
      <family val="1"/>
    </font>
    <font>
      <b/>
      <sz val="13.5"/>
      <name val="Times New Roman"/>
      <family val="1"/>
    </font>
    <font>
      <i/>
      <sz val="13.5"/>
      <name val="Times New Roman"/>
      <family val="1"/>
    </font>
    <font>
      <sz val="13.5"/>
      <name val="Times New Roman"/>
      <family val="1"/>
    </font>
    <font>
      <b/>
      <sz val="13"/>
      <name val="Times New Roman"/>
      <family val="1"/>
    </font>
    <font>
      <b/>
      <sz val="13.5"/>
      <name val="Times New Roman"/>
      <family val="1"/>
      <charset val="163"/>
    </font>
    <font>
      <i/>
      <sz val="13.5"/>
      <color theme="1"/>
      <name val="Times New Roman"/>
      <family val="1"/>
    </font>
    <font>
      <b/>
      <sz val="12"/>
      <color theme="1"/>
      <name val="Times New Roman"/>
      <family val="1"/>
    </font>
    <font>
      <sz val="11"/>
      <color theme="1"/>
      <name val="Calibri"/>
      <family val="2"/>
      <scheme val="minor"/>
    </font>
    <font>
      <i/>
      <sz val="13.5"/>
      <color theme="1"/>
      <name val="Times New Roman"/>
      <family val="1"/>
      <charset val="163"/>
    </font>
    <font>
      <sz val="8"/>
      <name val=".VnTime"/>
      <family val="2"/>
    </font>
    <font>
      <sz val="13"/>
      <color theme="1"/>
      <name val="Times New Roman"/>
      <family val="1"/>
    </font>
    <font>
      <sz val="13"/>
      <color rgb="FFFF0000"/>
      <name val="Times New Roman"/>
      <family val="1"/>
    </font>
    <font>
      <sz val="12"/>
      <name val=".VnTime"/>
      <family val="2"/>
    </font>
    <font>
      <sz val="14"/>
      <name val="Times New Roman"/>
      <family val="1"/>
      <charset val="163"/>
    </font>
    <font>
      <i/>
      <sz val="13"/>
      <name val="Times New Roman"/>
      <family val="1"/>
      <charset val="163"/>
    </font>
    <font>
      <i/>
      <sz val="14"/>
      <name val="Times New Roman"/>
      <family val="1"/>
      <charset val="163"/>
    </font>
    <font>
      <i/>
      <sz val="12"/>
      <name val="Times New Roman"/>
      <family val="1"/>
      <charset val="163"/>
    </font>
    <font>
      <i/>
      <sz val="13.5"/>
      <name val="Times New Roman"/>
      <family val="1"/>
      <charset val="163"/>
    </font>
    <font>
      <sz val="13.5"/>
      <name val="Times New Roman"/>
      <family val="1"/>
      <charset val="163"/>
    </font>
    <font>
      <b/>
      <sz val="12"/>
      <name val="Times New Roman"/>
      <family val="1"/>
      <charset val="163"/>
    </font>
    <font>
      <sz val="13"/>
      <name val="Times New Roman"/>
      <family val="1"/>
      <charset val="163"/>
    </font>
    <font>
      <sz val="10"/>
      <name val="Arial"/>
      <family val="2"/>
    </font>
    <font>
      <sz val="11"/>
      <name val="Times New Roman"/>
      <family val="1"/>
      <charset val="163"/>
    </font>
    <font>
      <b/>
      <sz val="13.5"/>
      <color rgb="FF000000"/>
      <name val="Times New Roman"/>
      <family val="1"/>
      <charset val="163"/>
    </font>
    <font>
      <b/>
      <sz val="13.5"/>
      <color theme="1"/>
      <name val="Times New Roman"/>
      <family val="1"/>
      <charset val="163"/>
    </font>
    <font>
      <b/>
      <i/>
      <sz val="12"/>
      <name val="Times New Roman"/>
      <family val="1"/>
    </font>
    <font>
      <b/>
      <sz val="15"/>
      <name val="Times New Roman"/>
      <family val="1"/>
    </font>
    <font>
      <b/>
      <sz val="16"/>
      <name val="Times New Roman"/>
      <family val="1"/>
    </font>
    <font>
      <b/>
      <sz val="16"/>
      <name val="Times New Roman"/>
      <family val="1"/>
      <charset val="163"/>
    </font>
    <font>
      <i/>
      <sz val="16"/>
      <name val="Times New Roman"/>
      <family val="1"/>
      <charset val="163"/>
    </font>
    <font>
      <i/>
      <sz val="13"/>
      <name val="Times New Roman"/>
      <family val="1"/>
    </font>
    <font>
      <u/>
      <sz val="13"/>
      <name val="Times New Roman"/>
      <family val="1"/>
      <charset val="163"/>
    </font>
    <font>
      <b/>
      <i/>
      <sz val="14"/>
      <name val="Times New Roman"/>
      <family val="1"/>
      <charset val="163"/>
    </font>
    <font>
      <sz val="15"/>
      <name val="Times New Roman"/>
      <family val="1"/>
    </font>
    <font>
      <i/>
      <sz val="15"/>
      <name val="Times New Roman"/>
      <family val="1"/>
    </font>
    <font>
      <i/>
      <sz val="16"/>
      <name val="Times New Roman"/>
      <family val="1"/>
    </font>
    <font>
      <b/>
      <i/>
      <sz val="13.5"/>
      <name val="Times New Roman"/>
      <family val="1"/>
      <charset val="163"/>
    </font>
    <font>
      <i/>
      <sz val="16"/>
      <color rgb="FF000000"/>
      <name val="Times New Roman"/>
      <family val="1"/>
    </font>
    <font>
      <b/>
      <sz val="18"/>
      <color rgb="FF000000"/>
      <name val="Times New Roman"/>
      <family val="1"/>
    </font>
    <font>
      <i/>
      <sz val="18"/>
      <color rgb="FF000000"/>
      <name val="Times New Roman"/>
      <family val="1"/>
    </font>
    <font>
      <b/>
      <sz val="15"/>
      <color rgb="FF000000"/>
      <name val="Times New Roman"/>
      <family val="1"/>
    </font>
    <font>
      <i/>
      <sz val="15"/>
      <color rgb="FF000000"/>
      <name val="Times New Roman"/>
      <family val="1"/>
    </font>
    <font>
      <sz val="12"/>
      <name val="Times New Roman"/>
      <family val="1"/>
      <charset val="163"/>
    </font>
    <font>
      <u/>
      <sz val="13"/>
      <name val="Times New Roman"/>
      <family val="1"/>
    </font>
    <font>
      <sz val="12"/>
      <color rgb="FFFF0000"/>
      <name val="Times New Roman"/>
      <family val="1"/>
    </font>
    <font>
      <sz val="11"/>
      <color rgb="FFFF0000"/>
      <name val="Times New Roman"/>
      <family val="1"/>
    </font>
    <font>
      <sz val="11"/>
      <name val="Times New Roman"/>
      <family val="1"/>
    </font>
    <font>
      <i/>
      <sz val="11"/>
      <name val="Times New Roman"/>
      <family val="1"/>
    </font>
    <font>
      <b/>
      <i/>
      <sz val="11"/>
      <name val="Times New Roman"/>
      <family val="1"/>
    </font>
    <font>
      <i/>
      <sz val="11"/>
      <color rgb="FFFF0000"/>
      <name val="Times New Roman"/>
      <family val="1"/>
    </font>
    <font>
      <b/>
      <sz val="11"/>
      <color rgb="FFFF0000"/>
      <name val="Times New Roman"/>
      <family val="1"/>
    </font>
    <font>
      <b/>
      <sz val="12"/>
      <color rgb="FFFF0000"/>
      <name val="Times New Roman"/>
      <family val="1"/>
    </font>
    <font>
      <i/>
      <sz val="11"/>
      <name val="Times New Roman"/>
      <family val="1"/>
      <charset val="163"/>
    </font>
    <font>
      <b/>
      <sz val="11"/>
      <name val="Times New Roman"/>
      <family val="1"/>
      <charset val="163"/>
    </font>
    <font>
      <b/>
      <sz val="11"/>
      <color rgb="FFFF0000"/>
      <name val="Times New Roman"/>
      <family val="1"/>
      <charset val="163"/>
    </font>
    <font>
      <b/>
      <i/>
      <sz val="10"/>
      <name val="Times New Roman"/>
      <family val="1"/>
    </font>
    <font>
      <b/>
      <sz val="13"/>
      <name val="Times New Roman"/>
      <family val="1"/>
      <charset val="163"/>
    </font>
    <font>
      <b/>
      <sz val="15"/>
      <name val="Times New Roman"/>
      <family val="1"/>
      <charset val="163"/>
    </font>
    <font>
      <i/>
      <sz val="15"/>
      <name val="Times New Roman"/>
      <family val="1"/>
      <charset val="163"/>
    </font>
    <font>
      <sz val="12"/>
      <name val="Times New Roman"/>
      <family val="1"/>
      <charset val="163"/>
    </font>
    <font>
      <sz val="13"/>
      <name val=".VnTime"/>
      <family val="2"/>
    </font>
    <font>
      <sz val="13"/>
      <name val="Arial Narrow"/>
      <family val="2"/>
    </font>
    <font>
      <b/>
      <u/>
      <sz val="11"/>
      <name val="Times New Roman"/>
      <family val="1"/>
    </font>
    <font>
      <b/>
      <sz val="11"/>
      <color theme="0"/>
      <name val="Times New Roman"/>
      <family val="1"/>
    </font>
    <font>
      <sz val="11"/>
      <color theme="0"/>
      <name val="Times New Roman"/>
      <family val="1"/>
    </font>
    <font>
      <b/>
      <sz val="13.5"/>
      <color rgb="FFFF0000"/>
      <name val="Times New Roman"/>
      <family val="1"/>
    </font>
  </fonts>
  <fills count="3">
    <fill>
      <patternFill patternType="none"/>
    </fill>
    <fill>
      <patternFill patternType="gray125"/>
    </fill>
    <fill>
      <patternFill patternType="solid">
        <fgColor theme="0"/>
        <bgColor indexed="64"/>
      </patternFill>
    </fill>
  </fills>
  <borders count="28">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thin">
        <color indexed="64"/>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style="thin">
        <color rgb="FF000000"/>
      </bottom>
      <diagonal/>
    </border>
    <border>
      <left style="thin">
        <color indexed="64"/>
      </left>
      <right style="thin">
        <color indexed="64"/>
      </right>
      <top/>
      <bottom style="hair">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indexed="64"/>
      </right>
      <top/>
      <bottom/>
      <diagonal/>
    </border>
    <border>
      <left style="thin">
        <color indexed="64"/>
      </left>
      <right/>
      <top/>
      <bottom/>
      <diagonal/>
    </border>
    <border>
      <left/>
      <right style="thin">
        <color indexed="64"/>
      </right>
      <top style="hair">
        <color indexed="64"/>
      </top>
      <bottom style="hair">
        <color indexed="64"/>
      </bottom>
      <diagonal/>
    </border>
    <border>
      <left/>
      <right/>
      <top style="thin">
        <color indexed="64"/>
      </top>
      <bottom/>
      <diagonal/>
    </border>
    <border>
      <left style="thin">
        <color rgb="FF000000"/>
      </left>
      <right style="thin">
        <color rgb="FF000000"/>
      </right>
      <top/>
      <bottom style="hair">
        <color rgb="FF000000"/>
      </bottom>
      <diagonal/>
    </border>
    <border>
      <left style="thin">
        <color rgb="FF000000"/>
      </left>
      <right style="thin">
        <color rgb="FF000000"/>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s>
  <cellStyleXfs count="20">
    <xf numFmtId="0" fontId="0" fillId="0" borderId="0"/>
    <xf numFmtId="0" fontId="14" fillId="0" borderId="0"/>
    <xf numFmtId="0" fontId="15" fillId="0" borderId="0"/>
    <xf numFmtId="0" fontId="16" fillId="0" borderId="0"/>
    <xf numFmtId="0" fontId="21" fillId="0" borderId="0"/>
    <xf numFmtId="0" fontId="36" fillId="0" borderId="0"/>
    <xf numFmtId="0" fontId="36" fillId="0" borderId="0"/>
    <xf numFmtId="0" fontId="41" fillId="0" borderId="0"/>
    <xf numFmtId="0" fontId="50" fillId="0" borderId="0"/>
    <xf numFmtId="168" fontId="36" fillId="0" borderId="0" applyFont="0" applyFill="0" applyBorder="0" applyAlignment="0" applyProtection="0"/>
    <xf numFmtId="0" fontId="36" fillId="0" borderId="0"/>
    <xf numFmtId="0" fontId="71" fillId="0" borderId="0"/>
    <xf numFmtId="168" fontId="2" fillId="0" borderId="0" applyFont="0" applyFill="0" applyBorder="0" applyAlignment="0" applyProtection="0"/>
    <xf numFmtId="0" fontId="2" fillId="0" borderId="0"/>
    <xf numFmtId="0" fontId="89" fillId="0" borderId="0"/>
    <xf numFmtId="0" fontId="88" fillId="0" borderId="0"/>
    <xf numFmtId="168" fontId="15" fillId="0" borderId="0" applyFont="0" applyFill="0" applyBorder="0" applyAlignment="0" applyProtection="0"/>
    <xf numFmtId="0" fontId="2" fillId="0" borderId="0"/>
    <xf numFmtId="0" fontId="50" fillId="0" borderId="0"/>
    <xf numFmtId="0" fontId="71" fillId="0" borderId="0"/>
  </cellStyleXfs>
  <cellXfs count="631">
    <xf numFmtId="0" fontId="0" fillId="0" borderId="0" xfId="0"/>
    <xf numFmtId="0" fontId="7" fillId="0" borderId="4" xfId="0" applyFont="1" applyBorder="1" applyAlignment="1">
      <alignment horizontal="center" vertical="center"/>
    </xf>
    <xf numFmtId="0" fontId="7" fillId="0" borderId="0" xfId="0" applyFont="1" applyAlignment="1">
      <alignment vertical="center"/>
    </xf>
    <xf numFmtId="0" fontId="1" fillId="0" borderId="0" xfId="0" applyFont="1" applyAlignment="1">
      <alignment horizontal="centerContinuous" vertical="center"/>
    </xf>
    <xf numFmtId="0" fontId="2" fillId="0" borderId="0" xfId="0" applyFont="1" applyAlignment="1">
      <alignment horizontal="centerContinuous" vertical="center"/>
    </xf>
    <xf numFmtId="0" fontId="2" fillId="0" borderId="0" xfId="0" applyFont="1" applyAlignment="1">
      <alignment vertical="center"/>
    </xf>
    <xf numFmtId="0" fontId="3" fillId="0" borderId="0" xfId="0" applyFont="1" applyAlignment="1">
      <alignment horizontal="left" vertical="center"/>
    </xf>
    <xf numFmtId="0" fontId="3" fillId="0" borderId="0" xfId="0" applyFont="1" applyAlignment="1">
      <alignment horizontal="centerContinuous" vertical="center"/>
    </xf>
    <xf numFmtId="0" fontId="3" fillId="0" borderId="0" xfId="0" quotePrefix="1" applyFont="1" applyAlignment="1">
      <alignment horizontal="centerContinuous" vertical="center"/>
    </xf>
    <xf numFmtId="0" fontId="5" fillId="0" borderId="0" xfId="0" applyFont="1" applyAlignment="1">
      <alignment vertical="center"/>
    </xf>
    <xf numFmtId="0" fontId="6" fillId="0" borderId="0" xfId="0" applyFont="1" applyAlignment="1">
      <alignment vertical="center"/>
    </xf>
    <xf numFmtId="0" fontId="10" fillId="0" borderId="0" xfId="0" applyFont="1" applyAlignment="1">
      <alignment vertical="center"/>
    </xf>
    <xf numFmtId="0" fontId="4" fillId="0" borderId="0" xfId="0" applyFont="1" applyAlignment="1">
      <alignment vertical="center"/>
    </xf>
    <xf numFmtId="0" fontId="3" fillId="0" borderId="4" xfId="0" applyFont="1" applyBorder="1" applyAlignment="1">
      <alignment horizontal="centerContinuous" vertical="center" wrapText="1"/>
    </xf>
    <xf numFmtId="0" fontId="3" fillId="0" borderId="8" xfId="0" applyFont="1" applyBorder="1" applyAlignment="1">
      <alignment horizontal="center" vertical="center"/>
    </xf>
    <xf numFmtId="0" fontId="8" fillId="0" borderId="8" xfId="0" applyFont="1" applyBorder="1" applyAlignment="1">
      <alignment vertical="center"/>
    </xf>
    <xf numFmtId="3" fontId="5" fillId="0" borderId="8" xfId="0" applyNumberFormat="1" applyFont="1" applyBorder="1" applyAlignment="1">
      <alignment vertical="center"/>
    </xf>
    <xf numFmtId="0" fontId="3" fillId="0" borderId="9" xfId="0" applyFont="1" applyBorder="1" applyAlignment="1">
      <alignment horizontal="center" vertical="center"/>
    </xf>
    <xf numFmtId="0" fontId="8" fillId="0" borderId="9" xfId="0" applyFont="1" applyBorder="1" applyAlignment="1">
      <alignment vertical="center"/>
    </xf>
    <xf numFmtId="3" fontId="5" fillId="0" borderId="9" xfId="0" applyNumberFormat="1" applyFont="1" applyBorder="1" applyAlignment="1">
      <alignment vertical="center"/>
    </xf>
    <xf numFmtId="0" fontId="5" fillId="0" borderId="9" xfId="0" applyFont="1" applyBorder="1" applyAlignment="1">
      <alignment horizontal="center" vertical="center"/>
    </xf>
    <xf numFmtId="0" fontId="5" fillId="0" borderId="9" xfId="0" applyFont="1" applyBorder="1" applyAlignment="1">
      <alignment vertical="center"/>
    </xf>
    <xf numFmtId="3" fontId="9" fillId="0" borderId="9" xfId="0" applyNumberFormat="1" applyFont="1" applyBorder="1" applyAlignment="1">
      <alignment vertical="center"/>
    </xf>
    <xf numFmtId="0" fontId="5" fillId="0" borderId="9" xfId="0" quotePrefix="1" applyFont="1" applyBorder="1" applyAlignment="1">
      <alignment horizontal="center" vertical="center"/>
    </xf>
    <xf numFmtId="0" fontId="3" fillId="0" borderId="9" xfId="0" applyFont="1" applyBorder="1" applyAlignment="1">
      <alignment vertical="center"/>
    </xf>
    <xf numFmtId="0" fontId="5" fillId="0" borderId="10" xfId="0" applyFont="1" applyBorder="1" applyAlignment="1">
      <alignment vertical="center"/>
    </xf>
    <xf numFmtId="0" fontId="18" fillId="0" borderId="0" xfId="0" applyFont="1" applyAlignment="1">
      <alignment vertical="center"/>
    </xf>
    <xf numFmtId="0" fontId="1" fillId="0" borderId="0" xfId="0" applyFont="1" applyAlignment="1">
      <alignment vertical="center"/>
    </xf>
    <xf numFmtId="0" fontId="22" fillId="0" borderId="9" xfId="4" quotePrefix="1" applyFont="1" applyBorder="1" applyAlignment="1">
      <alignment horizontal="center" vertical="center" wrapText="1"/>
    </xf>
    <xf numFmtId="0" fontId="22" fillId="0" borderId="9" xfId="4" applyFont="1" applyBorder="1" applyAlignment="1">
      <alignment vertical="center" wrapText="1"/>
    </xf>
    <xf numFmtId="0" fontId="22" fillId="0" borderId="10" xfId="4" quotePrefix="1" applyFont="1" applyBorder="1" applyAlignment="1">
      <alignment horizontal="center" vertical="center" wrapText="1"/>
    </xf>
    <xf numFmtId="0" fontId="22" fillId="0" borderId="10" xfId="4" applyFont="1" applyBorder="1" applyAlignment="1">
      <alignment vertical="center" wrapText="1"/>
    </xf>
    <xf numFmtId="3" fontId="5" fillId="0" borderId="10" xfId="0" applyNumberFormat="1" applyFont="1" applyBorder="1" applyAlignment="1">
      <alignment vertical="center"/>
    </xf>
    <xf numFmtId="0" fontId="10" fillId="0" borderId="0" xfId="0" applyFont="1" applyAlignment="1">
      <alignment horizontal="left" vertical="center"/>
    </xf>
    <xf numFmtId="3" fontId="4" fillId="0" borderId="9" xfId="0" applyNumberFormat="1" applyFont="1" applyBorder="1" applyAlignment="1">
      <alignment vertical="center"/>
    </xf>
    <xf numFmtId="0" fontId="4" fillId="0" borderId="9" xfId="0" applyFont="1" applyBorder="1" applyAlignment="1">
      <alignment horizontal="center" vertical="center"/>
    </xf>
    <xf numFmtId="0" fontId="5" fillId="0" borderId="9" xfId="0" applyFont="1" applyBorder="1" applyAlignment="1">
      <alignment horizontal="left" vertical="center" wrapText="1"/>
    </xf>
    <xf numFmtId="0" fontId="3" fillId="0" borderId="10" xfId="0" applyFont="1" applyBorder="1" applyAlignment="1">
      <alignment horizontal="center" vertical="center"/>
    </xf>
    <xf numFmtId="0" fontId="3" fillId="0" borderId="10" xfId="0" applyFont="1" applyBorder="1" applyAlignment="1">
      <alignment vertical="center"/>
    </xf>
    <xf numFmtId="0" fontId="3" fillId="0" borderId="9" xfId="0" applyFont="1" applyBorder="1" applyAlignment="1">
      <alignment vertical="center" wrapText="1"/>
    </xf>
    <xf numFmtId="0" fontId="5" fillId="0" borderId="9" xfId="0" applyFont="1" applyBorder="1" applyAlignment="1">
      <alignment vertical="center" wrapText="1"/>
    </xf>
    <xf numFmtId="0" fontId="3" fillId="0" borderId="10" xfId="0" applyFont="1" applyBorder="1" applyAlignment="1">
      <alignment vertical="center" wrapText="1"/>
    </xf>
    <xf numFmtId="0" fontId="2" fillId="0" borderId="0" xfId="0" applyFont="1" applyAlignment="1">
      <alignment horizontal="right" vertical="center"/>
    </xf>
    <xf numFmtId="3" fontId="5" fillId="0" borderId="8" xfId="0" applyNumberFormat="1" applyFont="1" applyBorder="1" applyAlignment="1">
      <alignment horizontal="right" vertical="center"/>
    </xf>
    <xf numFmtId="3" fontId="9" fillId="0" borderId="9" xfId="0" applyNumberFormat="1" applyFont="1" applyBorder="1" applyAlignment="1">
      <alignment horizontal="right" vertical="center"/>
    </xf>
    <xf numFmtId="3" fontId="5" fillId="0" borderId="9" xfId="0" applyNumberFormat="1" applyFont="1" applyBorder="1" applyAlignment="1">
      <alignment horizontal="right" vertical="center"/>
    </xf>
    <xf numFmtId="164" fontId="5" fillId="0" borderId="9" xfId="1" applyNumberFormat="1" applyFont="1" applyBorder="1" applyAlignment="1">
      <alignment vertical="center" wrapText="1"/>
    </xf>
    <xf numFmtId="3" fontId="5" fillId="0" borderId="10" xfId="0" applyNumberFormat="1" applyFont="1" applyBorder="1" applyAlignment="1">
      <alignment horizontal="right" vertical="center"/>
    </xf>
    <xf numFmtId="3" fontId="4" fillId="0" borderId="9" xfId="0" applyNumberFormat="1" applyFont="1" applyBorder="1" applyAlignment="1">
      <alignment horizontal="right" vertical="center"/>
    </xf>
    <xf numFmtId="0" fontId="23" fillId="0" borderId="0" xfId="4" applyFont="1" applyAlignment="1">
      <alignment vertical="center"/>
    </xf>
    <xf numFmtId="0" fontId="23" fillId="0" borderId="0" xfId="4" applyFont="1" applyAlignment="1">
      <alignment horizontal="right" vertical="center" wrapText="1"/>
    </xf>
    <xf numFmtId="0" fontId="24" fillId="0" borderId="0" xfId="4" applyFont="1"/>
    <xf numFmtId="0" fontId="25" fillId="0" borderId="0" xfId="4" applyFont="1"/>
    <xf numFmtId="0" fontId="27" fillId="0" borderId="0" xfId="4" applyFont="1"/>
    <xf numFmtId="0" fontId="29" fillId="0" borderId="15" xfId="4" applyFont="1" applyBorder="1" applyAlignment="1">
      <alignment horizontal="center" vertical="center" wrapText="1"/>
    </xf>
    <xf numFmtId="3" fontId="29" fillId="0" borderId="15" xfId="4" applyNumberFormat="1" applyFont="1" applyBorder="1" applyAlignment="1">
      <alignment horizontal="right" vertical="center" wrapText="1"/>
    </xf>
    <xf numFmtId="0" fontId="29" fillId="0" borderId="11" xfId="4" applyFont="1" applyBorder="1" applyAlignment="1">
      <alignment horizontal="center" vertical="center" wrapText="1"/>
    </xf>
    <xf numFmtId="0" fontId="32" fillId="0" borderId="11" xfId="4" applyFont="1" applyBorder="1" applyAlignment="1">
      <alignment vertical="center" wrapText="1"/>
    </xf>
    <xf numFmtId="3" fontId="29" fillId="0" borderId="11" xfId="4" applyNumberFormat="1" applyFont="1" applyBorder="1" applyAlignment="1">
      <alignment horizontal="right" vertical="center" wrapText="1"/>
    </xf>
    <xf numFmtId="0" fontId="31" fillId="0" borderId="11" xfId="4" quotePrefix="1" applyFont="1" applyBorder="1" applyAlignment="1">
      <alignment horizontal="center" vertical="center" wrapText="1"/>
    </xf>
    <xf numFmtId="0" fontId="31" fillId="0" borderId="11" xfId="4" applyFont="1" applyBorder="1" applyAlignment="1">
      <alignment vertical="center" wrapText="1"/>
    </xf>
    <xf numFmtId="3" fontId="31" fillId="0" borderId="11" xfId="4" applyNumberFormat="1" applyFont="1" applyBorder="1" applyAlignment="1">
      <alignment horizontal="right" vertical="center" wrapText="1"/>
    </xf>
    <xf numFmtId="0" fontId="31" fillId="0" borderId="11" xfId="4" applyFont="1" applyBorder="1" applyAlignment="1">
      <alignment horizontal="left" vertical="center" wrapText="1"/>
    </xf>
    <xf numFmtId="0" fontId="32" fillId="0" borderId="11" xfId="4" applyFont="1" applyBorder="1" applyAlignment="1">
      <alignment horizontal="center" vertical="center" wrapText="1"/>
    </xf>
    <xf numFmtId="3" fontId="33" fillId="0" borderId="11" xfId="4" applyNumberFormat="1" applyFont="1" applyBorder="1" applyAlignment="1">
      <alignment horizontal="right" vertical="center" wrapText="1"/>
    </xf>
    <xf numFmtId="0" fontId="32" fillId="0" borderId="16" xfId="4" applyFont="1" applyBorder="1" applyAlignment="1">
      <alignment horizontal="center" vertical="center" wrapText="1"/>
    </xf>
    <xf numFmtId="0" fontId="32" fillId="0" borderId="16" xfId="4" applyFont="1" applyBorder="1" applyAlignment="1">
      <alignment vertical="center" wrapText="1"/>
    </xf>
    <xf numFmtId="3" fontId="29" fillId="0" borderId="16" xfId="4" applyNumberFormat="1" applyFont="1" applyBorder="1" applyAlignment="1">
      <alignment horizontal="right" vertical="center" wrapText="1"/>
    </xf>
    <xf numFmtId="0" fontId="34" fillId="0" borderId="0" xfId="4" applyFont="1"/>
    <xf numFmtId="3" fontId="24" fillId="0" borderId="0" xfId="4" applyNumberFormat="1" applyFont="1"/>
    <xf numFmtId="0" fontId="24" fillId="0" borderId="0" xfId="4" applyFont="1" applyAlignment="1">
      <alignment vertical="center"/>
    </xf>
    <xf numFmtId="0" fontId="35" fillId="0" borderId="0" xfId="4" applyFont="1" applyAlignment="1">
      <alignment vertical="center"/>
    </xf>
    <xf numFmtId="0" fontId="4" fillId="0" borderId="0" xfId="0" applyFont="1" applyAlignment="1">
      <alignment horizontal="center" vertical="center"/>
    </xf>
    <xf numFmtId="3" fontId="18" fillId="0" borderId="8" xfId="0" applyNumberFormat="1" applyFont="1" applyBorder="1" applyAlignment="1">
      <alignment vertical="center"/>
    </xf>
    <xf numFmtId="0" fontId="8" fillId="0" borderId="8" xfId="0" applyFont="1" applyBorder="1" applyAlignment="1">
      <alignment vertical="center" wrapText="1"/>
    </xf>
    <xf numFmtId="0" fontId="4" fillId="0" borderId="9" xfId="0" quotePrefix="1" applyFont="1" applyBorder="1" applyAlignment="1">
      <alignment horizontal="center" vertical="center"/>
    </xf>
    <xf numFmtId="0" fontId="4" fillId="0" borderId="9" xfId="0" applyFont="1" applyBorder="1" applyAlignment="1">
      <alignment vertical="center"/>
    </xf>
    <xf numFmtId="0" fontId="10" fillId="0" borderId="0" xfId="0" quotePrefix="1" applyFont="1" applyAlignment="1">
      <alignment vertical="center"/>
    </xf>
    <xf numFmtId="3" fontId="42" fillId="0" borderId="9" xfId="0" applyNumberFormat="1" applyFont="1" applyBorder="1" applyAlignment="1">
      <alignment vertical="center"/>
    </xf>
    <xf numFmtId="3" fontId="18" fillId="0" borderId="9" xfId="0" applyNumberFormat="1" applyFont="1" applyBorder="1" applyAlignment="1">
      <alignment vertical="center"/>
    </xf>
    <xf numFmtId="0" fontId="3" fillId="0" borderId="4" xfId="0" applyFont="1" applyBorder="1" applyAlignment="1">
      <alignment horizontal="center" vertical="center"/>
    </xf>
    <xf numFmtId="0" fontId="3" fillId="0" borderId="0" xfId="0" applyFont="1" applyAlignment="1">
      <alignment horizontal="right" vertical="center"/>
    </xf>
    <xf numFmtId="0" fontId="3" fillId="0" borderId="4" xfId="0" applyFont="1" applyBorder="1" applyAlignment="1">
      <alignment horizontal="center" vertical="center" wrapText="1"/>
    </xf>
    <xf numFmtId="0" fontId="4" fillId="0" borderId="0" xfId="0" applyFont="1" applyAlignment="1">
      <alignment horizontal="left" vertical="center"/>
    </xf>
    <xf numFmtId="0" fontId="10" fillId="0" borderId="0" xfId="0" applyFont="1" applyAlignment="1">
      <alignment horizontal="left" vertical="center" wrapText="1"/>
    </xf>
    <xf numFmtId="0" fontId="29" fillId="0" borderId="14" xfId="4" applyFont="1" applyBorder="1" applyAlignment="1">
      <alignment horizontal="center" vertical="center" wrapText="1"/>
    </xf>
    <xf numFmtId="0" fontId="31" fillId="0" borderId="14" xfId="4" applyFont="1" applyBorder="1" applyAlignment="1">
      <alignment horizontal="center" vertical="center" wrapText="1"/>
    </xf>
    <xf numFmtId="165" fontId="3" fillId="0" borderId="4" xfId="2" applyNumberFormat="1" applyFont="1" applyBorder="1" applyAlignment="1">
      <alignment horizontal="center" vertical="center" wrapText="1"/>
    </xf>
    <xf numFmtId="166" fontId="18" fillId="0" borderId="9" xfId="0" applyNumberFormat="1" applyFont="1" applyBorder="1" applyAlignment="1">
      <alignment vertical="center"/>
    </xf>
    <xf numFmtId="0" fontId="42" fillId="0" borderId="9" xfId="0" quotePrefix="1" applyFont="1" applyBorder="1" applyAlignment="1">
      <alignment horizontal="center" vertical="center"/>
    </xf>
    <xf numFmtId="0" fontId="42" fillId="0" borderId="9" xfId="0" applyFont="1" applyBorder="1" applyAlignment="1">
      <alignment vertical="center" wrapText="1"/>
    </xf>
    <xf numFmtId="166" fontId="42" fillId="0" borderId="9" xfId="0" applyNumberFormat="1" applyFont="1" applyBorder="1" applyAlignment="1">
      <alignment vertical="center"/>
    </xf>
    <xf numFmtId="0" fontId="42" fillId="0" borderId="0" xfId="0" applyFont="1" applyAlignment="1">
      <alignment vertical="center"/>
    </xf>
    <xf numFmtId="166" fontId="5" fillId="0" borderId="9" xfId="0" applyNumberFormat="1" applyFont="1" applyBorder="1" applyAlignment="1">
      <alignment vertical="center"/>
    </xf>
    <xf numFmtId="3" fontId="5" fillId="0" borderId="0" xfId="0" applyNumberFormat="1" applyFont="1" applyAlignment="1">
      <alignment vertical="center"/>
    </xf>
    <xf numFmtId="3" fontId="18" fillId="0" borderId="10" xfId="0" applyNumberFormat="1" applyFont="1" applyBorder="1" applyAlignment="1">
      <alignment vertical="center"/>
    </xf>
    <xf numFmtId="166" fontId="5" fillId="0" borderId="10" xfId="0" applyNumberFormat="1" applyFont="1" applyBorder="1" applyAlignment="1">
      <alignment vertical="center"/>
    </xf>
    <xf numFmtId="0" fontId="1" fillId="0" borderId="4" xfId="0" applyFont="1" applyBorder="1" applyAlignment="1">
      <alignment horizontal="center" vertical="center"/>
    </xf>
    <xf numFmtId="3" fontId="18" fillId="0" borderId="8" xfId="0" applyNumberFormat="1" applyFont="1" applyBorder="1" applyAlignment="1">
      <alignment horizontal="right" vertical="center"/>
    </xf>
    <xf numFmtId="3" fontId="18" fillId="0" borderId="9" xfId="0" applyNumberFormat="1" applyFont="1" applyBorder="1" applyAlignment="1">
      <alignment horizontal="right" vertical="center"/>
    </xf>
    <xf numFmtId="3" fontId="42" fillId="0" borderId="9" xfId="0" applyNumberFormat="1" applyFont="1" applyBorder="1" applyAlignment="1">
      <alignment horizontal="right" vertical="center"/>
    </xf>
    <xf numFmtId="0" fontId="44" fillId="0" borderId="9" xfId="0" quotePrefix="1" applyFont="1" applyBorder="1" applyAlignment="1">
      <alignment vertical="center" wrapText="1"/>
    </xf>
    <xf numFmtId="0" fontId="44" fillId="0" borderId="0" xfId="0" applyFont="1" applyAlignment="1">
      <alignment vertical="center"/>
    </xf>
    <xf numFmtId="0" fontId="44" fillId="0" borderId="9" xfId="0" quotePrefix="1" applyFont="1" applyBorder="1" applyAlignment="1">
      <alignment horizontal="center" vertical="center"/>
    </xf>
    <xf numFmtId="0" fontId="44" fillId="0" borderId="9" xfId="0" applyFont="1" applyBorder="1" applyAlignment="1">
      <alignment vertical="center" wrapText="1"/>
    </xf>
    <xf numFmtId="3" fontId="5" fillId="0" borderId="0" xfId="0" applyNumberFormat="1" applyFont="1" applyAlignment="1">
      <alignment horizontal="right" vertical="center"/>
    </xf>
    <xf numFmtId="0" fontId="42" fillId="0" borderId="9" xfId="0" applyFont="1" applyBorder="1" applyAlignment="1">
      <alignment vertical="center"/>
    </xf>
    <xf numFmtId="0" fontId="42" fillId="0" borderId="9" xfId="0" applyFont="1" applyBorder="1" applyAlignment="1">
      <alignment horizontal="center" vertical="center"/>
    </xf>
    <xf numFmtId="0" fontId="13" fillId="0" borderId="9" xfId="0" applyFont="1" applyBorder="1" applyAlignment="1">
      <alignment vertical="center"/>
    </xf>
    <xf numFmtId="0" fontId="42" fillId="0" borderId="10" xfId="0" applyFont="1" applyBorder="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166" fontId="5" fillId="0" borderId="8" xfId="0" applyNumberFormat="1" applyFont="1" applyBorder="1" applyAlignment="1">
      <alignment vertical="center"/>
    </xf>
    <xf numFmtId="166" fontId="9" fillId="0" borderId="9" xfId="0" applyNumberFormat="1" applyFont="1" applyBorder="1" applyAlignment="1">
      <alignment vertical="center"/>
    </xf>
    <xf numFmtId="3" fontId="3" fillId="0" borderId="9" xfId="0" applyNumberFormat="1" applyFont="1" applyBorder="1" applyAlignment="1">
      <alignment horizontal="right" vertical="center"/>
    </xf>
    <xf numFmtId="0" fontId="2" fillId="0" borderId="0" xfId="0" applyFont="1" applyAlignment="1">
      <alignment horizontal="left" vertical="center"/>
    </xf>
    <xf numFmtId="4" fontId="5" fillId="0" borderId="0" xfId="0" applyNumberFormat="1" applyFont="1" applyAlignment="1">
      <alignment vertical="center"/>
    </xf>
    <xf numFmtId="0" fontId="46" fillId="0" borderId="11" xfId="4" quotePrefix="1" applyFont="1" applyBorder="1" applyAlignment="1">
      <alignment horizontal="center" vertical="center" wrapText="1"/>
    </xf>
    <xf numFmtId="0" fontId="46" fillId="0" borderId="11" xfId="4" applyFont="1" applyBorder="1" applyAlignment="1">
      <alignment horizontal="left" vertical="center" wrapText="1"/>
    </xf>
    <xf numFmtId="3" fontId="46" fillId="0" borderId="11" xfId="4" applyNumberFormat="1" applyFont="1" applyBorder="1" applyAlignment="1">
      <alignment horizontal="right" vertical="center" wrapText="1"/>
    </xf>
    <xf numFmtId="0" fontId="37" fillId="0" borderId="0" xfId="4" applyFont="1"/>
    <xf numFmtId="0" fontId="33" fillId="0" borderId="0" xfId="4" applyFont="1" applyAlignment="1">
      <alignment vertical="center"/>
    </xf>
    <xf numFmtId="0" fontId="33" fillId="0" borderId="0" xfId="4" applyFont="1" applyAlignment="1">
      <alignment horizontal="right" vertical="center" wrapText="1"/>
    </xf>
    <xf numFmtId="0" fontId="47" fillId="0" borderId="0" xfId="4" applyFont="1" applyAlignment="1">
      <alignment vertical="center"/>
    </xf>
    <xf numFmtId="0" fontId="48" fillId="0" borderId="0" xfId="4" applyFont="1" applyAlignment="1">
      <alignment vertical="center"/>
    </xf>
    <xf numFmtId="0" fontId="42" fillId="0" borderId="0" xfId="4" applyFont="1" applyAlignment="1">
      <alignment vertical="center"/>
    </xf>
    <xf numFmtId="0" fontId="49" fillId="0" borderId="0" xfId="4" applyFont="1" applyAlignment="1">
      <alignment vertical="center"/>
    </xf>
    <xf numFmtId="0" fontId="47" fillId="0" borderId="14" xfId="4" applyFont="1" applyBorder="1" applyAlignment="1">
      <alignment horizontal="center" vertical="center" wrapText="1"/>
    </xf>
    <xf numFmtId="0" fontId="33" fillId="0" borderId="15" xfId="4" applyFont="1" applyBorder="1" applyAlignment="1">
      <alignment horizontal="center" vertical="center" wrapText="1"/>
    </xf>
    <xf numFmtId="3" fontId="33" fillId="0" borderId="15" xfId="4" applyNumberFormat="1" applyFont="1" applyBorder="1" applyAlignment="1">
      <alignment horizontal="right" vertical="center" wrapText="1"/>
    </xf>
    <xf numFmtId="0" fontId="47" fillId="0" borderId="11" xfId="4" quotePrefix="1" applyFont="1" applyBorder="1" applyAlignment="1">
      <alignment horizontal="center" vertical="center" wrapText="1"/>
    </xf>
    <xf numFmtId="0" fontId="47" fillId="0" borderId="11" xfId="4" applyFont="1" applyBorder="1" applyAlignment="1">
      <alignment vertical="center" wrapText="1"/>
    </xf>
    <xf numFmtId="3" fontId="47" fillId="0" borderId="11" xfId="4" applyNumberFormat="1" applyFont="1" applyBorder="1" applyAlignment="1">
      <alignment horizontal="right" vertical="center" wrapText="1"/>
    </xf>
    <xf numFmtId="0" fontId="47" fillId="0" borderId="11" xfId="4" applyFont="1" applyBorder="1" applyAlignment="1">
      <alignment horizontal="left" vertical="center" wrapText="1"/>
    </xf>
    <xf numFmtId="0" fontId="25" fillId="0" borderId="0" xfId="4" applyFont="1" applyAlignment="1">
      <alignment vertical="center"/>
    </xf>
    <xf numFmtId="0" fontId="23" fillId="0" borderId="0" xfId="4" applyFont="1" applyAlignment="1">
      <alignment vertical="center" wrapText="1"/>
    </xf>
    <xf numFmtId="0" fontId="28" fillId="0" borderId="0" xfId="4" applyFont="1" applyAlignment="1">
      <alignment vertical="center"/>
    </xf>
    <xf numFmtId="0" fontId="52" fillId="0" borderId="14" xfId="4" applyFont="1" applyBorder="1" applyAlignment="1">
      <alignment horizontal="center" vertical="center" wrapText="1"/>
    </xf>
    <xf numFmtId="0" fontId="32" fillId="0" borderId="14" xfId="7" applyFont="1" applyBorder="1" applyAlignment="1">
      <alignment horizontal="center" vertical="center"/>
    </xf>
    <xf numFmtId="0" fontId="39" fillId="0" borderId="0" xfId="4" applyFont="1" applyAlignment="1">
      <alignment vertical="center"/>
    </xf>
    <xf numFmtId="0" fontId="23" fillId="0" borderId="15" xfId="4" applyFont="1" applyBorder="1" applyAlignment="1">
      <alignment vertical="center" wrapText="1"/>
    </xf>
    <xf numFmtId="0" fontId="23" fillId="0" borderId="15" xfId="4" applyFont="1" applyBorder="1" applyAlignment="1">
      <alignment horizontal="center" vertical="center" wrapText="1"/>
    </xf>
    <xf numFmtId="167" fontId="23" fillId="0" borderId="15" xfId="4" applyNumberFormat="1" applyFont="1" applyBorder="1" applyAlignment="1">
      <alignment vertical="center" wrapText="1"/>
    </xf>
    <xf numFmtId="0" fontId="22" fillId="0" borderId="11" xfId="4" quotePrefix="1" applyFont="1" applyBorder="1" applyAlignment="1">
      <alignment horizontal="center" vertical="center" wrapText="1"/>
    </xf>
    <xf numFmtId="0" fontId="22" fillId="0" borderId="11" xfId="4" applyFont="1" applyBorder="1" applyAlignment="1">
      <alignment vertical="center" wrapText="1"/>
    </xf>
    <xf numFmtId="167" fontId="22" fillId="0" borderId="11" xfId="4" applyNumberFormat="1" applyFont="1" applyBorder="1" applyAlignment="1">
      <alignment vertical="center" wrapText="1"/>
    </xf>
    <xf numFmtId="0" fontId="22" fillId="0" borderId="12" xfId="4" quotePrefix="1" applyFont="1" applyBorder="1" applyAlignment="1">
      <alignment horizontal="center" vertical="center" wrapText="1"/>
    </xf>
    <xf numFmtId="0" fontId="22" fillId="0" borderId="12" xfId="4" applyFont="1" applyBorder="1" applyAlignment="1">
      <alignment vertical="center" wrapText="1"/>
    </xf>
    <xf numFmtId="167" fontId="22" fillId="0" borderId="12" xfId="4" applyNumberFormat="1" applyFont="1" applyBorder="1" applyAlignment="1">
      <alignment vertical="center" wrapText="1"/>
    </xf>
    <xf numFmtId="0" fontId="1" fillId="0" borderId="4" xfId="0" quotePrefix="1" applyFont="1" applyBorder="1" applyAlignment="1">
      <alignment horizontal="center" vertical="center"/>
    </xf>
    <xf numFmtId="0" fontId="12" fillId="0" borderId="4" xfId="0" quotePrefix="1" applyFont="1" applyBorder="1" applyAlignment="1">
      <alignment horizontal="center" vertical="center"/>
    </xf>
    <xf numFmtId="0" fontId="22" fillId="0" borderId="14" xfId="4" applyFont="1" applyBorder="1" applyAlignment="1">
      <alignment horizontal="center" vertical="center" wrapText="1"/>
    </xf>
    <xf numFmtId="0" fontId="22" fillId="0" borderId="15" xfId="4" applyFont="1" applyBorder="1" applyAlignment="1">
      <alignment vertical="center" wrapText="1"/>
    </xf>
    <xf numFmtId="167" fontId="23" fillId="0" borderId="15" xfId="4" applyNumberFormat="1" applyFont="1" applyBorder="1" applyAlignment="1">
      <alignment horizontal="right" vertical="center" wrapText="1"/>
    </xf>
    <xf numFmtId="167" fontId="22" fillId="0" borderId="24" xfId="4" applyNumberFormat="1" applyFont="1" applyBorder="1" applyAlignment="1">
      <alignment horizontal="right" vertical="center" wrapText="1"/>
    </xf>
    <xf numFmtId="167" fontId="22" fillId="0" borderId="11" xfId="4" applyNumberFormat="1" applyFont="1" applyBorder="1" applyAlignment="1">
      <alignment horizontal="right" vertical="center" wrapText="1"/>
    </xf>
    <xf numFmtId="167" fontId="22" fillId="0" borderId="25" xfId="4" applyNumberFormat="1" applyFont="1" applyBorder="1" applyAlignment="1">
      <alignment horizontal="right" vertical="center" wrapText="1"/>
    </xf>
    <xf numFmtId="167" fontId="22" fillId="0" borderId="12" xfId="4" applyNumberFormat="1" applyFont="1" applyBorder="1" applyAlignment="1">
      <alignment horizontal="right" vertical="center" wrapText="1"/>
    </xf>
    <xf numFmtId="3" fontId="44" fillId="0" borderId="9" xfId="0" applyNumberFormat="1" applyFont="1" applyBorder="1" applyAlignment="1">
      <alignment vertical="center"/>
    </xf>
    <xf numFmtId="9" fontId="5" fillId="0" borderId="9" xfId="0" applyNumberFormat="1" applyFont="1" applyBorder="1" applyAlignment="1">
      <alignment vertical="center"/>
    </xf>
    <xf numFmtId="9" fontId="18" fillId="0" borderId="8" xfId="0" applyNumberFormat="1" applyFont="1" applyBorder="1" applyAlignment="1">
      <alignment vertical="center"/>
    </xf>
    <xf numFmtId="9" fontId="18" fillId="0" borderId="9" xfId="0" applyNumberFormat="1" applyFont="1" applyBorder="1" applyAlignment="1">
      <alignment vertical="center"/>
    </xf>
    <xf numFmtId="3" fontId="24" fillId="0" borderId="0" xfId="4" applyNumberFormat="1" applyFont="1" applyAlignment="1">
      <alignment vertical="center"/>
    </xf>
    <xf numFmtId="0" fontId="3" fillId="0" borderId="0" xfId="0" applyFont="1" applyAlignment="1">
      <alignment horizontal="right" vertical="center"/>
    </xf>
    <xf numFmtId="0" fontId="3" fillId="0" borderId="4" xfId="0" applyFont="1" applyBorder="1" applyAlignment="1">
      <alignment horizontal="center" vertical="center" wrapText="1"/>
    </xf>
    <xf numFmtId="0" fontId="3" fillId="0" borderId="0" xfId="0" applyFont="1" applyAlignment="1">
      <alignment horizontal="center" vertical="center"/>
    </xf>
    <xf numFmtId="0" fontId="4" fillId="0" borderId="0" xfId="0" applyFont="1" applyAlignment="1">
      <alignment horizontal="left" vertical="center"/>
    </xf>
    <xf numFmtId="0" fontId="44" fillId="0" borderId="0" xfId="0" applyFont="1" applyAlignment="1">
      <alignment horizontal="center" vertical="center"/>
    </xf>
    <xf numFmtId="0" fontId="23" fillId="0" borderId="14" xfId="4" applyFont="1" applyBorder="1" applyAlignment="1">
      <alignment horizontal="center" vertical="center" wrapText="1"/>
    </xf>
    <xf numFmtId="0" fontId="18" fillId="0" borderId="9" xfId="0" quotePrefix="1" applyFont="1" applyBorder="1" applyAlignment="1">
      <alignment horizontal="center" vertical="center"/>
    </xf>
    <xf numFmtId="0" fontId="18" fillId="0" borderId="9" xfId="0" applyFont="1" applyBorder="1" applyAlignment="1">
      <alignment vertical="center"/>
    </xf>
    <xf numFmtId="9" fontId="42" fillId="0" borderId="9" xfId="0" applyNumberFormat="1" applyFont="1" applyBorder="1" applyAlignment="1">
      <alignment vertical="center"/>
    </xf>
    <xf numFmtId="0" fontId="61" fillId="0" borderId="9" xfId="0" quotePrefix="1" applyFont="1" applyBorder="1" applyAlignment="1">
      <alignment horizontal="center" vertical="center"/>
    </xf>
    <xf numFmtId="0" fontId="61" fillId="0" borderId="9" xfId="0" applyFont="1" applyBorder="1" applyAlignment="1">
      <alignment vertical="center"/>
    </xf>
    <xf numFmtId="3" fontId="61" fillId="0" borderId="9" xfId="0" applyNumberFormat="1" applyFont="1" applyBorder="1" applyAlignment="1">
      <alignment vertical="center"/>
    </xf>
    <xf numFmtId="9" fontId="61" fillId="0" borderId="9" xfId="0" applyNumberFormat="1" applyFont="1" applyBorder="1" applyAlignment="1">
      <alignment vertical="center"/>
    </xf>
    <xf numFmtId="0" fontId="61" fillId="0" borderId="0" xfId="0" applyFont="1" applyAlignment="1">
      <alignment vertical="center"/>
    </xf>
    <xf numFmtId="0" fontId="62" fillId="0" borderId="0" xfId="0" applyFont="1" applyAlignment="1">
      <alignment vertical="center"/>
    </xf>
    <xf numFmtId="9" fontId="44" fillId="0" borderId="9" xfId="0" applyNumberFormat="1" applyFont="1" applyBorder="1" applyAlignment="1">
      <alignment vertical="center"/>
    </xf>
    <xf numFmtId="0" fontId="3" fillId="0" borderId="9" xfId="0" quotePrefix="1" applyFont="1" applyBorder="1" applyAlignment="1">
      <alignment horizontal="center" vertical="center"/>
    </xf>
    <xf numFmtId="0" fontId="33" fillId="0" borderId="14" xfId="4" applyFont="1" applyBorder="1" applyAlignment="1">
      <alignment horizontal="center" vertical="center" wrapText="1"/>
    </xf>
    <xf numFmtId="3" fontId="3" fillId="0" borderId="0" xfId="0" applyNumberFormat="1" applyFont="1" applyAlignment="1">
      <alignment horizontal="right" vertical="center"/>
    </xf>
    <xf numFmtId="3" fontId="2" fillId="0" borderId="0" xfId="0" applyNumberFormat="1" applyFont="1" applyAlignment="1">
      <alignment horizontal="right" vertical="center"/>
    </xf>
    <xf numFmtId="3" fontId="4" fillId="0" borderId="0" xfId="0" applyNumberFormat="1" applyFont="1" applyAlignment="1">
      <alignment horizontal="right" vertical="center"/>
    </xf>
    <xf numFmtId="3" fontId="3" fillId="0" borderId="4" xfId="0" applyNumberFormat="1" applyFont="1" applyBorder="1" applyAlignment="1">
      <alignment horizontal="center" vertical="center" wrapText="1"/>
    </xf>
    <xf numFmtId="3" fontId="2" fillId="0" borderId="0" xfId="0" applyNumberFormat="1" applyFont="1" applyAlignment="1">
      <alignment vertical="center"/>
    </xf>
    <xf numFmtId="167" fontId="18" fillId="0" borderId="8" xfId="0" applyNumberFormat="1" applyFont="1" applyBorder="1" applyAlignment="1">
      <alignment vertical="center"/>
    </xf>
    <xf numFmtId="167" fontId="5" fillId="0" borderId="9" xfId="0" applyNumberFormat="1" applyFont="1" applyBorder="1" applyAlignment="1">
      <alignment vertical="center"/>
    </xf>
    <xf numFmtId="167" fontId="5" fillId="0" borderId="10" xfId="0" applyNumberFormat="1" applyFont="1" applyBorder="1" applyAlignment="1">
      <alignment vertical="center"/>
    </xf>
    <xf numFmtId="169" fontId="10" fillId="0" borderId="0" xfId="12" applyNumberFormat="1" applyFont="1" applyFill="1" applyAlignment="1">
      <alignment horizontal="center"/>
    </xf>
    <xf numFmtId="169" fontId="2" fillId="0" borderId="6" xfId="12" applyNumberFormat="1" applyFont="1" applyFill="1" applyBorder="1" applyAlignment="1"/>
    <xf numFmtId="0" fontId="75" fillId="0" borderId="2" xfId="12" applyNumberFormat="1" applyFont="1" applyFill="1" applyBorder="1" applyAlignment="1">
      <alignment horizontal="center" vertical="center"/>
    </xf>
    <xf numFmtId="0" fontId="75" fillId="0" borderId="2" xfId="12" quotePrefix="1" applyNumberFormat="1" applyFont="1" applyFill="1" applyBorder="1" applyAlignment="1">
      <alignment horizontal="center" vertical="center"/>
    </xf>
    <xf numFmtId="3" fontId="75" fillId="2" borderId="0" xfId="12" applyNumberFormat="1" applyFont="1" applyFill="1" applyBorder="1" applyAlignment="1">
      <alignment horizontal="left" vertical="center"/>
    </xf>
    <xf numFmtId="3" fontId="7" fillId="2" borderId="9" xfId="12" applyNumberFormat="1" applyFont="1" applyFill="1" applyBorder="1" applyAlignment="1">
      <alignment horizontal="right" vertical="center"/>
    </xf>
    <xf numFmtId="167" fontId="7" fillId="2" borderId="9" xfId="12" applyNumberFormat="1" applyFont="1" applyFill="1" applyBorder="1" applyAlignment="1">
      <alignment horizontal="right" vertical="center"/>
    </xf>
    <xf numFmtId="3" fontId="75" fillId="2" borderId="9" xfId="12" applyNumberFormat="1" applyFont="1" applyFill="1" applyBorder="1" applyAlignment="1">
      <alignment horizontal="right" vertical="center"/>
    </xf>
    <xf numFmtId="167" fontId="75" fillId="2" borderId="9" xfId="12" applyNumberFormat="1" applyFont="1" applyFill="1" applyBorder="1" applyAlignment="1">
      <alignment horizontal="right" vertical="center"/>
    </xf>
    <xf numFmtId="3" fontId="76" fillId="2" borderId="9" xfId="12" applyNumberFormat="1" applyFont="1" applyFill="1" applyBorder="1" applyAlignment="1">
      <alignment horizontal="right" vertical="center"/>
    </xf>
    <xf numFmtId="167" fontId="76" fillId="2" borderId="9" xfId="12" applyNumberFormat="1" applyFont="1" applyFill="1" applyBorder="1" applyAlignment="1">
      <alignment horizontal="right" vertical="center"/>
    </xf>
    <xf numFmtId="3" fontId="7" fillId="2" borderId="9" xfId="12" applyNumberFormat="1" applyFont="1" applyFill="1" applyBorder="1" applyAlignment="1">
      <alignment vertical="center"/>
    </xf>
    <xf numFmtId="167" fontId="7" fillId="2" borderId="9" xfId="12" applyNumberFormat="1" applyFont="1" applyFill="1" applyBorder="1" applyAlignment="1">
      <alignment vertical="center"/>
    </xf>
    <xf numFmtId="3" fontId="75" fillId="0" borderId="9" xfId="12" applyNumberFormat="1" applyFont="1" applyFill="1" applyBorder="1" applyAlignment="1">
      <alignment horizontal="right" vertical="center"/>
    </xf>
    <xf numFmtId="167" fontId="75" fillId="0" borderId="9" xfId="12" applyNumberFormat="1" applyFont="1" applyFill="1" applyBorder="1" applyAlignment="1">
      <alignment horizontal="right" vertical="center"/>
    </xf>
    <xf numFmtId="3" fontId="76" fillId="0" borderId="9" xfId="12" applyNumberFormat="1" applyFont="1" applyFill="1" applyBorder="1" applyAlignment="1">
      <alignment horizontal="right" vertical="center"/>
    </xf>
    <xf numFmtId="167" fontId="76" fillId="0" borderId="9" xfId="12" applyNumberFormat="1" applyFont="1" applyFill="1" applyBorder="1" applyAlignment="1">
      <alignment horizontal="right" vertical="center"/>
    </xf>
    <xf numFmtId="3" fontId="7" fillId="0" borderId="9" xfId="12" applyNumberFormat="1" applyFont="1" applyFill="1" applyBorder="1" applyAlignment="1">
      <alignment horizontal="right" vertical="center"/>
    </xf>
    <xf numFmtId="3" fontId="51" fillId="0" borderId="9" xfId="12" applyNumberFormat="1" applyFont="1" applyFill="1" applyBorder="1" applyAlignment="1">
      <alignment horizontal="right" vertical="center"/>
    </xf>
    <xf numFmtId="167" fontId="51" fillId="0" borderId="9" xfId="12" applyNumberFormat="1" applyFont="1" applyFill="1" applyBorder="1" applyAlignment="1">
      <alignment horizontal="right" vertical="center"/>
    </xf>
    <xf numFmtId="3" fontId="82" fillId="0" borderId="9" xfId="12" applyNumberFormat="1" applyFont="1" applyFill="1" applyBorder="1" applyAlignment="1">
      <alignment horizontal="right" vertical="center"/>
    </xf>
    <xf numFmtId="167" fontId="82" fillId="0" borderId="9" xfId="12" applyNumberFormat="1" applyFont="1" applyFill="1" applyBorder="1" applyAlignment="1">
      <alignment horizontal="right" vertical="center"/>
    </xf>
    <xf numFmtId="3" fontId="82" fillId="2" borderId="9" xfId="12" applyNumberFormat="1" applyFont="1" applyFill="1" applyBorder="1" applyAlignment="1">
      <alignment horizontal="right" vertical="center"/>
    </xf>
    <xf numFmtId="167" fontId="82" fillId="2" borderId="9" xfId="12" applyNumberFormat="1" applyFont="1" applyFill="1" applyBorder="1" applyAlignment="1">
      <alignment horizontal="right" vertical="center"/>
    </xf>
    <xf numFmtId="167" fontId="7" fillId="0" borderId="9" xfId="12" applyNumberFormat="1" applyFont="1" applyFill="1" applyBorder="1" applyAlignment="1">
      <alignment horizontal="right" vertical="center"/>
    </xf>
    <xf numFmtId="3" fontId="75" fillId="0" borderId="10" xfId="12" applyNumberFormat="1" applyFont="1" applyFill="1" applyBorder="1" applyAlignment="1">
      <alignment horizontal="right" vertical="center"/>
    </xf>
    <xf numFmtId="167" fontId="75" fillId="0" borderId="10" xfId="12" applyNumberFormat="1" applyFont="1" applyFill="1" applyBorder="1" applyAlignment="1">
      <alignment horizontal="right" vertical="center"/>
    </xf>
    <xf numFmtId="3" fontId="77" fillId="0" borderId="9" xfId="12" applyNumberFormat="1" applyFont="1" applyFill="1" applyBorder="1" applyAlignment="1">
      <alignment horizontal="right" vertical="center"/>
    </xf>
    <xf numFmtId="167" fontId="77" fillId="0" borderId="9" xfId="12" applyNumberFormat="1" applyFont="1" applyFill="1" applyBorder="1" applyAlignment="1">
      <alignment horizontal="right" vertical="center"/>
    </xf>
    <xf numFmtId="169" fontId="2" fillId="0" borderId="0" xfId="12" applyNumberFormat="1" applyFont="1" applyFill="1"/>
    <xf numFmtId="3" fontId="48" fillId="0" borderId="8" xfId="12" applyNumberFormat="1" applyFont="1" applyFill="1" applyBorder="1" applyAlignment="1">
      <alignment horizontal="right" vertical="center"/>
    </xf>
    <xf numFmtId="3" fontId="48" fillId="0" borderId="9" xfId="12" applyNumberFormat="1" applyFont="1" applyFill="1" applyBorder="1" applyAlignment="1">
      <alignment vertical="center"/>
    </xf>
    <xf numFmtId="3" fontId="45" fillId="0" borderId="9" xfId="12" applyNumberFormat="1" applyFont="1" applyFill="1" applyBorder="1" applyAlignment="1">
      <alignment vertical="center"/>
    </xf>
    <xf numFmtId="3" fontId="48" fillId="0" borderId="9" xfId="12" applyNumberFormat="1" applyFont="1" applyFill="1" applyBorder="1" applyAlignment="1">
      <alignment horizontal="right" vertical="center"/>
    </xf>
    <xf numFmtId="3" fontId="48" fillId="0" borderId="10" xfId="12" applyNumberFormat="1" applyFont="1" applyFill="1" applyBorder="1" applyAlignment="1">
      <alignment vertical="center"/>
    </xf>
    <xf numFmtId="0" fontId="72" fillId="0" borderId="0" xfId="13" applyFont="1" applyAlignment="1">
      <alignment horizontal="left" vertical="center"/>
    </xf>
    <xf numFmtId="0" fontId="7" fillId="0" borderId="0" xfId="13" applyFont="1" applyAlignment="1">
      <alignment horizontal="center" vertical="center"/>
    </xf>
    <xf numFmtId="3" fontId="75" fillId="0" borderId="0" xfId="13" applyNumberFormat="1" applyFont="1" applyAlignment="1">
      <alignment vertical="center"/>
    </xf>
    <xf numFmtId="0" fontId="75" fillId="0" borderId="0" xfId="13" applyFont="1" applyAlignment="1">
      <alignment vertical="center"/>
    </xf>
    <xf numFmtId="3" fontId="5" fillId="0" borderId="0" xfId="13" applyNumberFormat="1" applyFont="1" applyAlignment="1">
      <alignment vertical="center"/>
    </xf>
    <xf numFmtId="0" fontId="5" fillId="0" borderId="0" xfId="13" applyFont="1" applyAlignment="1">
      <alignment vertical="center"/>
    </xf>
    <xf numFmtId="0" fontId="7" fillId="0" borderId="27" xfId="13" applyFont="1" applyBorder="1" applyAlignment="1">
      <alignment horizontal="left" vertical="center"/>
    </xf>
    <xf numFmtId="0" fontId="7" fillId="0" borderId="20" xfId="13" applyFont="1" applyBorder="1" applyAlignment="1">
      <alignment vertical="center"/>
    </xf>
    <xf numFmtId="0" fontId="7" fillId="0" borderId="27" xfId="13" applyFont="1" applyBorder="1" applyAlignment="1">
      <alignment horizontal="center" vertical="center"/>
    </xf>
    <xf numFmtId="0" fontId="7" fillId="0" borderId="20" xfId="13" applyFont="1" applyBorder="1" applyAlignment="1">
      <alignment horizontal="center" vertical="center"/>
    </xf>
    <xf numFmtId="0" fontId="75" fillId="0" borderId="4" xfId="13" applyFont="1" applyBorder="1" applyAlignment="1">
      <alignment horizontal="center" vertical="center"/>
    </xf>
    <xf numFmtId="0" fontId="75" fillId="0" borderId="3" xfId="13" applyFont="1" applyBorder="1" applyAlignment="1">
      <alignment horizontal="center" vertical="center"/>
    </xf>
    <xf numFmtId="3" fontId="75" fillId="0" borderId="3" xfId="13" applyNumberFormat="1" applyFont="1" applyBorder="1" applyAlignment="1">
      <alignment horizontal="center" vertical="center"/>
    </xf>
    <xf numFmtId="3" fontId="75" fillId="0" borderId="4" xfId="13" applyNumberFormat="1" applyFont="1" applyBorder="1" applyAlignment="1">
      <alignment horizontal="center" vertical="center"/>
    </xf>
    <xf numFmtId="0" fontId="82" fillId="0" borderId="8" xfId="13" applyFont="1" applyBorder="1" applyAlignment="1">
      <alignment horizontal="center" vertical="center"/>
    </xf>
    <xf numFmtId="167" fontId="82" fillId="0" borderId="8" xfId="13" applyNumberFormat="1" applyFont="1" applyBorder="1" applyAlignment="1">
      <alignment horizontal="right" vertical="center"/>
    </xf>
    <xf numFmtId="3" fontId="82" fillId="0" borderId="0" xfId="13" applyNumberFormat="1" applyFont="1" applyAlignment="1">
      <alignment vertical="center"/>
    </xf>
    <xf numFmtId="0" fontId="82" fillId="0" borderId="0" xfId="13" applyFont="1" applyAlignment="1">
      <alignment vertical="center"/>
    </xf>
    <xf numFmtId="0" fontId="7" fillId="0" borderId="9" xfId="13" applyFont="1" applyBorder="1" applyAlignment="1">
      <alignment horizontal="center" vertical="center"/>
    </xf>
    <xf numFmtId="0" fontId="7" fillId="0" borderId="9" xfId="13" applyFont="1" applyBorder="1" applyAlignment="1">
      <alignment horizontal="left" vertical="center"/>
    </xf>
    <xf numFmtId="167" fontId="7" fillId="0" borderId="9" xfId="12" applyNumberFormat="1" applyFont="1" applyBorder="1" applyAlignment="1">
      <alignment vertical="center"/>
    </xf>
    <xf numFmtId="0" fontId="76" fillId="0" borderId="9" xfId="13" applyFont="1" applyBorder="1" applyAlignment="1">
      <alignment vertical="center"/>
    </xf>
    <xf numFmtId="167" fontId="76" fillId="0" borderId="9" xfId="12" applyNumberFormat="1" applyFont="1" applyBorder="1" applyAlignment="1">
      <alignment vertical="center"/>
    </xf>
    <xf numFmtId="167" fontId="81" fillId="0" borderId="9" xfId="12" applyNumberFormat="1" applyFont="1" applyBorder="1" applyAlignment="1">
      <alignment vertical="center"/>
    </xf>
    <xf numFmtId="0" fontId="76" fillId="0" borderId="9" xfId="13" applyFont="1" applyBorder="1" applyAlignment="1">
      <alignment horizontal="center" vertical="center"/>
    </xf>
    <xf numFmtId="3" fontId="76" fillId="0" borderId="0" xfId="13" applyNumberFormat="1" applyFont="1" applyAlignment="1">
      <alignment vertical="center"/>
    </xf>
    <xf numFmtId="0" fontId="76" fillId="0" borderId="0" xfId="13" applyFont="1" applyAlignment="1">
      <alignment vertical="center"/>
    </xf>
    <xf numFmtId="0" fontId="7" fillId="0" borderId="9" xfId="13" applyFont="1" applyBorder="1" applyAlignment="1">
      <alignment vertical="center" wrapText="1"/>
    </xf>
    <xf numFmtId="167" fontId="75" fillId="0" borderId="0" xfId="13" applyNumberFormat="1" applyFont="1" applyAlignment="1">
      <alignment vertical="center"/>
    </xf>
    <xf numFmtId="0" fontId="75" fillId="0" borderId="9" xfId="13" quotePrefix="1" applyFont="1" applyBorder="1" applyAlignment="1">
      <alignment horizontal="center" vertical="center"/>
    </xf>
    <xf numFmtId="0" fontId="75" fillId="0" borderId="9" xfId="13" applyFont="1" applyBorder="1" applyAlignment="1">
      <alignment vertical="center" wrapText="1"/>
    </xf>
    <xf numFmtId="167" fontId="75" fillId="0" borderId="9" xfId="12" applyNumberFormat="1" applyFont="1" applyBorder="1" applyAlignment="1">
      <alignment vertical="center"/>
    </xf>
    <xf numFmtId="169" fontId="75" fillId="0" borderId="0" xfId="13" applyNumberFormat="1" applyFont="1" applyAlignment="1">
      <alignment vertical="center"/>
    </xf>
    <xf numFmtId="0" fontId="7" fillId="0" borderId="9" xfId="13" quotePrefix="1" applyFont="1" applyBorder="1" applyAlignment="1">
      <alignment horizontal="center" vertical="center"/>
    </xf>
    <xf numFmtId="0" fontId="7" fillId="0" borderId="9" xfId="13" applyFont="1" applyBorder="1" applyAlignment="1">
      <alignment horizontal="center" vertical="center" wrapText="1"/>
    </xf>
    <xf numFmtId="3" fontId="7" fillId="0" borderId="0" xfId="13" applyNumberFormat="1" applyFont="1" applyAlignment="1">
      <alignment vertical="center"/>
    </xf>
    <xf numFmtId="0" fontId="7" fillId="0" borderId="0" xfId="13" applyFont="1" applyAlignment="1">
      <alignment vertical="center"/>
    </xf>
    <xf numFmtId="169" fontId="7" fillId="0" borderId="0" xfId="13" applyNumberFormat="1" applyFont="1" applyAlignment="1">
      <alignment vertical="center"/>
    </xf>
    <xf numFmtId="0" fontId="7" fillId="0" borderId="9" xfId="13" applyFont="1" applyBorder="1" applyAlignment="1">
      <alignment vertical="center"/>
    </xf>
    <xf numFmtId="0" fontId="75" fillId="0" borderId="10" xfId="13" quotePrefix="1" applyFont="1" applyBorder="1" applyAlignment="1">
      <alignment horizontal="center" vertical="center"/>
    </xf>
    <xf numFmtId="0" fontId="75" fillId="0" borderId="10" xfId="13" applyFont="1" applyBorder="1" applyAlignment="1">
      <alignment vertical="center" wrapText="1"/>
    </xf>
    <xf numFmtId="3" fontId="75" fillId="0" borderId="0" xfId="13" applyNumberFormat="1" applyFont="1" applyAlignment="1">
      <alignment vertical="center" wrapText="1"/>
    </xf>
    <xf numFmtId="3" fontId="90" fillId="0" borderId="0" xfId="14" applyNumberFormat="1" applyFont="1" applyAlignment="1">
      <alignment horizontal="right" vertical="center" wrapText="1"/>
    </xf>
    <xf numFmtId="0" fontId="90" fillId="0" borderId="0" xfId="14" applyFont="1" applyAlignment="1">
      <alignment vertical="center" wrapText="1"/>
    </xf>
    <xf numFmtId="0" fontId="51" fillId="0" borderId="9" xfId="13" applyFont="1" applyBorder="1" applyAlignment="1">
      <alignment vertical="center" wrapText="1"/>
    </xf>
    <xf numFmtId="167" fontId="51" fillId="0" borderId="9" xfId="12" applyNumberFormat="1" applyFont="1" applyBorder="1" applyAlignment="1">
      <alignment vertical="center"/>
    </xf>
    <xf numFmtId="3" fontId="90" fillId="0" borderId="0" xfId="14" applyNumberFormat="1" applyFont="1" applyAlignment="1">
      <alignment horizontal="right" vertical="center"/>
    </xf>
    <xf numFmtId="0" fontId="90" fillId="0" borderId="0" xfId="14" applyFont="1" applyAlignment="1">
      <alignment vertical="center"/>
    </xf>
    <xf numFmtId="0" fontId="51" fillId="0" borderId="0" xfId="13" applyFont="1" applyAlignment="1">
      <alignment vertical="center"/>
    </xf>
    <xf numFmtId="0" fontId="81" fillId="0" borderId="9" xfId="13" applyFont="1" applyBorder="1" applyAlignment="1">
      <alignment vertical="center" wrapText="1"/>
    </xf>
    <xf numFmtId="3" fontId="81" fillId="0" borderId="0" xfId="13" applyNumberFormat="1" applyFont="1" applyAlignment="1">
      <alignment vertical="center"/>
    </xf>
    <xf numFmtId="0" fontId="81" fillId="0" borderId="0" xfId="13" applyFont="1" applyAlignment="1">
      <alignment vertical="center"/>
    </xf>
    <xf numFmtId="3" fontId="81" fillId="0" borderId="9" xfId="12" applyNumberFormat="1" applyFont="1" applyBorder="1" applyAlignment="1">
      <alignment vertical="center"/>
    </xf>
    <xf numFmtId="2" fontId="81" fillId="0" borderId="0" xfId="13" applyNumberFormat="1" applyFont="1" applyAlignment="1">
      <alignment vertical="center"/>
    </xf>
    <xf numFmtId="2" fontId="75" fillId="0" borderId="0" xfId="13" applyNumberFormat="1" applyFont="1" applyAlignment="1">
      <alignment vertical="center"/>
    </xf>
    <xf numFmtId="167" fontId="75" fillId="0" borderId="9" xfId="13" applyNumberFormat="1" applyFont="1" applyBorder="1" applyAlignment="1">
      <alignment vertical="center"/>
    </xf>
    <xf numFmtId="0" fontId="75" fillId="0" borderId="9" xfId="13" applyFont="1" applyBorder="1" applyAlignment="1">
      <alignment vertical="center"/>
    </xf>
    <xf numFmtId="0" fontId="51" fillId="0" borderId="9" xfId="13" quotePrefix="1" applyFont="1" applyBorder="1" applyAlignment="1">
      <alignment horizontal="center" vertical="center"/>
    </xf>
    <xf numFmtId="3" fontId="51" fillId="0" borderId="0" xfId="13" applyNumberFormat="1" applyFont="1" applyAlignment="1">
      <alignment vertical="center"/>
    </xf>
    <xf numFmtId="0" fontId="81" fillId="0" borderId="9" xfId="13" quotePrefix="1" applyFont="1" applyBorder="1" applyAlignment="1">
      <alignment horizontal="center" vertical="center"/>
    </xf>
    <xf numFmtId="0" fontId="51" fillId="0" borderId="10" xfId="13" quotePrefix="1" applyFont="1" applyBorder="1" applyAlignment="1">
      <alignment horizontal="center" vertical="center"/>
    </xf>
    <xf numFmtId="0" fontId="51" fillId="0" borderId="10" xfId="13" applyFont="1" applyBorder="1" applyAlignment="1">
      <alignment vertical="center" wrapText="1"/>
    </xf>
    <xf numFmtId="167" fontId="51" fillId="0" borderId="10" xfId="12" applyNumberFormat="1" applyFont="1" applyBorder="1" applyAlignment="1">
      <alignment vertical="center"/>
    </xf>
    <xf numFmtId="0" fontId="91" fillId="0" borderId="0" xfId="13" applyFont="1" applyAlignment="1">
      <alignment horizontal="left" vertical="center"/>
    </xf>
    <xf numFmtId="0" fontId="75" fillId="0" borderId="0" xfId="13" quotePrefix="1" applyFont="1" applyAlignment="1">
      <alignment horizontal="right" vertical="center"/>
    </xf>
    <xf numFmtId="0" fontId="75" fillId="0" borderId="0" xfId="13" applyFont="1" applyAlignment="1">
      <alignment vertical="center" wrapText="1"/>
    </xf>
    <xf numFmtId="0" fontId="75" fillId="0" borderId="0" xfId="13" applyFont="1" applyAlignment="1">
      <alignment horizontal="center" vertical="center"/>
    </xf>
    <xf numFmtId="3" fontId="74" fillId="0" borderId="0" xfId="13" applyNumberFormat="1" applyFont="1" applyAlignment="1">
      <alignment vertical="center"/>
    </xf>
    <xf numFmtId="0" fontId="75" fillId="2" borderId="0" xfId="13" applyFont="1" applyFill="1" applyAlignment="1">
      <alignment horizontal="center" vertical="center"/>
    </xf>
    <xf numFmtId="0" fontId="75" fillId="2" borderId="0" xfId="13" applyFont="1" applyFill="1" applyAlignment="1">
      <alignment vertical="center"/>
    </xf>
    <xf numFmtId="3" fontId="75" fillId="2" borderId="0" xfId="13" applyNumberFormat="1" applyFont="1" applyFill="1" applyAlignment="1">
      <alignment vertical="center"/>
    </xf>
    <xf numFmtId="0" fontId="7" fillId="2" borderId="0" xfId="13" applyFont="1" applyFill="1" applyAlignment="1">
      <alignment vertical="center"/>
    </xf>
    <xf numFmtId="3" fontId="1" fillId="0" borderId="17" xfId="16" applyNumberFormat="1" applyFont="1" applyBorder="1" applyAlignment="1">
      <alignment vertical="center" wrapText="1"/>
    </xf>
    <xf numFmtId="170" fontId="1" fillId="0" borderId="9" xfId="16" applyNumberFormat="1" applyFont="1" applyBorder="1" applyAlignment="1">
      <alignment vertical="center" wrapText="1"/>
    </xf>
    <xf numFmtId="3" fontId="2" fillId="0" borderId="9" xfId="16" applyNumberFormat="1" applyFont="1" applyBorder="1" applyAlignment="1">
      <alignment vertical="center" wrapText="1"/>
    </xf>
    <xf numFmtId="3" fontId="1" fillId="0" borderId="9" xfId="16" applyNumberFormat="1" applyFont="1" applyBorder="1" applyAlignment="1">
      <alignment vertical="center" wrapText="1"/>
    </xf>
    <xf numFmtId="3" fontId="1" fillId="0" borderId="8" xfId="16" applyNumberFormat="1" applyFont="1" applyBorder="1" applyAlignment="1">
      <alignment vertical="center" wrapText="1"/>
    </xf>
    <xf numFmtId="0" fontId="7" fillId="0" borderId="7" xfId="13" applyFont="1" applyBorder="1" applyAlignment="1">
      <alignment horizontal="center" vertical="center"/>
    </xf>
    <xf numFmtId="0" fontId="7" fillId="0" borderId="1" xfId="13" applyFont="1" applyBorder="1" applyAlignment="1">
      <alignment horizontal="center" vertical="center"/>
    </xf>
    <xf numFmtId="0" fontId="72" fillId="0" borderId="0" xfId="13" applyFont="1"/>
    <xf numFmtId="167" fontId="72" fillId="0" borderId="0" xfId="13" applyNumberFormat="1" applyFont="1"/>
    <xf numFmtId="0" fontId="40" fillId="0" borderId="0" xfId="13" applyFont="1"/>
    <xf numFmtId="0" fontId="40" fillId="0" borderId="0" xfId="13" applyFont="1" applyAlignment="1">
      <alignment vertical="center"/>
    </xf>
    <xf numFmtId="3" fontId="40" fillId="0" borderId="0" xfId="13" applyNumberFormat="1" applyFont="1" applyAlignment="1">
      <alignment vertical="center"/>
    </xf>
    <xf numFmtId="0" fontId="6" fillId="0" borderId="0" xfId="13" applyFont="1"/>
    <xf numFmtId="0" fontId="6" fillId="0" borderId="0" xfId="13" applyFont="1" applyAlignment="1">
      <alignment horizontal="left"/>
    </xf>
    <xf numFmtId="167" fontId="6" fillId="0" borderId="0" xfId="13" applyNumberFormat="1" applyFont="1" applyAlignment="1">
      <alignment horizontal="left"/>
    </xf>
    <xf numFmtId="3" fontId="40" fillId="0" borderId="0" xfId="12" applyNumberFormat="1" applyFont="1" applyFill="1" applyBorder="1" applyAlignment="1">
      <alignment horizontal="left" vertical="center"/>
    </xf>
    <xf numFmtId="0" fontId="10" fillId="0" borderId="0" xfId="13" applyFont="1" applyAlignment="1">
      <alignment horizontal="center"/>
    </xf>
    <xf numFmtId="167" fontId="10" fillId="0" borderId="0" xfId="13" applyNumberFormat="1" applyFont="1" applyAlignment="1">
      <alignment horizontal="center"/>
    </xf>
    <xf numFmtId="3" fontId="73" fillId="0" borderId="0" xfId="12" applyNumberFormat="1" applyFont="1" applyFill="1" applyBorder="1" applyAlignment="1">
      <alignment horizontal="left" vertical="center"/>
    </xf>
    <xf numFmtId="0" fontId="73" fillId="0" borderId="0" xfId="13" applyFont="1" applyAlignment="1">
      <alignment vertical="center"/>
    </xf>
    <xf numFmtId="3" fontId="73" fillId="0" borderId="0" xfId="13" applyNumberFormat="1" applyFont="1" applyAlignment="1">
      <alignment vertical="center"/>
    </xf>
    <xf numFmtId="0" fontId="2" fillId="0" borderId="0" xfId="13"/>
    <xf numFmtId="0" fontId="2" fillId="0" borderId="6" xfId="13" applyBorder="1"/>
    <xf numFmtId="167" fontId="2" fillId="0" borderId="6" xfId="13" applyNumberFormat="1" applyBorder="1"/>
    <xf numFmtId="0" fontId="73" fillId="0" borderId="0" xfId="13" quotePrefix="1" applyFont="1" applyAlignment="1">
      <alignment vertical="center"/>
    </xf>
    <xf numFmtId="0" fontId="74" fillId="0" borderId="0" xfId="13" quotePrefix="1" applyFont="1" applyAlignment="1">
      <alignment horizontal="left" vertical="center"/>
    </xf>
    <xf numFmtId="0" fontId="75" fillId="0" borderId="2" xfId="13" applyFont="1" applyBorder="1" applyAlignment="1">
      <alignment horizontal="center" vertical="center"/>
    </xf>
    <xf numFmtId="3" fontId="40" fillId="0" borderId="21" xfId="12" applyNumberFormat="1" applyFont="1" applyFill="1" applyBorder="1" applyAlignment="1">
      <alignment horizontal="left" vertical="center"/>
    </xf>
    <xf numFmtId="3" fontId="74" fillId="0" borderId="0" xfId="12" applyNumberFormat="1" applyFont="1" applyFill="1" applyBorder="1" applyAlignment="1">
      <alignment horizontal="left" vertical="center"/>
    </xf>
    <xf numFmtId="0" fontId="74" fillId="2" borderId="0" xfId="13" quotePrefix="1" applyFont="1" applyFill="1" applyAlignment="1">
      <alignment vertical="center"/>
    </xf>
    <xf numFmtId="10" fontId="74" fillId="2" borderId="0" xfId="13" applyNumberFormat="1" applyFont="1" applyFill="1" applyAlignment="1">
      <alignment vertical="center"/>
    </xf>
    <xf numFmtId="0" fontId="75" fillId="0" borderId="0" xfId="13" applyFont="1"/>
    <xf numFmtId="0" fontId="7" fillId="2" borderId="8" xfId="13" applyFont="1" applyFill="1" applyBorder="1" applyAlignment="1">
      <alignment horizontal="center" vertical="center"/>
    </xf>
    <xf numFmtId="0" fontId="7" fillId="2" borderId="8" xfId="13" applyFont="1" applyFill="1" applyBorder="1" applyAlignment="1">
      <alignment horizontal="center" vertical="center" wrapText="1"/>
    </xf>
    <xf numFmtId="3" fontId="7" fillId="2" borderId="8" xfId="13" applyNumberFormat="1" applyFont="1" applyFill="1" applyBorder="1" applyAlignment="1">
      <alignment vertical="center"/>
    </xf>
    <xf numFmtId="0" fontId="74" fillId="2" borderId="0" xfId="13" applyFont="1" applyFill="1" applyAlignment="1">
      <alignment horizontal="left"/>
    </xf>
    <xf numFmtId="3" fontId="74" fillId="2" borderId="0" xfId="12" applyNumberFormat="1" applyFont="1" applyFill="1" applyBorder="1" applyAlignment="1">
      <alignment horizontal="left" vertical="center"/>
    </xf>
    <xf numFmtId="0" fontId="83" fillId="2" borderId="0" xfId="13" applyFont="1" applyFill="1" applyAlignment="1">
      <alignment vertical="center"/>
    </xf>
    <xf numFmtId="3" fontId="83" fillId="2" borderId="0" xfId="13" applyNumberFormat="1" applyFont="1" applyFill="1" applyAlignment="1">
      <alignment vertical="center"/>
    </xf>
    <xf numFmtId="0" fontId="75" fillId="2" borderId="0" xfId="13" applyFont="1" applyFill="1"/>
    <xf numFmtId="0" fontId="7" fillId="2" borderId="9" xfId="13" applyFont="1" applyFill="1" applyBorder="1" applyAlignment="1">
      <alignment horizontal="center" vertical="center"/>
    </xf>
    <xf numFmtId="0" fontId="7" fillId="2" borderId="9" xfId="13" applyFont="1" applyFill="1" applyBorder="1" applyAlignment="1">
      <alignment vertical="center" wrapText="1"/>
    </xf>
    <xf numFmtId="3" fontId="7" fillId="2" borderId="9" xfId="13" applyNumberFormat="1" applyFont="1" applyFill="1" applyBorder="1" applyAlignment="1">
      <alignment vertical="center"/>
    </xf>
    <xf numFmtId="0" fontId="74" fillId="2" borderId="0" xfId="13" applyFont="1" applyFill="1"/>
    <xf numFmtId="3" fontId="74" fillId="2" borderId="0" xfId="13" applyNumberFormat="1" applyFont="1" applyFill="1" applyAlignment="1">
      <alignment vertical="center"/>
    </xf>
    <xf numFmtId="0" fontId="75" fillId="2" borderId="9" xfId="13" applyFont="1" applyFill="1" applyBorder="1" applyAlignment="1">
      <alignment horizontal="center" vertical="center"/>
    </xf>
    <xf numFmtId="0" fontId="75" fillId="2" borderId="9" xfId="13" applyFont="1" applyFill="1" applyBorder="1" applyAlignment="1">
      <alignment vertical="center" wrapText="1"/>
    </xf>
    <xf numFmtId="3" fontId="75" fillId="2" borderId="9" xfId="13" applyNumberFormat="1" applyFont="1" applyFill="1" applyBorder="1" applyAlignment="1">
      <alignment vertical="center"/>
    </xf>
    <xf numFmtId="0" fontId="74" fillId="2" borderId="0" xfId="13" applyFont="1" applyFill="1" applyAlignment="1">
      <alignment vertical="center"/>
    </xf>
    <xf numFmtId="0" fontId="75" fillId="2" borderId="9" xfId="13" quotePrefix="1" applyFont="1" applyFill="1" applyBorder="1" applyAlignment="1">
      <alignment horizontal="center" vertical="center"/>
    </xf>
    <xf numFmtId="0" fontId="76" fillId="2" borderId="9" xfId="13" quotePrefix="1" applyFont="1" applyFill="1" applyBorder="1" applyAlignment="1">
      <alignment horizontal="center" vertical="center"/>
    </xf>
    <xf numFmtId="0" fontId="76" fillId="2" borderId="9" xfId="13" quotePrefix="1" applyFont="1" applyFill="1" applyBorder="1" applyAlignment="1">
      <alignment vertical="center" wrapText="1"/>
    </xf>
    <xf numFmtId="3" fontId="76" fillId="2" borderId="9" xfId="13" applyNumberFormat="1" applyFont="1" applyFill="1" applyBorder="1" applyAlignment="1">
      <alignment vertical="center"/>
    </xf>
    <xf numFmtId="0" fontId="78" fillId="2" borderId="0" xfId="13" applyFont="1" applyFill="1" applyAlignment="1">
      <alignment horizontal="left"/>
    </xf>
    <xf numFmtId="3" fontId="78" fillId="2" borderId="0" xfId="12" applyNumberFormat="1" applyFont="1" applyFill="1" applyBorder="1" applyAlignment="1">
      <alignment horizontal="left" vertical="center"/>
    </xf>
    <xf numFmtId="0" fontId="78" fillId="2" borderId="0" xfId="13" applyFont="1" applyFill="1" applyAlignment="1">
      <alignment vertical="center"/>
    </xf>
    <xf numFmtId="3" fontId="78" fillId="2" borderId="0" xfId="13" applyNumberFormat="1" applyFont="1" applyFill="1" applyAlignment="1">
      <alignment vertical="center"/>
    </xf>
    <xf numFmtId="0" fontId="76" fillId="2" borderId="0" xfId="13" applyFont="1" applyFill="1"/>
    <xf numFmtId="0" fontId="7" fillId="2" borderId="9" xfId="13" applyFont="1" applyFill="1" applyBorder="1" applyAlignment="1">
      <alignment vertical="center"/>
    </xf>
    <xf numFmtId="167" fontId="7" fillId="2" borderId="9" xfId="13" applyNumberFormat="1" applyFont="1" applyFill="1" applyBorder="1" applyAlignment="1">
      <alignment vertical="center"/>
    </xf>
    <xf numFmtId="3" fontId="79" fillId="2" borderId="0" xfId="12" applyNumberFormat="1" applyFont="1" applyFill="1" applyBorder="1" applyAlignment="1">
      <alignment horizontal="left" vertical="center"/>
    </xf>
    <xf numFmtId="0" fontId="79" fillId="2" borderId="0" xfId="13" applyFont="1" applyFill="1" applyAlignment="1">
      <alignment vertical="center"/>
    </xf>
    <xf numFmtId="3" fontId="79" fillId="2" borderId="0" xfId="13" applyNumberFormat="1" applyFont="1" applyFill="1" applyAlignment="1">
      <alignment vertical="center"/>
    </xf>
    <xf numFmtId="0" fontId="7" fillId="2" borderId="0" xfId="13" applyFont="1" applyFill="1"/>
    <xf numFmtId="0" fontId="79" fillId="2" borderId="21" xfId="13" applyFont="1" applyFill="1" applyBorder="1" applyAlignment="1">
      <alignment horizontal="left" vertical="center" wrapText="1"/>
    </xf>
    <xf numFmtId="0" fontId="79" fillId="2" borderId="0" xfId="13" applyFont="1" applyFill="1" applyAlignment="1">
      <alignment horizontal="left" vertical="center" wrapText="1"/>
    </xf>
    <xf numFmtId="0" fontId="79" fillId="2" borderId="0" xfId="13" applyFont="1" applyFill="1" applyAlignment="1">
      <alignment vertical="center" wrapText="1"/>
    </xf>
    <xf numFmtId="3" fontId="79" fillId="2" borderId="0" xfId="13" applyNumberFormat="1" applyFont="1" applyFill="1" applyAlignment="1">
      <alignment horizontal="left" vertical="center" wrapText="1"/>
    </xf>
    <xf numFmtId="0" fontId="76" fillId="2" borderId="0" xfId="13" applyFont="1" applyFill="1" applyAlignment="1">
      <alignment vertical="center"/>
    </xf>
    <xf numFmtId="3" fontId="80" fillId="2" borderId="0" xfId="12" applyNumberFormat="1" applyFont="1" applyFill="1" applyBorder="1" applyAlignment="1">
      <alignment horizontal="left" vertical="center"/>
    </xf>
    <xf numFmtId="0" fontId="80" fillId="2" borderId="0" xfId="13" applyFont="1" applyFill="1" applyAlignment="1">
      <alignment vertical="center"/>
    </xf>
    <xf numFmtId="3" fontId="80" fillId="2" borderId="0" xfId="13" applyNumberFormat="1" applyFont="1" applyFill="1" applyAlignment="1">
      <alignment vertical="center"/>
    </xf>
    <xf numFmtId="0" fontId="1" fillId="2" borderId="0" xfId="13" applyFont="1" applyFill="1"/>
    <xf numFmtId="0" fontId="75" fillId="2" borderId="9" xfId="13" applyFont="1" applyFill="1" applyBorder="1" applyAlignment="1">
      <alignment vertical="center"/>
    </xf>
    <xf numFmtId="3" fontId="73" fillId="2" borderId="0" xfId="12" applyNumberFormat="1" applyFont="1" applyFill="1" applyBorder="1" applyAlignment="1">
      <alignment horizontal="left" vertical="center"/>
    </xf>
    <xf numFmtId="0" fontId="73" fillId="2" borderId="0" xfId="13" applyFont="1" applyFill="1" applyAlignment="1">
      <alignment vertical="center"/>
    </xf>
    <xf numFmtId="3" fontId="73" fillId="2" borderId="0" xfId="13" applyNumberFormat="1" applyFont="1" applyFill="1" applyAlignment="1">
      <alignment vertical="center"/>
    </xf>
    <xf numFmtId="0" fontId="2" fillId="2" borderId="0" xfId="13" applyFill="1"/>
    <xf numFmtId="0" fontId="74" fillId="0" borderId="0" xfId="13" applyFont="1" applyAlignment="1">
      <alignment vertical="center"/>
    </xf>
    <xf numFmtId="0" fontId="75" fillId="2" borderId="9" xfId="13" quotePrefix="1" applyFont="1" applyFill="1" applyBorder="1" applyAlignment="1">
      <alignment vertical="center" wrapText="1"/>
    </xf>
    <xf numFmtId="3" fontId="75" fillId="0" borderId="9" xfId="13" applyNumberFormat="1" applyFont="1" applyBorder="1" applyAlignment="1">
      <alignment vertical="center"/>
    </xf>
    <xf numFmtId="0" fontId="7" fillId="2" borderId="9" xfId="13" applyFont="1" applyFill="1" applyBorder="1" applyAlignment="1">
      <alignment horizontal="left" vertical="center" wrapText="1"/>
    </xf>
    <xf numFmtId="0" fontId="75" fillId="2" borderId="9" xfId="13" applyFont="1" applyFill="1" applyBorder="1" applyAlignment="1">
      <alignment horizontal="left" vertical="center" wrapText="1"/>
    </xf>
    <xf numFmtId="3" fontId="75" fillId="2" borderId="9" xfId="13" applyNumberFormat="1" applyFont="1" applyFill="1" applyBorder="1" applyAlignment="1">
      <alignment horizontal="left" vertical="center"/>
    </xf>
    <xf numFmtId="0" fontId="76" fillId="2" borderId="9" xfId="13" applyFont="1" applyFill="1" applyBorder="1" applyAlignment="1">
      <alignment horizontal="center" vertical="center"/>
    </xf>
    <xf numFmtId="0" fontId="76" fillId="2" borderId="9" xfId="13" quotePrefix="1" applyFont="1" applyFill="1" applyBorder="1" applyAlignment="1">
      <alignment horizontal="left" vertical="center" wrapText="1"/>
    </xf>
    <xf numFmtId="3" fontId="76" fillId="2" borderId="9" xfId="13" applyNumberFormat="1" applyFont="1" applyFill="1" applyBorder="1" applyAlignment="1">
      <alignment horizontal="left" vertical="center"/>
    </xf>
    <xf numFmtId="0" fontId="76" fillId="0" borderId="9" xfId="13" applyFont="1" applyBorder="1" applyAlignment="1">
      <alignment vertical="center" wrapText="1"/>
    </xf>
    <xf numFmtId="3" fontId="76" fillId="0" borderId="9" xfId="13" applyNumberFormat="1" applyFont="1" applyBorder="1" applyAlignment="1">
      <alignment vertical="center"/>
    </xf>
    <xf numFmtId="3" fontId="78" fillId="0" borderId="0" xfId="12" applyNumberFormat="1" applyFont="1" applyFill="1" applyBorder="1" applyAlignment="1">
      <alignment horizontal="left" vertical="center"/>
    </xf>
    <xf numFmtId="0" fontId="78" fillId="0" borderId="0" xfId="13" applyFont="1" applyAlignment="1">
      <alignment vertical="center"/>
    </xf>
    <xf numFmtId="3" fontId="78" fillId="0" borderId="0" xfId="13" applyNumberFormat="1" applyFont="1" applyAlignment="1">
      <alignment vertical="center"/>
    </xf>
    <xf numFmtId="0" fontId="76" fillId="0" borderId="0" xfId="13" applyFont="1"/>
    <xf numFmtId="3" fontId="7" fillId="0" borderId="9" xfId="13" applyNumberFormat="1" applyFont="1" applyBorder="1" applyAlignment="1">
      <alignment vertical="center"/>
    </xf>
    <xf numFmtId="3" fontId="79" fillId="0" borderId="0" xfId="12" applyNumberFormat="1" applyFont="1" applyFill="1" applyBorder="1" applyAlignment="1">
      <alignment horizontal="left" vertical="center"/>
    </xf>
    <xf numFmtId="0" fontId="79" fillId="0" borderId="0" xfId="13" applyFont="1"/>
    <xf numFmtId="0" fontId="7" fillId="0" borderId="0" xfId="13" applyFont="1"/>
    <xf numFmtId="3" fontId="51" fillId="0" borderId="9" xfId="13" applyNumberFormat="1" applyFont="1" applyBorder="1" applyAlignment="1">
      <alignment vertical="center"/>
    </xf>
    <xf numFmtId="0" fontId="51" fillId="0" borderId="0" xfId="13" applyFont="1"/>
    <xf numFmtId="0" fontId="79" fillId="0" borderId="0" xfId="13" applyFont="1" applyAlignment="1">
      <alignment vertical="center"/>
    </xf>
    <xf numFmtId="3" fontId="79" fillId="0" borderId="0" xfId="13" applyNumberFormat="1" applyFont="1" applyAlignment="1">
      <alignment vertical="center"/>
    </xf>
    <xf numFmtId="0" fontId="7" fillId="0" borderId="9" xfId="13" quotePrefix="1" applyFont="1" applyBorder="1" applyAlignment="1">
      <alignment vertical="center" wrapText="1"/>
    </xf>
    <xf numFmtId="0" fontId="7" fillId="2" borderId="9" xfId="13" quotePrefix="1" applyFont="1" applyFill="1" applyBorder="1" applyAlignment="1">
      <alignment horizontal="center" vertical="center"/>
    </xf>
    <xf numFmtId="0" fontId="7" fillId="2" borderId="9" xfId="13" quotePrefix="1" applyFont="1" applyFill="1" applyBorder="1" applyAlignment="1">
      <alignment vertical="center" wrapText="1"/>
    </xf>
    <xf numFmtId="0" fontId="75" fillId="0" borderId="9" xfId="13" applyFont="1" applyBorder="1" applyAlignment="1">
      <alignment horizontal="left" vertical="center" wrapText="1"/>
    </xf>
    <xf numFmtId="0" fontId="82" fillId="2" borderId="9" xfId="13" quotePrefix="1" applyFont="1" applyFill="1" applyBorder="1" applyAlignment="1">
      <alignment horizontal="center" vertical="center"/>
    </xf>
    <xf numFmtId="0" fontId="82" fillId="0" borderId="9" xfId="13" applyFont="1" applyBorder="1" applyAlignment="1">
      <alignment horizontal="left" vertical="center" wrapText="1"/>
    </xf>
    <xf numFmtId="3" fontId="82" fillId="0" borderId="9" xfId="13" applyNumberFormat="1" applyFont="1" applyBorder="1" applyAlignment="1">
      <alignment vertical="center"/>
    </xf>
    <xf numFmtId="0" fontId="82" fillId="0" borderId="0" xfId="13" applyFont="1"/>
    <xf numFmtId="0" fontId="82" fillId="2" borderId="9" xfId="13" applyFont="1" applyFill="1" applyBorder="1" applyAlignment="1">
      <alignment vertical="center" wrapText="1"/>
    </xf>
    <xf numFmtId="3" fontId="82" fillId="2" borderId="9" xfId="13" applyNumberFormat="1" applyFont="1" applyFill="1" applyBorder="1" applyAlignment="1">
      <alignment vertical="center"/>
    </xf>
    <xf numFmtId="0" fontId="82" fillId="2" borderId="0" xfId="13" applyFont="1" applyFill="1" applyAlignment="1">
      <alignment vertical="center"/>
    </xf>
    <xf numFmtId="0" fontId="82" fillId="2" borderId="0" xfId="13" applyFont="1" applyFill="1"/>
    <xf numFmtId="0" fontId="7" fillId="0" borderId="9" xfId="13" applyFont="1" applyBorder="1" applyAlignment="1">
      <alignment horizontal="left" vertical="center" wrapText="1"/>
    </xf>
    <xf numFmtId="3" fontId="77" fillId="0" borderId="9" xfId="13" applyNumberFormat="1" applyFont="1" applyBorder="1" applyAlignment="1">
      <alignment vertical="center"/>
    </xf>
    <xf numFmtId="3" fontId="75" fillId="0" borderId="10" xfId="13" applyNumberFormat="1" applyFont="1" applyBorder="1" applyAlignment="1">
      <alignment vertical="center"/>
    </xf>
    <xf numFmtId="0" fontId="7" fillId="0" borderId="4" xfId="13" applyFont="1" applyBorder="1" applyAlignment="1">
      <alignment horizontal="center" vertical="center"/>
    </xf>
    <xf numFmtId="3" fontId="7" fillId="0" borderId="4" xfId="13" applyNumberFormat="1" applyFont="1" applyBorder="1" applyAlignment="1">
      <alignment horizontal="right" vertical="center"/>
    </xf>
    <xf numFmtId="0" fontId="84" fillId="0" borderId="20" xfId="13" applyFont="1" applyBorder="1" applyAlignment="1">
      <alignment horizontal="left"/>
    </xf>
    <xf numFmtId="3" fontId="2" fillId="0" borderId="0" xfId="13" applyNumberFormat="1"/>
    <xf numFmtId="167" fontId="2" fillId="0" borderId="0" xfId="13" applyNumberFormat="1"/>
    <xf numFmtId="0" fontId="75" fillId="0" borderId="0" xfId="13" quotePrefix="1" applyFont="1" applyAlignment="1">
      <alignment horizontal="left"/>
    </xf>
    <xf numFmtId="0" fontId="19" fillId="0" borderId="0" xfId="13" applyFont="1" applyAlignment="1">
      <alignment horizontal="left"/>
    </xf>
    <xf numFmtId="0" fontId="60" fillId="0" borderId="0" xfId="13" applyFont="1" applyAlignment="1">
      <alignment vertical="center"/>
    </xf>
    <xf numFmtId="0" fontId="49" fillId="0" borderId="0" xfId="13" applyFont="1" applyAlignment="1">
      <alignment vertical="center"/>
    </xf>
    <xf numFmtId="0" fontId="85" fillId="0" borderId="0" xfId="13" applyFont="1" applyAlignment="1">
      <alignment horizontal="right" vertical="center"/>
    </xf>
    <xf numFmtId="0" fontId="71" fillId="0" borderId="0" xfId="13" applyFont="1" applyAlignment="1">
      <alignment vertical="center"/>
    </xf>
    <xf numFmtId="0" fontId="71" fillId="0" borderId="0" xfId="13" applyFont="1" applyAlignment="1">
      <alignment horizontal="center" vertical="center"/>
    </xf>
    <xf numFmtId="0" fontId="48" fillId="0" borderId="4" xfId="13" applyFont="1" applyBorder="1" applyAlignment="1">
      <alignment horizontal="center" vertical="center" wrapText="1"/>
    </xf>
    <xf numFmtId="0" fontId="71" fillId="0" borderId="4" xfId="13" applyFont="1" applyBorder="1" applyAlignment="1">
      <alignment horizontal="center" vertical="center"/>
    </xf>
    <xf numFmtId="3" fontId="71" fillId="0" borderId="4" xfId="13" applyNumberFormat="1" applyFont="1" applyBorder="1" applyAlignment="1">
      <alignment horizontal="center" vertical="center"/>
    </xf>
    <xf numFmtId="0" fontId="71" fillId="0" borderId="8" xfId="13" applyFont="1" applyBorder="1" applyAlignment="1">
      <alignment horizontal="center" vertical="center"/>
    </xf>
    <xf numFmtId="0" fontId="48" fillId="0" borderId="8" xfId="13" applyFont="1" applyBorder="1" applyAlignment="1">
      <alignment horizontal="center" vertical="center" wrapText="1"/>
    </xf>
    <xf numFmtId="0" fontId="71" fillId="0" borderId="8" xfId="13" applyFont="1" applyBorder="1" applyAlignment="1">
      <alignment horizontal="center" vertical="center" wrapText="1"/>
    </xf>
    <xf numFmtId="3" fontId="48" fillId="0" borderId="0" xfId="13" applyNumberFormat="1" applyFont="1" applyAlignment="1">
      <alignment vertical="center"/>
    </xf>
    <xf numFmtId="3" fontId="71" fillId="0" borderId="0" xfId="13" applyNumberFormat="1" applyFont="1" applyAlignment="1">
      <alignment vertical="center"/>
    </xf>
    <xf numFmtId="0" fontId="48" fillId="0" borderId="9" xfId="13" applyFont="1" applyBorder="1" applyAlignment="1">
      <alignment horizontal="center" vertical="center"/>
    </xf>
    <xf numFmtId="0" fontId="48" fillId="0" borderId="9" xfId="13" applyFont="1" applyBorder="1" applyAlignment="1">
      <alignment vertical="center" wrapText="1"/>
    </xf>
    <xf numFmtId="0" fontId="71" fillId="0" borderId="9" xfId="13" applyFont="1" applyBorder="1" applyAlignment="1">
      <alignment horizontal="center" vertical="center" wrapText="1"/>
    </xf>
    <xf numFmtId="0" fontId="71" fillId="0" borderId="9" xfId="13" quotePrefix="1" applyFont="1" applyBorder="1" applyAlignment="1">
      <alignment horizontal="center" vertical="center"/>
    </xf>
    <xf numFmtId="0" fontId="71" fillId="0" borderId="9" xfId="13" quotePrefix="1" applyFont="1" applyBorder="1" applyAlignment="1">
      <alignment vertical="center" wrapText="1"/>
    </xf>
    <xf numFmtId="3" fontId="71" fillId="0" borderId="9" xfId="12" applyNumberFormat="1" applyFont="1" applyFill="1" applyBorder="1" applyAlignment="1">
      <alignment vertical="center"/>
    </xf>
    <xf numFmtId="2" fontId="71" fillId="0" borderId="0" xfId="13" applyNumberFormat="1" applyFont="1" applyAlignment="1">
      <alignment vertical="center"/>
    </xf>
    <xf numFmtId="0" fontId="71" fillId="0" borderId="9" xfId="13" applyFont="1" applyBorder="1" applyAlignment="1">
      <alignment horizontal="center" vertical="center"/>
    </xf>
    <xf numFmtId="0" fontId="71" fillId="0" borderId="9" xfId="13" applyFont="1" applyBorder="1" applyAlignment="1">
      <alignment vertical="center" wrapText="1"/>
    </xf>
    <xf numFmtId="0" fontId="45" fillId="0" borderId="9" xfId="13" applyFont="1" applyBorder="1" applyAlignment="1">
      <alignment horizontal="center" vertical="center" wrapText="1"/>
    </xf>
    <xf numFmtId="0" fontId="45" fillId="0" borderId="9" xfId="13" applyFont="1" applyBorder="1" applyAlignment="1">
      <alignment horizontal="center" vertical="center"/>
    </xf>
    <xf numFmtId="0" fontId="45" fillId="0" borderId="9" xfId="13" applyFont="1" applyBorder="1" applyAlignment="1">
      <alignment vertical="center" wrapText="1"/>
    </xf>
    <xf numFmtId="0" fontId="45" fillId="0" borderId="0" xfId="13" applyFont="1" applyAlignment="1">
      <alignment vertical="center"/>
    </xf>
    <xf numFmtId="0" fontId="45" fillId="0" borderId="9" xfId="13" quotePrefix="1" applyFont="1" applyBorder="1" applyAlignment="1">
      <alignment horizontal="center" vertical="center"/>
    </xf>
    <xf numFmtId="2" fontId="71" fillId="0" borderId="9" xfId="13" applyNumberFormat="1" applyFont="1" applyBorder="1" applyAlignment="1">
      <alignment vertical="center" wrapText="1"/>
    </xf>
    <xf numFmtId="3" fontId="71" fillId="0" borderId="9" xfId="12" applyNumberFormat="1" applyFont="1" applyFill="1" applyBorder="1" applyAlignment="1">
      <alignment horizontal="right" vertical="center"/>
    </xf>
    <xf numFmtId="0" fontId="48" fillId="0" borderId="9" xfId="13" quotePrefix="1" applyFont="1" applyBorder="1" applyAlignment="1">
      <alignment horizontal="center" vertical="center"/>
    </xf>
    <xf numFmtId="0" fontId="48" fillId="0" borderId="0" xfId="13" applyFont="1" applyAlignment="1">
      <alignment vertical="center"/>
    </xf>
    <xf numFmtId="0" fontId="48" fillId="0" borderId="9" xfId="13" applyFont="1" applyBorder="1" applyAlignment="1">
      <alignment horizontal="center" vertical="center" wrapText="1"/>
    </xf>
    <xf numFmtId="0" fontId="48" fillId="0" borderId="10" xfId="13" quotePrefix="1" applyFont="1" applyBorder="1" applyAlignment="1">
      <alignment horizontal="center" vertical="center"/>
    </xf>
    <xf numFmtId="0" fontId="48" fillId="0" borderId="10" xfId="13" applyFont="1" applyBorder="1" applyAlignment="1">
      <alignment vertical="center" wrapText="1"/>
    </xf>
    <xf numFmtId="0" fontId="48" fillId="0" borderId="10" xfId="13" applyFont="1" applyBorder="1" applyAlignment="1">
      <alignment horizontal="center" vertical="center" wrapText="1"/>
    </xf>
    <xf numFmtId="0" fontId="71" fillId="0" borderId="22" xfId="13" applyFont="1" applyBorder="1" applyAlignment="1">
      <alignment vertical="center"/>
    </xf>
    <xf numFmtId="167" fontId="75" fillId="0" borderId="9" xfId="12" applyNumberFormat="1" applyFont="1" applyBorder="1" applyAlignment="1">
      <alignment horizontal="right" vertical="center"/>
    </xf>
    <xf numFmtId="0" fontId="77" fillId="0" borderId="9" xfId="13" quotePrefix="1" applyFont="1" applyBorder="1" applyAlignment="1">
      <alignment horizontal="center" vertical="center"/>
    </xf>
    <xf numFmtId="167" fontId="77" fillId="0" borderId="9" xfId="12" applyNumberFormat="1" applyFont="1" applyBorder="1" applyAlignment="1">
      <alignment vertical="center"/>
    </xf>
    <xf numFmtId="167" fontId="77" fillId="0" borderId="9" xfId="13" applyNumberFormat="1" applyFont="1" applyBorder="1" applyAlignment="1">
      <alignment vertical="center"/>
    </xf>
    <xf numFmtId="3" fontId="77" fillId="0" borderId="0" xfId="13" applyNumberFormat="1" applyFont="1" applyAlignment="1">
      <alignment vertical="center"/>
    </xf>
    <xf numFmtId="0" fontId="77" fillId="0" borderId="0" xfId="13" applyFont="1" applyAlignment="1">
      <alignment vertical="center"/>
    </xf>
    <xf numFmtId="0" fontId="92" fillId="2" borderId="0" xfId="13" applyFont="1" applyFill="1" applyAlignment="1">
      <alignment horizontal="center" vertical="center"/>
    </xf>
    <xf numFmtId="0" fontId="92" fillId="2" borderId="0" xfId="13" applyFont="1" applyFill="1" applyAlignment="1">
      <alignment vertical="center"/>
    </xf>
    <xf numFmtId="3" fontId="92" fillId="2" borderId="0" xfId="13" applyNumberFormat="1" applyFont="1" applyFill="1" applyAlignment="1">
      <alignment vertical="center"/>
    </xf>
    <xf numFmtId="4" fontId="92" fillId="2" borderId="0" xfId="13" applyNumberFormat="1" applyFont="1" applyFill="1" applyAlignment="1">
      <alignment vertical="center"/>
    </xf>
    <xf numFmtId="3" fontId="93" fillId="2" borderId="0" xfId="13" applyNumberFormat="1" applyFont="1" applyFill="1" applyAlignment="1">
      <alignment vertical="center"/>
    </xf>
    <xf numFmtId="0" fontId="93" fillId="2" borderId="0" xfId="13" applyFont="1" applyFill="1" applyAlignment="1">
      <alignment vertical="center"/>
    </xf>
    <xf numFmtId="0" fontId="93" fillId="2" borderId="0" xfId="13" applyFont="1" applyFill="1" applyAlignment="1">
      <alignment horizontal="center" vertical="center"/>
    </xf>
    <xf numFmtId="3" fontId="93" fillId="2" borderId="0" xfId="13" applyNumberFormat="1" applyFont="1" applyFill="1" applyAlignment="1">
      <alignment horizontal="right" vertical="center"/>
    </xf>
    <xf numFmtId="0" fontId="93" fillId="2" borderId="0" xfId="13" applyFont="1" applyFill="1" applyAlignment="1">
      <alignment horizontal="right" vertical="center"/>
    </xf>
    <xf numFmtId="0" fontId="60" fillId="0" borderId="0" xfId="19" applyFont="1" applyAlignment="1">
      <alignment vertical="center"/>
    </xf>
    <xf numFmtId="0" fontId="2" fillId="0" borderId="0" xfId="19" applyFont="1" applyAlignment="1">
      <alignment vertical="center"/>
    </xf>
    <xf numFmtId="4" fontId="2" fillId="0" borderId="0" xfId="19" applyNumberFormat="1" applyFont="1" applyAlignment="1">
      <alignment vertical="center"/>
    </xf>
    <xf numFmtId="0" fontId="1" fillId="0" borderId="0" xfId="19" applyFont="1" applyAlignment="1">
      <alignment vertical="center"/>
    </xf>
    <xf numFmtId="0" fontId="2" fillId="0" borderId="6" xfId="19" applyFont="1" applyBorder="1" applyAlignment="1">
      <alignment vertical="center"/>
    </xf>
    <xf numFmtId="0" fontId="2" fillId="0" borderId="0" xfId="19" applyFont="1" applyAlignment="1">
      <alignment horizontal="center" vertical="center" wrapText="1"/>
    </xf>
    <xf numFmtId="4" fontId="2" fillId="0" borderId="0" xfId="19" applyNumberFormat="1" applyFont="1" applyAlignment="1">
      <alignment horizontal="center" vertical="center" wrapText="1"/>
    </xf>
    <xf numFmtId="0" fontId="1" fillId="0" borderId="4" xfId="19" applyFont="1" applyBorder="1" applyAlignment="1">
      <alignment horizontal="center" vertical="center" wrapText="1"/>
    </xf>
    <xf numFmtId="0" fontId="10" fillId="0" borderId="4" xfId="19" applyFont="1" applyBorder="1" applyAlignment="1">
      <alignment horizontal="center" vertical="center" wrapText="1"/>
    </xf>
    <xf numFmtId="0" fontId="10" fillId="0" borderId="4" xfId="19" quotePrefix="1" applyFont="1" applyBorder="1" applyAlignment="1">
      <alignment horizontal="center" vertical="center" wrapText="1"/>
    </xf>
    <xf numFmtId="0" fontId="10" fillId="0" borderId="0" xfId="19" applyFont="1" applyAlignment="1">
      <alignment horizontal="center" vertical="center" wrapText="1"/>
    </xf>
    <xf numFmtId="4" fontId="10" fillId="0" borderId="0" xfId="19" applyNumberFormat="1" applyFont="1" applyAlignment="1">
      <alignment horizontal="center" vertical="center" wrapText="1"/>
    </xf>
    <xf numFmtId="0" fontId="1" fillId="0" borderId="8" xfId="19" applyFont="1" applyBorder="1" applyAlignment="1">
      <alignment horizontal="center" vertical="center" wrapText="1"/>
    </xf>
    <xf numFmtId="170" fontId="1" fillId="0" borderId="8" xfId="16" applyNumberFormat="1" applyFont="1" applyBorder="1" applyAlignment="1">
      <alignment vertical="center" wrapText="1"/>
    </xf>
    <xf numFmtId="3" fontId="1" fillId="0" borderId="0" xfId="19" applyNumberFormat="1" applyFont="1" applyAlignment="1">
      <alignment vertical="center"/>
    </xf>
    <xf numFmtId="0" fontId="1" fillId="0" borderId="9" xfId="19" applyFont="1" applyBorder="1" applyAlignment="1">
      <alignment horizontal="center" vertical="center" wrapText="1"/>
    </xf>
    <xf numFmtId="0" fontId="1" fillId="0" borderId="9" xfId="19" applyFont="1" applyBorder="1" applyAlignment="1">
      <alignment horizontal="left" vertical="center" wrapText="1"/>
    </xf>
    <xf numFmtId="3" fontId="1" fillId="0" borderId="9" xfId="19" applyNumberFormat="1" applyFont="1" applyBorder="1" applyAlignment="1">
      <alignment vertical="center" wrapText="1"/>
    </xf>
    <xf numFmtId="0" fontId="1" fillId="0" borderId="9" xfId="19" quotePrefix="1" applyFont="1" applyBorder="1" applyAlignment="1">
      <alignment horizontal="center" vertical="center" wrapText="1"/>
    </xf>
    <xf numFmtId="0" fontId="1" fillId="0" borderId="9" xfId="19" applyFont="1" applyBorder="1" applyAlignment="1">
      <alignment vertical="center" wrapText="1"/>
    </xf>
    <xf numFmtId="3" fontId="1" fillId="0" borderId="21" xfId="19" applyNumberFormat="1" applyFont="1" applyBorder="1" applyAlignment="1">
      <alignment vertical="center" wrapText="1"/>
    </xf>
    <xf numFmtId="4" fontId="1" fillId="0" borderId="0" xfId="19" applyNumberFormat="1" applyFont="1" applyAlignment="1">
      <alignment vertical="center" wrapText="1"/>
    </xf>
    <xf numFmtId="0" fontId="2" fillId="0" borderId="9" xfId="19" quotePrefix="1" applyFont="1" applyBorder="1" applyAlignment="1">
      <alignment horizontal="center" vertical="center" wrapText="1"/>
    </xf>
    <xf numFmtId="0" fontId="2" fillId="0" borderId="9" xfId="19" applyFont="1" applyBorder="1" applyAlignment="1">
      <alignment vertical="center" wrapText="1"/>
    </xf>
    <xf numFmtId="3" fontId="2" fillId="0" borderId="0" xfId="19" applyNumberFormat="1" applyFont="1" applyAlignment="1">
      <alignment vertical="center"/>
    </xf>
    <xf numFmtId="3" fontId="2" fillId="0" borderId="9" xfId="16" applyNumberFormat="1" applyFont="1" applyFill="1" applyBorder="1" applyAlignment="1">
      <alignment vertical="center" wrapText="1"/>
    </xf>
    <xf numFmtId="0" fontId="48" fillId="0" borderId="9" xfId="19" quotePrefix="1" applyFont="1" applyBorder="1" applyAlignment="1">
      <alignment horizontal="center" vertical="center" wrapText="1"/>
    </xf>
    <xf numFmtId="0" fontId="48" fillId="0" borderId="9" xfId="19" applyFont="1" applyBorder="1" applyAlignment="1">
      <alignment vertical="center" wrapText="1"/>
    </xf>
    <xf numFmtId="3" fontId="48" fillId="0" borderId="9" xfId="19" applyNumberFormat="1" applyFont="1" applyBorder="1" applyAlignment="1">
      <alignment vertical="center" wrapText="1"/>
    </xf>
    <xf numFmtId="0" fontId="48" fillId="0" borderId="0" xfId="19" applyFont="1" applyAlignment="1">
      <alignment vertical="center"/>
    </xf>
    <xf numFmtId="3" fontId="48" fillId="0" borderId="0" xfId="19" applyNumberFormat="1" applyFont="1" applyAlignment="1">
      <alignment vertical="center"/>
    </xf>
    <xf numFmtId="4" fontId="1" fillId="0" borderId="0" xfId="19" applyNumberFormat="1" applyFont="1" applyAlignment="1">
      <alignment vertical="center"/>
    </xf>
    <xf numFmtId="0" fontId="10" fillId="0" borderId="9" xfId="19" quotePrefix="1" applyFont="1" applyBorder="1" applyAlignment="1">
      <alignment horizontal="center" vertical="center" wrapText="1"/>
    </xf>
    <xf numFmtId="0" fontId="10" fillId="0" borderId="9" xfId="19" applyFont="1" applyBorder="1" applyAlignment="1">
      <alignment vertical="center" wrapText="1"/>
    </xf>
    <xf numFmtId="3" fontId="10" fillId="0" borderId="9" xfId="16" applyNumberFormat="1" applyFont="1" applyBorder="1" applyAlignment="1">
      <alignment vertical="center" wrapText="1"/>
    </xf>
    <xf numFmtId="0" fontId="10" fillId="0" borderId="0" xfId="19" applyFont="1" applyAlignment="1">
      <alignment vertical="center"/>
    </xf>
    <xf numFmtId="4" fontId="10" fillId="0" borderId="0" xfId="19" applyNumberFormat="1" applyFont="1" applyAlignment="1">
      <alignment vertical="center"/>
    </xf>
    <xf numFmtId="0" fontId="71" fillId="0" borderId="9" xfId="19" quotePrefix="1" applyBorder="1" applyAlignment="1">
      <alignment horizontal="center" vertical="center" wrapText="1"/>
    </xf>
    <xf numFmtId="3" fontId="71" fillId="0" borderId="9" xfId="16" applyNumberFormat="1" applyFont="1" applyBorder="1" applyAlignment="1">
      <alignment vertical="center" wrapText="1"/>
    </xf>
    <xf numFmtId="0" fontId="2" fillId="0" borderId="10" xfId="19" applyFont="1" applyBorder="1" applyAlignment="1">
      <alignment vertical="center"/>
    </xf>
    <xf numFmtId="3" fontId="2" fillId="0" borderId="10" xfId="19" applyNumberFormat="1" applyFont="1" applyBorder="1" applyAlignment="1">
      <alignment vertical="center"/>
    </xf>
    <xf numFmtId="0" fontId="10" fillId="0" borderId="0" xfId="19" applyFont="1" applyAlignment="1">
      <alignment horizontal="center" vertical="center"/>
    </xf>
    <xf numFmtId="0" fontId="2" fillId="0" borderId="0" xfId="19" quotePrefix="1" applyFont="1" applyAlignment="1">
      <alignment horizontal="center" vertical="center"/>
    </xf>
    <xf numFmtId="0" fontId="2" fillId="0" borderId="0" xfId="19" applyFont="1" applyAlignment="1">
      <alignment horizontal="center" vertical="center"/>
    </xf>
    <xf numFmtId="0" fontId="75" fillId="0" borderId="0" xfId="13" applyFont="1" applyBorder="1" applyAlignment="1">
      <alignment vertical="center"/>
    </xf>
    <xf numFmtId="3" fontId="75" fillId="0" borderId="0" xfId="13" applyNumberFormat="1" applyFont="1" applyBorder="1" applyAlignment="1">
      <alignment vertical="center"/>
    </xf>
    <xf numFmtId="0" fontId="76" fillId="0" borderId="0" xfId="13" applyFont="1" applyBorder="1" applyAlignment="1">
      <alignment vertical="center"/>
    </xf>
    <xf numFmtId="3" fontId="49" fillId="0" borderId="0" xfId="4" applyNumberFormat="1" applyFont="1" applyAlignment="1">
      <alignment vertical="center"/>
    </xf>
    <xf numFmtId="0" fontId="30" fillId="0" borderId="11" xfId="4" quotePrefix="1" applyFont="1" applyBorder="1" applyAlignment="1">
      <alignment horizontal="center" vertical="center" wrapText="1"/>
    </xf>
    <xf numFmtId="0" fontId="30" fillId="0" borderId="11" xfId="4" applyFont="1" applyBorder="1" applyAlignment="1">
      <alignment horizontal="left" vertical="center" wrapText="1"/>
    </xf>
    <xf numFmtId="3" fontId="30" fillId="0" borderId="11" xfId="4" applyNumberFormat="1" applyFont="1" applyBorder="1" applyAlignment="1">
      <alignment horizontal="right" vertical="center" wrapText="1"/>
    </xf>
    <xf numFmtId="0" fontId="59" fillId="0" borderId="0" xfId="4" applyFont="1" applyAlignment="1">
      <alignment vertical="center"/>
    </xf>
    <xf numFmtId="0" fontId="30" fillId="0" borderId="11" xfId="4" applyFont="1" applyBorder="1" applyAlignment="1">
      <alignment vertical="center"/>
    </xf>
    <xf numFmtId="3" fontId="30" fillId="0" borderId="11" xfId="4" applyNumberFormat="1" applyFont="1" applyBorder="1" applyAlignment="1">
      <alignment vertical="center"/>
    </xf>
    <xf numFmtId="0" fontId="30" fillId="0" borderId="16" xfId="4" quotePrefix="1" applyFont="1" applyBorder="1" applyAlignment="1">
      <alignment horizontal="center" vertical="center" wrapText="1"/>
    </xf>
    <xf numFmtId="0" fontId="30" fillId="0" borderId="16" xfId="4" applyFont="1" applyBorder="1" applyAlignment="1">
      <alignment horizontal="left" vertical="center" wrapText="1"/>
    </xf>
    <xf numFmtId="3" fontId="30" fillId="0" borderId="16" xfId="4" applyNumberFormat="1" applyFont="1" applyBorder="1" applyAlignment="1">
      <alignment horizontal="right" vertical="center" wrapText="1"/>
    </xf>
    <xf numFmtId="3" fontId="30" fillId="0" borderId="16" xfId="4" applyNumberFormat="1" applyFont="1" applyBorder="1" applyAlignment="1">
      <alignment vertical="center"/>
    </xf>
    <xf numFmtId="0" fontId="30" fillId="0" borderId="16" xfId="4" applyFont="1" applyBorder="1" applyAlignment="1">
      <alignment vertical="center"/>
    </xf>
    <xf numFmtId="0" fontId="94" fillId="2" borderId="0" xfId="4" applyFont="1" applyFill="1" applyAlignment="1">
      <alignment vertical="center"/>
    </xf>
    <xf numFmtId="167" fontId="94" fillId="2" borderId="0" xfId="4" applyNumberFormat="1" applyFont="1" applyFill="1" applyAlignment="1">
      <alignment vertical="center"/>
    </xf>
    <xf numFmtId="3" fontId="33" fillId="0" borderId="16" xfId="4" applyNumberFormat="1" applyFont="1" applyBorder="1" applyAlignment="1">
      <alignment horizontal="right" vertical="center" wrapText="1"/>
    </xf>
    <xf numFmtId="0" fontId="43" fillId="0" borderId="23" xfId="0" quotePrefix="1" applyFont="1" applyBorder="1" applyAlignment="1">
      <alignment horizontal="left" vertical="center" wrapText="1"/>
    </xf>
    <xf numFmtId="0" fontId="10" fillId="0" borderId="0" xfId="0" applyFont="1" applyAlignment="1">
      <alignment horizontal="left" vertical="center" wrapText="1"/>
    </xf>
    <xf numFmtId="0" fontId="10" fillId="0" borderId="0" xfId="0" quotePrefix="1" applyFont="1" applyAlignment="1">
      <alignment horizontal="left" vertical="center" wrapText="1"/>
    </xf>
    <xf numFmtId="0" fontId="3" fillId="0" borderId="0" xfId="0" applyFont="1" applyAlignment="1">
      <alignment horizontal="right" vertical="center"/>
    </xf>
    <xf numFmtId="0" fontId="56" fillId="0" borderId="0" xfId="0" applyFont="1" applyAlignment="1">
      <alignment horizontal="center" vertical="center"/>
    </xf>
    <xf numFmtId="0" fontId="64" fillId="0" borderId="0" xfId="0" applyFont="1" applyAlignment="1">
      <alignment horizontal="center" vertical="center"/>
    </xf>
    <xf numFmtId="0" fontId="4" fillId="0" borderId="0" xfId="0" applyFont="1" applyAlignment="1">
      <alignment horizontal="right" vertical="center"/>
    </xf>
    <xf numFmtId="0" fontId="3" fillId="0" borderId="4" xfId="0" applyFont="1" applyBorder="1" applyAlignment="1">
      <alignment horizontal="center" vertical="center" wrapText="1"/>
    </xf>
    <xf numFmtId="0" fontId="55" fillId="0" borderId="0" xfId="0" applyFont="1" applyAlignment="1">
      <alignment horizontal="center" vertical="center"/>
    </xf>
    <xf numFmtId="0" fontId="63" fillId="0" borderId="0" xfId="0" applyFont="1" applyAlignment="1">
      <alignment horizontal="center" vertical="center"/>
    </xf>
    <xf numFmtId="0" fontId="3" fillId="0" borderId="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Alignment="1">
      <alignment horizontal="center" vertical="center"/>
    </xf>
    <xf numFmtId="0" fontId="44" fillId="0" borderId="0" xfId="0" applyFont="1" applyAlignment="1">
      <alignment horizontal="center" vertical="center"/>
    </xf>
    <xf numFmtId="0" fontId="55" fillId="0" borderId="0" xfId="0" applyFont="1" applyAlignment="1">
      <alignment horizontal="center" vertical="center" wrapText="1"/>
    </xf>
    <xf numFmtId="0" fontId="29" fillId="0" borderId="14" xfId="4" applyFont="1" applyBorder="1" applyAlignment="1">
      <alignment horizontal="center" vertical="center" wrapText="1"/>
    </xf>
    <xf numFmtId="0" fontId="17" fillId="0" borderId="0" xfId="4" applyFont="1" applyAlignment="1">
      <alignment horizontal="center"/>
    </xf>
    <xf numFmtId="0" fontId="67" fillId="0" borderId="0" xfId="4" applyFont="1" applyAlignment="1">
      <alignment horizontal="center" vertical="center" wrapText="1"/>
    </xf>
    <xf numFmtId="0" fontId="68" fillId="0" borderId="0" xfId="4" applyFont="1" applyAlignment="1">
      <alignment horizontal="center"/>
    </xf>
    <xf numFmtId="0" fontId="28" fillId="0" borderId="13" xfId="4" applyFont="1" applyBorder="1" applyAlignment="1">
      <alignment horizontal="center" vertical="center"/>
    </xf>
    <xf numFmtId="0" fontId="18" fillId="0" borderId="0" xfId="4" applyFont="1" applyAlignment="1">
      <alignment horizontal="center" vertical="center"/>
    </xf>
    <xf numFmtId="0" fontId="57" fillId="0" borderId="0" xfId="4" applyFont="1" applyAlignment="1">
      <alignment horizontal="center" vertical="center" wrapText="1"/>
    </xf>
    <xf numFmtId="0" fontId="58" fillId="0" borderId="0" xfId="4" applyFont="1" applyAlignment="1">
      <alignment horizontal="center" vertical="center"/>
    </xf>
    <xf numFmtId="0" fontId="46" fillId="0" borderId="13" xfId="4" applyFont="1" applyBorder="1" applyAlignment="1">
      <alignment horizontal="center" vertical="center"/>
    </xf>
    <xf numFmtId="0" fontId="33" fillId="0" borderId="14" xfId="4" applyFont="1" applyBorder="1" applyAlignment="1">
      <alignment horizontal="center" vertical="center" wrapText="1"/>
    </xf>
    <xf numFmtId="0" fontId="65" fillId="0" borderId="14" xfId="4" applyFont="1" applyBorder="1" applyAlignment="1">
      <alignment horizontal="center" vertical="center" wrapText="1"/>
    </xf>
    <xf numFmtId="0" fontId="33" fillId="0" borderId="18" xfId="4" applyFont="1" applyBorder="1" applyAlignment="1">
      <alignment horizontal="center" vertical="center" wrapText="1"/>
    </xf>
    <xf numFmtId="0" fontId="33" fillId="0" borderId="19" xfId="4" applyFont="1" applyBorder="1" applyAlignment="1">
      <alignment horizontal="center" vertical="center" wrapText="1"/>
    </xf>
    <xf numFmtId="0" fontId="17" fillId="0" borderId="0" xfId="4" applyFont="1" applyAlignment="1">
      <alignment horizontal="right" vertical="center"/>
    </xf>
    <xf numFmtId="0" fontId="26" fillId="0" borderId="0" xfId="4" applyFont="1" applyAlignment="1">
      <alignment horizontal="center" vertical="center" wrapText="1"/>
    </xf>
    <xf numFmtId="0" fontId="66" fillId="0" borderId="0" xfId="4" applyFont="1" applyAlignment="1">
      <alignment horizontal="center" vertical="center"/>
    </xf>
    <xf numFmtId="0" fontId="23" fillId="0" borderId="14" xfId="4" applyFont="1" applyBorder="1" applyAlignment="1">
      <alignment horizontal="center" vertical="center" wrapText="1"/>
    </xf>
    <xf numFmtId="0" fontId="52" fillId="0" borderId="14" xfId="4" applyFont="1" applyBorder="1" applyAlignment="1">
      <alignment horizontal="center" vertical="center" wrapText="1"/>
    </xf>
    <xf numFmtId="0" fontId="53" fillId="0" borderId="14" xfId="4" applyFont="1" applyBorder="1" applyAlignment="1">
      <alignment horizontal="center" vertical="center"/>
    </xf>
    <xf numFmtId="0" fontId="4" fillId="0" borderId="0" xfId="0" applyFont="1" applyAlignment="1">
      <alignment horizontal="center" vertical="center"/>
    </xf>
    <xf numFmtId="0" fontId="69" fillId="0" borderId="0" xfId="4" applyFont="1" applyAlignment="1">
      <alignment horizontal="center" vertical="center" wrapText="1"/>
    </xf>
    <xf numFmtId="0" fontId="70" fillId="0" borderId="0" xfId="4" applyFont="1" applyAlignment="1">
      <alignment horizontal="center" vertical="center"/>
    </xf>
    <xf numFmtId="10" fontId="79" fillId="2" borderId="0" xfId="12" applyNumberFormat="1" applyFont="1" applyFill="1" applyBorder="1" applyAlignment="1">
      <alignment horizontal="center" vertical="center"/>
    </xf>
    <xf numFmtId="0" fontId="7" fillId="0" borderId="7" xfId="13" applyFont="1" applyBorder="1" applyAlignment="1">
      <alignment horizontal="center" vertical="center" wrapText="1"/>
    </xf>
    <xf numFmtId="0" fontId="7" fillId="0" borderId="1" xfId="13" applyFont="1" applyBorder="1" applyAlignment="1">
      <alignment horizontal="center" vertical="center" wrapText="1"/>
    </xf>
    <xf numFmtId="0" fontId="7" fillId="0" borderId="2" xfId="13" applyFont="1" applyBorder="1" applyAlignment="1">
      <alignment horizontal="center" vertical="center" wrapText="1"/>
    </xf>
    <xf numFmtId="169" fontId="7" fillId="0" borderId="7" xfId="12" applyNumberFormat="1" applyFont="1" applyFill="1" applyBorder="1" applyAlignment="1">
      <alignment horizontal="center" vertical="center" wrapText="1"/>
    </xf>
    <xf numFmtId="169" fontId="7" fillId="0" borderId="1" xfId="12" applyNumberFormat="1" applyFont="1" applyFill="1" applyBorder="1" applyAlignment="1">
      <alignment horizontal="center" vertical="center" wrapText="1"/>
    </xf>
    <xf numFmtId="169" fontId="7" fillId="0" borderId="2" xfId="12" applyNumberFormat="1" applyFont="1" applyFill="1" applyBorder="1" applyAlignment="1">
      <alignment horizontal="center" vertical="center" wrapText="1"/>
    </xf>
    <xf numFmtId="0" fontId="7" fillId="0" borderId="17" xfId="13" applyFont="1" applyBorder="1" applyAlignment="1">
      <alignment horizontal="center" vertical="center"/>
    </xf>
    <xf numFmtId="0" fontId="7" fillId="0" borderId="9" xfId="13" applyFont="1" applyBorder="1" applyAlignment="1">
      <alignment horizontal="center" vertical="center"/>
    </xf>
    <xf numFmtId="0" fontId="7" fillId="0" borderId="10" xfId="13" applyFont="1" applyBorder="1" applyAlignment="1">
      <alignment horizontal="center" vertical="center"/>
    </xf>
    <xf numFmtId="169" fontId="7" fillId="0" borderId="17" xfId="12" applyNumberFormat="1" applyFont="1" applyFill="1" applyBorder="1" applyAlignment="1">
      <alignment horizontal="center" vertical="center" wrapText="1"/>
    </xf>
    <xf numFmtId="169" fontId="7" fillId="0" borderId="9" xfId="12" applyNumberFormat="1" applyFont="1" applyFill="1" applyBorder="1" applyAlignment="1">
      <alignment horizontal="center" vertical="center" wrapText="1"/>
    </xf>
    <xf numFmtId="169" fontId="7" fillId="0" borderId="10" xfId="12" applyNumberFormat="1" applyFont="1" applyFill="1" applyBorder="1" applyAlignment="1">
      <alignment horizontal="center" vertical="center" wrapText="1"/>
    </xf>
    <xf numFmtId="0" fontId="7" fillId="0" borderId="17" xfId="13" applyFont="1" applyBorder="1" applyAlignment="1">
      <alignment horizontal="center" vertical="center" wrapText="1"/>
    </xf>
    <xf numFmtId="0" fontId="7" fillId="0" borderId="9" xfId="13" applyFont="1" applyBorder="1" applyAlignment="1">
      <alignment horizontal="center" vertical="center" wrapText="1"/>
    </xf>
    <xf numFmtId="0" fontId="7" fillId="0" borderId="10" xfId="13" applyFont="1" applyBorder="1" applyAlignment="1">
      <alignment horizontal="center" vertical="center" wrapText="1"/>
    </xf>
    <xf numFmtId="3" fontId="73" fillId="0" borderId="21" xfId="12" applyNumberFormat="1" applyFont="1" applyFill="1" applyBorder="1" applyAlignment="1">
      <alignment horizontal="center" vertical="center" wrapText="1"/>
    </xf>
    <xf numFmtId="0" fontId="55" fillId="0" borderId="0" xfId="13" applyFont="1" applyAlignment="1">
      <alignment horizontal="center"/>
    </xf>
    <xf numFmtId="0" fontId="63" fillId="0" borderId="0" xfId="13" applyFont="1" applyAlignment="1">
      <alignment horizontal="center"/>
    </xf>
    <xf numFmtId="0" fontId="1" fillId="0" borderId="6" xfId="13" applyFont="1" applyBorder="1" applyAlignment="1">
      <alignment horizontal="right" vertical="top"/>
    </xf>
    <xf numFmtId="0" fontId="7" fillId="0" borderId="8" xfId="13" applyFont="1" applyBorder="1" applyAlignment="1">
      <alignment horizontal="center" vertical="center"/>
    </xf>
    <xf numFmtId="0" fontId="7" fillId="0" borderId="8" xfId="13" applyFont="1" applyBorder="1" applyAlignment="1">
      <alignment horizontal="center" vertical="center" wrapText="1"/>
    </xf>
    <xf numFmtId="0" fontId="7" fillId="0" borderId="4" xfId="13" applyFont="1" applyBorder="1" applyAlignment="1">
      <alignment horizontal="center" vertical="center"/>
    </xf>
    <xf numFmtId="167" fontId="7" fillId="0" borderId="7" xfId="13" applyNumberFormat="1" applyFont="1" applyBorder="1" applyAlignment="1">
      <alignment horizontal="center" vertical="center" wrapText="1"/>
    </xf>
    <xf numFmtId="167" fontId="7" fillId="0" borderId="1" xfId="13" applyNumberFormat="1" applyFont="1" applyBorder="1" applyAlignment="1">
      <alignment horizontal="center" vertical="center" wrapText="1"/>
    </xf>
    <xf numFmtId="167" fontId="7" fillId="0" borderId="2" xfId="13" applyNumberFormat="1" applyFont="1" applyBorder="1" applyAlignment="1">
      <alignment horizontal="center" vertical="center" wrapText="1"/>
    </xf>
    <xf numFmtId="0" fontId="48" fillId="0" borderId="7" xfId="13" applyFont="1" applyBorder="1" applyAlignment="1">
      <alignment horizontal="center" vertical="center" wrapText="1"/>
    </xf>
    <xf numFmtId="0" fontId="48" fillId="0" borderId="2" xfId="13" applyFont="1" applyBorder="1" applyAlignment="1">
      <alignment horizontal="center" vertical="center" wrapText="1"/>
    </xf>
    <xf numFmtId="0" fontId="71" fillId="0" borderId="9" xfId="13" applyFont="1" applyBorder="1" applyAlignment="1">
      <alignment horizontal="center" vertical="center" wrapText="1"/>
    </xf>
    <xf numFmtId="0" fontId="86" fillId="0" borderId="0" xfId="13" applyFont="1" applyAlignment="1">
      <alignment horizontal="center" vertical="center"/>
    </xf>
    <xf numFmtId="0" fontId="87" fillId="0" borderId="0" xfId="13" applyFont="1" applyAlignment="1">
      <alignment horizontal="center" vertical="center"/>
    </xf>
    <xf numFmtId="0" fontId="71" fillId="0" borderId="6" xfId="13" applyFont="1" applyBorder="1" applyAlignment="1">
      <alignment horizontal="center" vertical="center"/>
    </xf>
    <xf numFmtId="0" fontId="48" fillId="0" borderId="4" xfId="13" applyFont="1" applyBorder="1" applyAlignment="1">
      <alignment horizontal="center" vertical="center"/>
    </xf>
    <xf numFmtId="0" fontId="48" fillId="0" borderId="4" xfId="13" applyFont="1" applyBorder="1" applyAlignment="1">
      <alignment horizontal="center" vertical="center" wrapText="1"/>
    </xf>
    <xf numFmtId="0" fontId="48" fillId="0" borderId="5" xfId="13" applyFont="1" applyBorder="1" applyAlignment="1">
      <alignment horizontal="center" vertical="center"/>
    </xf>
    <xf numFmtId="0" fontId="48" fillId="0" borderId="26" xfId="13" applyFont="1" applyBorder="1" applyAlignment="1">
      <alignment horizontal="center" vertical="center"/>
    </xf>
    <xf numFmtId="0" fontId="48" fillId="0" borderId="3" xfId="13" applyFont="1" applyBorder="1" applyAlignment="1">
      <alignment horizontal="center" vertical="center"/>
    </xf>
    <xf numFmtId="0" fontId="90" fillId="0" borderId="0" xfId="14" applyFont="1" applyAlignment="1">
      <alignment horizontal="center" vertical="center" wrapText="1"/>
    </xf>
    <xf numFmtId="0" fontId="75" fillId="0" borderId="0" xfId="13" applyFont="1" applyAlignment="1">
      <alignment horizontal="left" vertical="center" wrapText="1"/>
    </xf>
    <xf numFmtId="0" fontId="56" fillId="0" borderId="0" xfId="13" applyFont="1" applyAlignment="1">
      <alignment horizontal="center" vertical="center"/>
    </xf>
    <xf numFmtId="0" fontId="63" fillId="0" borderId="0" xfId="13" applyFont="1" applyAlignment="1">
      <alignment horizontal="center" vertical="center"/>
    </xf>
    <xf numFmtId="0" fontId="7" fillId="0" borderId="6" xfId="13" applyFont="1" applyBorder="1" applyAlignment="1">
      <alignment horizontal="center" vertical="center"/>
    </xf>
    <xf numFmtId="0" fontId="7" fillId="0" borderId="7" xfId="13" applyFont="1" applyBorder="1" applyAlignment="1">
      <alignment horizontal="center" vertical="center"/>
    </xf>
    <xf numFmtId="0" fontId="7" fillId="0" borderId="1" xfId="13" applyFont="1" applyBorder="1" applyAlignment="1">
      <alignment horizontal="center" vertical="center"/>
    </xf>
    <xf numFmtId="0" fontId="7" fillId="0" borderId="2" xfId="13" applyFont="1" applyBorder="1" applyAlignment="1">
      <alignment horizontal="center" vertical="center"/>
    </xf>
    <xf numFmtId="0" fontId="7" fillId="0" borderId="5" xfId="13" applyFont="1" applyBorder="1" applyAlignment="1">
      <alignment horizontal="center" vertical="center"/>
    </xf>
    <xf numFmtId="0" fontId="7" fillId="0" borderId="26" xfId="13" applyFont="1" applyBorder="1" applyAlignment="1">
      <alignment horizontal="center" vertical="center"/>
    </xf>
    <xf numFmtId="0" fontId="7" fillId="0" borderId="3" xfId="13" applyFont="1" applyBorder="1" applyAlignment="1">
      <alignment horizontal="center" vertical="center"/>
    </xf>
    <xf numFmtId="0" fontId="2" fillId="0" borderId="0" xfId="19" quotePrefix="1" applyFont="1" applyAlignment="1">
      <alignment vertical="center" wrapText="1"/>
    </xf>
    <xf numFmtId="0" fontId="1" fillId="0" borderId="4" xfId="19" applyFont="1" applyBorder="1" applyAlignment="1">
      <alignment horizontal="center" vertical="center" wrapText="1"/>
    </xf>
    <xf numFmtId="0" fontId="1" fillId="0" borderId="7" xfId="19" applyFont="1" applyBorder="1" applyAlignment="1">
      <alignment horizontal="center" vertical="center" wrapText="1"/>
    </xf>
    <xf numFmtId="0" fontId="1" fillId="0" borderId="2" xfId="19" applyFont="1" applyBorder="1" applyAlignment="1">
      <alignment horizontal="center" vertical="center" wrapText="1"/>
    </xf>
    <xf numFmtId="0" fontId="1" fillId="0" borderId="5" xfId="19" applyFont="1" applyBorder="1" applyAlignment="1">
      <alignment horizontal="center" vertical="center" wrapText="1"/>
    </xf>
    <xf numFmtId="0" fontId="1" fillId="0" borderId="3" xfId="19" applyFont="1" applyBorder="1" applyAlignment="1">
      <alignment horizontal="center" vertical="center" wrapText="1"/>
    </xf>
    <xf numFmtId="0" fontId="1" fillId="0" borderId="26" xfId="19" applyFont="1" applyBorder="1" applyAlignment="1">
      <alignment horizontal="center" vertical="center" wrapText="1"/>
    </xf>
    <xf numFmtId="0" fontId="48" fillId="0" borderId="7" xfId="19" applyFont="1" applyBorder="1" applyAlignment="1">
      <alignment horizontal="center" vertical="center" wrapText="1"/>
    </xf>
    <xf numFmtId="0" fontId="48" fillId="0" borderId="2" xfId="19" applyFont="1" applyBorder="1" applyAlignment="1">
      <alignment horizontal="center" vertical="center" wrapText="1"/>
    </xf>
    <xf numFmtId="0" fontId="55" fillId="0" borderId="0" xfId="19" applyFont="1" applyAlignment="1">
      <alignment horizontal="center" vertical="center"/>
    </xf>
    <xf numFmtId="0" fontId="63" fillId="0" borderId="0" xfId="19" applyFont="1" applyAlignment="1">
      <alignment horizontal="center" vertical="center"/>
    </xf>
  </cellXfs>
  <cellStyles count="20">
    <cellStyle name="Comma 2" xfId="12"/>
    <cellStyle name="Comma 3" xfId="9"/>
    <cellStyle name="Comma 4" xfId="16"/>
    <cellStyle name="Normal" xfId="0" builtinId="0"/>
    <cellStyle name="Normal 12" xfId="15"/>
    <cellStyle name="Normal 12 2" xfId="19"/>
    <cellStyle name="Normal 14" xfId="10"/>
    <cellStyle name="Normal 2" xfId="7"/>
    <cellStyle name="Normal 2 3" xfId="13"/>
    <cellStyle name="Normal 3" xfId="4"/>
    <cellStyle name="Normal 4" xfId="2"/>
    <cellStyle name="Normal 5" xfId="3"/>
    <cellStyle name="Normal 5 2" xfId="17"/>
    <cellStyle name="Normal 5 3" xfId="18"/>
    <cellStyle name="Normal 6" xfId="11"/>
    <cellStyle name="Normal 6 3 2" xfId="6"/>
    <cellStyle name="Normal 6 6" xfId="5"/>
    <cellStyle name="Normal 6 6 2" xfId="8"/>
    <cellStyle name="Normal_Bieu so 2(DPsua)" xfId="14"/>
    <cellStyle name="Normal_Chi NSTW NSDP 2002 - PL"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0.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externalLink" Target="externalLinks/externalLink9.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19050</xdr:rowOff>
    </xdr:from>
    <xdr:to>
      <xdr:col>2</xdr:col>
      <xdr:colOff>9526</xdr:colOff>
      <xdr:row>6</xdr:row>
      <xdr:rowOff>238125</xdr:rowOff>
    </xdr:to>
    <xdr:cxnSp macro="">
      <xdr:nvCxnSpPr>
        <xdr:cNvPr id="2" name="Straight Connector 1">
          <a:extLst>
            <a:ext uri="{FF2B5EF4-FFF2-40B4-BE49-F238E27FC236}">
              <a16:creationId xmlns:a16="http://schemas.microsoft.com/office/drawing/2014/main" id="{1C479095-4A68-497A-ADEE-79A51F4E22E9}"/>
            </a:ext>
          </a:extLst>
        </xdr:cNvPr>
        <xdr:cNvCxnSpPr/>
      </xdr:nvCxnSpPr>
      <xdr:spPr>
        <a:xfrm flipH="1">
          <a:off x="333375" y="1009650"/>
          <a:ext cx="2609851" cy="6572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c22\du%20toan\vui\San%20pham\Phu%20Tan_AG\Duong%20Day\LUUTAM\VBAO\BookJHFGJGXBGCCNCVCCVVCVCC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PHONG%20TAI%20CHINH\Phan%20bo%20Du%20toan%202022\PL_Kem%20theo%20PA%20Dieu%20chinh%20Du%20toan%202022_Trinh%20Ky%20hop%20thu%2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phu\c\@K-Phu\BAOGIA\Mien_Nam\2002\Utilized_Camau\CIVIL%20BOQs\6823%20PS%2017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anhvan\tam\nah%2095-97\My%20Documents\DT%20XECEL\A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TC15\SHARE_QLNSDPNSNN$\Hang\Bieu%20mau%20thu%202003%20vong%20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KH%202016-2020\Dau%20tu\Tong%20hop%20phan%20bo\TH%202016-2020%200910201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MGT-DRT\MGT-IMPR\MGT-SC@\BA0397\INSULT'N\INS\ASK\PIPE-03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iangdtt318a\User\Downloads\TH%20phan%20bo%20%2017.9.2015_Thu.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TA022-N2\Construction\WORKS\6787\civil\final\option\6787CWFASE2CASE2_0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PHONG%20TAI%20CHINH\Phan%20bo%20Du%20toan%202022\Phan%20bo%20Du%20toan%202022_Kem%20theo%20QD%20cua%20UBND%20huy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okJHFGJGXBGCCNCVCCVVCVCC2"/>
      <sheetName val="#REF"/>
      <sheetName val="_REF"/>
      <sheetName val="MTP"/>
      <sheetName val="CT Thang Mo"/>
      <sheetName val="CT  PL"/>
      <sheetName val="dg-VTu"/>
      <sheetName val="khongin"/>
      <sheetName val="CHITIET VL-NC-TT1p"/>
      <sheetName val="TONGKE3p"/>
      <sheetName val="CHITIET VL-NC-TT -1p"/>
      <sheetName val="PNT-QUOT-#3"/>
      <sheetName val="COAT&amp;WRAP-QIOT-#3"/>
      <sheetName val="XL4Poppy"/>
      <sheetName val="dongia (2)"/>
      <sheetName val="B-B"/>
      <sheetName val="CHITIET VL-NC"/>
      <sheetName val="DON GIA"/>
      <sheetName val="Sheet1"/>
      <sheetName val="DN"/>
      <sheetName val="VP"/>
      <sheetName val="KD"/>
      <sheetName val="DD"/>
      <sheetName val="CT"/>
      <sheetName val="PX"/>
      <sheetName val="GR"/>
      <sheetName val="00000000"/>
      <sheetName val="DS CHU Phuc"/>
      <sheetName val="DS THI AT"/>
      <sheetName val="Bien Ban"/>
      <sheetName val="Sheet2"/>
      <sheetName val="Tổng kê"/>
      <sheetName val="Dgia vat tu"/>
      <sheetName val="Don gia_III"/>
      <sheetName val="MTP1"/>
      <sheetName val="MTO REV.2(ARMOR)"/>
      <sheetName val="MeKong - Penetration"/>
      <sheetName val="Dist. Perform - Ctns.sales in "/>
      <sheetName val="Dist. Perform - Value.sales in"/>
      <sheetName val="Dist. Perform - Value.sales Out"/>
      <sheetName val="Head Count"/>
      <sheetName val="Sales Result For Month"/>
      <sheetName val="PTTL"/>
      <sheetName val="CHITIET VL-NC-TT-3p"/>
      <sheetName val="BC Ton Kho New"/>
      <sheetName val="BC Cua GSBH New"/>
      <sheetName val="10000000"/>
      <sheetName val="Quantity"/>
      <sheetName val="CaMay"/>
      <sheetName val="DGiaTN"/>
      <sheetName val="DGiaT"/>
      <sheetName val="TT"/>
      <sheetName val="DTKLg"/>
      <sheetName val="VL"/>
      <sheetName val="PTVTu"/>
      <sheetName val="THKP-Full"/>
      <sheetName val="KLg"/>
      <sheetName val="data"/>
      <sheetName val="ThongSo"/>
      <sheetName val="Chitiet"/>
      <sheetName val="Dongia"/>
      <sheetName val="Gia_GC_Satthep"/>
      <sheetName val="Ref"/>
      <sheetName val="ESTI."/>
      <sheetName val="DI-ESTI"/>
      <sheetName val="DS CHU Ph_x0001__x0000_"/>
      <sheetName val=""/>
      <sheetName val="Chuso"/>
      <sheetName val="Bhyt t1"/>
      <sheetName val="bieu_solie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ểu số 01.UB"/>
      <sheetName val="Biểu số 02.UB"/>
      <sheetName val="Biểu số 03.UB"/>
      <sheetName val="Biểu số 04.UB"/>
      <sheetName val="Biểu số 05.UB"/>
      <sheetName val="Biểu số 06.UB"/>
      <sheetName val="Biểu số 07.UB"/>
    </sheetNames>
    <sheetDataSet>
      <sheetData sheetId="0" refreshError="1"/>
      <sheetData sheetId="1"/>
      <sheetData sheetId="2">
        <row r="10">
          <cell r="E10">
            <v>15024</v>
          </cell>
          <cell r="F10">
            <v>384</v>
          </cell>
        </row>
        <row r="43">
          <cell r="B43" t="str">
            <v>Hỗ trợ cây giống dược liệu cho nhân dân phát triển sản xuất (Cây giống được gieo ươm tại vườn ươm)</v>
          </cell>
        </row>
        <row r="44">
          <cell r="B44" t="str">
            <v xml:space="preserve">Hỗ trợ KP cho các Chốt liên ngành quản lý bảo vệ rừng </v>
          </cell>
        </row>
        <row r="53">
          <cell r="H53">
            <v>160</v>
          </cell>
        </row>
        <row r="56">
          <cell r="H56">
            <v>300</v>
          </cell>
        </row>
      </sheetData>
      <sheetData sheetId="3">
        <row r="13">
          <cell r="C13">
            <v>26754</v>
          </cell>
        </row>
        <row r="14">
          <cell r="C14">
            <v>3268</v>
          </cell>
        </row>
        <row r="15">
          <cell r="C15">
            <v>7132</v>
          </cell>
        </row>
        <row r="18">
          <cell r="C18">
            <v>7002</v>
          </cell>
        </row>
        <row r="55">
          <cell r="C55">
            <v>260</v>
          </cell>
        </row>
        <row r="56">
          <cell r="C56">
            <v>240</v>
          </cell>
        </row>
        <row r="57">
          <cell r="C57">
            <v>1490</v>
          </cell>
        </row>
        <row r="58">
          <cell r="C58">
            <v>380</v>
          </cell>
        </row>
        <row r="59">
          <cell r="C59">
            <v>979</v>
          </cell>
        </row>
      </sheetData>
      <sheetData sheetId="4">
        <row r="11">
          <cell r="C11">
            <v>996</v>
          </cell>
          <cell r="G11">
            <v>146076</v>
          </cell>
          <cell r="J11">
            <v>24520</v>
          </cell>
          <cell r="L11">
            <v>28543</v>
          </cell>
          <cell r="M11">
            <v>510</v>
          </cell>
          <cell r="N11">
            <v>10571</v>
          </cell>
          <cell r="O11">
            <v>2680.5</v>
          </cell>
        </row>
      </sheetData>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Sheet2"/>
      <sheetName val="Quantity"/>
      <sheetName val="6823 PS 1700"/>
      <sheetName val="PU_ITALY "/>
      <sheetName val="Module1"/>
      <sheetName val="Module2"/>
      <sheetName val="KP_LIST"/>
      <sheetName val="XL4Poppy"/>
      <sheetName val="kecot"/>
      <sheetName val="LKVL-CK-HT-GD1"/>
      <sheetName val="TONGKE-HT"/>
      <sheetName val="he so"/>
      <sheetName val="VL"/>
      <sheetName val="Du Toan"/>
      <sheetName val="chitimc"/>
      <sheetName val="dongia (2)"/>
      <sheetName val="giathanh1"/>
      <sheetName val="THPDMoi  (2)"/>
      <sheetName val="gtrinh"/>
      <sheetName val="phuluc1"/>
      <sheetName val="TONG HOP VL-NC"/>
      <sheetName val="lam-moi"/>
      <sheetName val="chitiet"/>
      <sheetName val="TONGKE3p "/>
      <sheetName val="Du_lieu"/>
      <sheetName val="TH VL, NC, DDHT Thanhphuoc"/>
      <sheetName val="#REF"/>
      <sheetName val="DONGIA"/>
      <sheetName val="thao-go"/>
      <sheetName val="DON GIA"/>
      <sheetName val="DG"/>
      <sheetName val="dtxl"/>
      <sheetName val="t-h HA THE"/>
      <sheetName val="CHITIET VL-NC-TT -1p"/>
      <sheetName val="TONG HOP VL-NC TT"/>
      <sheetName val="TNHCHINH"/>
      <sheetName val="TH XL"/>
      <sheetName val="CHITIET VL-NC"/>
      <sheetName val="VC"/>
      <sheetName val="Tiepdia"/>
      <sheetName val="CHITIET VL-NC-TT-3p"/>
      <sheetName val="TDTKP"/>
      <sheetName val="TDTKP1"/>
      <sheetName val="KPVC-BD "/>
      <sheetName val="VCV-BE-TONG"/>
      <sheetName val="Gioi thieu"/>
      <sheetName val="6823_PS_1700"/>
      <sheetName val="PU_ITALY_"/>
      <sheetName val="6823_PS_17001"/>
      <sheetName val="PU_ITALY_1"/>
      <sheetName val="갑지"/>
      <sheetName val="6823_PS_17002"/>
      <sheetName val="PU_ITALY_2"/>
      <sheetName val="XD4Poppy"/>
      <sheetName val="V-M(Bdinh)"/>
      <sheetName val="PT ksat"/>
      <sheetName val="LUONG KS"/>
      <sheetName val="May"/>
      <sheetName val="heso"/>
      <sheetName val="PTDG"/>
      <sheetName val="THDT"/>
      <sheetName val="VAT LIEU"/>
      <sheetName val="DTCT"/>
      <sheetName val="ranh ho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sheetData sheetId="50"/>
      <sheetData sheetId="51"/>
      <sheetData sheetId="52"/>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T Ph­¬ng mai 2"/>
      <sheetName val="CL Ph­¬ng mai 2"/>
      <sheetName val="DT MN V¨n H­¬ng"/>
      <sheetName val="CL MN V¨n H­¬ng"/>
      <sheetName val="DT Hµ t©y"/>
      <sheetName val="CL Hµ t©y"/>
      <sheetName val="DT Bæ tóc"/>
      <sheetName val="CL Bæ tóc"/>
      <sheetName val="DT Ph­¬ng mai 1"/>
      <sheetName val="CL Ph­¬ng mai  1"/>
      <sheetName val="§¬n gi¸ chÝnh"/>
      <sheetName val="Dù to¸n mÉu"/>
      <sheetName val="CLVL MÉu"/>
      <sheetName val="00000000"/>
      <sheetName val="Dialog1"/>
    </sheetNames>
    <sheetDataSet>
      <sheetData sheetId="0"/>
      <sheetData sheetId="1"/>
      <sheetData sheetId="2"/>
      <sheetData sheetId="3"/>
      <sheetData sheetId="4"/>
      <sheetData sheetId="5"/>
      <sheetData sheetId="6"/>
      <sheetData sheetId="7"/>
      <sheetData sheetId="8"/>
      <sheetData sheetId="9"/>
      <sheetData sheetId="10">
        <row r="4">
          <cell r="F4">
            <v>0</v>
          </cell>
        </row>
        <row r="5">
          <cell r="F5">
            <v>1369</v>
          </cell>
        </row>
        <row r="6">
          <cell r="F6">
            <v>1712</v>
          </cell>
        </row>
        <row r="7">
          <cell r="F7">
            <v>1011</v>
          </cell>
        </row>
        <row r="9">
          <cell r="F9">
            <v>1011</v>
          </cell>
        </row>
        <row r="10">
          <cell r="F10">
            <v>643.1</v>
          </cell>
        </row>
        <row r="11">
          <cell r="F11">
            <v>2750</v>
          </cell>
        </row>
        <row r="12">
          <cell r="F12">
            <v>3951</v>
          </cell>
        </row>
        <row r="13">
          <cell r="F13">
            <v>1617</v>
          </cell>
        </row>
        <row r="14">
          <cell r="F14">
            <v>2780</v>
          </cell>
        </row>
        <row r="15">
          <cell r="F15">
            <v>4052</v>
          </cell>
        </row>
        <row r="16">
          <cell r="F16">
            <v>1232</v>
          </cell>
        </row>
        <row r="17">
          <cell r="F17">
            <v>1960</v>
          </cell>
        </row>
        <row r="18">
          <cell r="F18">
            <v>780</v>
          </cell>
        </row>
        <row r="19">
          <cell r="F19">
            <v>2206</v>
          </cell>
        </row>
        <row r="20">
          <cell r="F20">
            <v>2206</v>
          </cell>
        </row>
        <row r="21">
          <cell r="F21">
            <v>1312</v>
          </cell>
        </row>
        <row r="22">
          <cell r="F22">
            <v>12840</v>
          </cell>
        </row>
        <row r="23">
          <cell r="F23">
            <v>2599</v>
          </cell>
        </row>
        <row r="24">
          <cell r="F24">
            <v>1471</v>
          </cell>
        </row>
        <row r="25">
          <cell r="F25">
            <v>135290</v>
          </cell>
        </row>
        <row r="26">
          <cell r="F26">
            <v>1894</v>
          </cell>
        </row>
        <row r="27">
          <cell r="F27">
            <v>3632</v>
          </cell>
        </row>
        <row r="28">
          <cell r="F28">
            <v>1894</v>
          </cell>
        </row>
        <row r="29">
          <cell r="F29">
            <v>14747</v>
          </cell>
        </row>
        <row r="30">
          <cell r="F30">
            <v>5835</v>
          </cell>
        </row>
        <row r="31">
          <cell r="F31">
            <v>12840</v>
          </cell>
        </row>
        <row r="32">
          <cell r="F32">
            <v>1471</v>
          </cell>
        </row>
        <row r="33">
          <cell r="F33">
            <v>12840</v>
          </cell>
        </row>
        <row r="40">
          <cell r="F40">
            <v>324</v>
          </cell>
        </row>
        <row r="41">
          <cell r="F41">
            <v>891</v>
          </cell>
        </row>
        <row r="42">
          <cell r="F42">
            <v>891</v>
          </cell>
        </row>
        <row r="43">
          <cell r="F43">
            <v>130</v>
          </cell>
        </row>
        <row r="53">
          <cell r="F53">
            <v>400</v>
          </cell>
        </row>
        <row r="54">
          <cell r="F54">
            <v>1068</v>
          </cell>
        </row>
        <row r="55">
          <cell r="F55">
            <v>12840</v>
          </cell>
        </row>
        <row r="56">
          <cell r="F56">
            <v>12840</v>
          </cell>
        </row>
        <row r="60">
          <cell r="F60">
            <v>2470</v>
          </cell>
        </row>
        <row r="61">
          <cell r="F61">
            <v>2007</v>
          </cell>
        </row>
        <row r="62">
          <cell r="F62">
            <v>12840</v>
          </cell>
        </row>
        <row r="63">
          <cell r="F63">
            <v>10700</v>
          </cell>
        </row>
        <row r="64">
          <cell r="F64">
            <v>2189</v>
          </cell>
        </row>
        <row r="65">
          <cell r="F65">
            <v>2736</v>
          </cell>
        </row>
        <row r="66">
          <cell r="F66">
            <v>2736</v>
          </cell>
        </row>
        <row r="67">
          <cell r="F67">
            <v>1519</v>
          </cell>
        </row>
        <row r="68">
          <cell r="F68">
            <v>304</v>
          </cell>
        </row>
        <row r="69">
          <cell r="F69">
            <v>12840</v>
          </cell>
        </row>
        <row r="70">
          <cell r="F70">
            <v>12840</v>
          </cell>
        </row>
        <row r="72">
          <cell r="F72">
            <v>2803</v>
          </cell>
        </row>
        <row r="73">
          <cell r="F73">
            <v>8072</v>
          </cell>
        </row>
        <row r="74">
          <cell r="F74">
            <v>1528</v>
          </cell>
        </row>
        <row r="75">
          <cell r="F75">
            <v>12840</v>
          </cell>
        </row>
        <row r="76">
          <cell r="F76">
            <v>540</v>
          </cell>
        </row>
        <row r="82">
          <cell r="F82">
            <v>1518.99</v>
          </cell>
        </row>
        <row r="83">
          <cell r="F83">
            <v>12840</v>
          </cell>
        </row>
        <row r="89">
          <cell r="F89">
            <v>8988</v>
          </cell>
        </row>
        <row r="90">
          <cell r="F90">
            <v>2736</v>
          </cell>
        </row>
        <row r="91">
          <cell r="F91">
            <v>5188</v>
          </cell>
        </row>
        <row r="92">
          <cell r="F92">
            <v>51495</v>
          </cell>
        </row>
        <row r="93">
          <cell r="F93">
            <v>1700.58</v>
          </cell>
        </row>
        <row r="94">
          <cell r="F94">
            <v>1700.58</v>
          </cell>
        </row>
        <row r="95">
          <cell r="F95">
            <v>1700.58</v>
          </cell>
        </row>
        <row r="96">
          <cell r="F96">
            <v>12840</v>
          </cell>
        </row>
        <row r="97">
          <cell r="F97">
            <v>2375</v>
          </cell>
        </row>
        <row r="100">
          <cell r="F100">
            <v>12840</v>
          </cell>
        </row>
        <row r="101">
          <cell r="F101">
            <v>20714</v>
          </cell>
        </row>
        <row r="102">
          <cell r="F102">
            <v>2969</v>
          </cell>
        </row>
        <row r="103">
          <cell r="F103">
            <v>20000</v>
          </cell>
        </row>
        <row r="105">
          <cell r="F105">
            <v>36282</v>
          </cell>
        </row>
        <row r="107">
          <cell r="F107">
            <v>4525</v>
          </cell>
        </row>
        <row r="108">
          <cell r="F108">
            <v>5430</v>
          </cell>
        </row>
        <row r="113">
          <cell r="F113">
            <v>539</v>
          </cell>
        </row>
        <row r="114">
          <cell r="F114">
            <v>552</v>
          </cell>
        </row>
        <row r="115">
          <cell r="F115">
            <v>1962</v>
          </cell>
        </row>
        <row r="116">
          <cell r="F116">
            <v>1962</v>
          </cell>
        </row>
        <row r="117">
          <cell r="F117">
            <v>892</v>
          </cell>
        </row>
        <row r="118">
          <cell r="F118">
            <v>892</v>
          </cell>
        </row>
        <row r="119">
          <cell r="F119">
            <v>892</v>
          </cell>
        </row>
        <row r="120">
          <cell r="F120">
            <v>892</v>
          </cell>
        </row>
        <row r="122">
          <cell r="F122">
            <v>11940</v>
          </cell>
        </row>
        <row r="125">
          <cell r="F125">
            <v>583.70000000000005</v>
          </cell>
        </row>
        <row r="126">
          <cell r="F126">
            <v>583.70000000000005</v>
          </cell>
        </row>
        <row r="127">
          <cell r="F127">
            <v>4510</v>
          </cell>
        </row>
        <row r="129">
          <cell r="F129">
            <v>10700</v>
          </cell>
        </row>
        <row r="132">
          <cell r="F132">
            <v>5000</v>
          </cell>
        </row>
        <row r="133">
          <cell r="F133">
            <v>5000</v>
          </cell>
        </row>
        <row r="135">
          <cell r="F135">
            <v>4510</v>
          </cell>
        </row>
        <row r="136">
          <cell r="F136">
            <v>1649</v>
          </cell>
        </row>
        <row r="137">
          <cell r="F137">
            <v>1649</v>
          </cell>
        </row>
        <row r="138">
          <cell r="F138">
            <v>1649</v>
          </cell>
        </row>
        <row r="139">
          <cell r="F139">
            <v>1649</v>
          </cell>
        </row>
        <row r="140">
          <cell r="F140">
            <v>10000</v>
          </cell>
        </row>
        <row r="141">
          <cell r="F141">
            <v>5000</v>
          </cell>
        </row>
        <row r="142">
          <cell r="F142">
            <v>50000</v>
          </cell>
        </row>
        <row r="143">
          <cell r="F143">
            <v>35490</v>
          </cell>
        </row>
        <row r="148">
          <cell r="F148">
            <v>300</v>
          </cell>
        </row>
        <row r="149">
          <cell r="F149">
            <v>465</v>
          </cell>
        </row>
        <row r="150">
          <cell r="F150">
            <v>300</v>
          </cell>
        </row>
        <row r="151">
          <cell r="F151">
            <v>8068</v>
          </cell>
        </row>
        <row r="152">
          <cell r="F152">
            <v>6413</v>
          </cell>
        </row>
        <row r="154">
          <cell r="F154">
            <v>43152</v>
          </cell>
        </row>
        <row r="155">
          <cell r="F155">
            <v>13079</v>
          </cell>
        </row>
        <row r="156">
          <cell r="F156">
            <v>10700</v>
          </cell>
        </row>
        <row r="157">
          <cell r="F157">
            <v>35490</v>
          </cell>
        </row>
        <row r="160">
          <cell r="F160">
            <v>3091</v>
          </cell>
        </row>
        <row r="161">
          <cell r="F161">
            <v>3091</v>
          </cell>
        </row>
        <row r="162">
          <cell r="F162">
            <v>2089</v>
          </cell>
        </row>
        <row r="163">
          <cell r="F163">
            <v>1962</v>
          </cell>
        </row>
        <row r="165">
          <cell r="F165">
            <v>2189</v>
          </cell>
        </row>
        <row r="166">
          <cell r="F166">
            <v>583.70000000000005</v>
          </cell>
        </row>
        <row r="170">
          <cell r="F170">
            <v>12960</v>
          </cell>
        </row>
        <row r="175">
          <cell r="F175">
            <v>15494</v>
          </cell>
        </row>
        <row r="554">
          <cell r="F554">
            <v>1490</v>
          </cell>
        </row>
        <row r="555">
          <cell r="F555">
            <v>6082</v>
          </cell>
        </row>
        <row r="556">
          <cell r="F556">
            <v>1738</v>
          </cell>
        </row>
        <row r="557">
          <cell r="F557">
            <v>6827</v>
          </cell>
        </row>
        <row r="558">
          <cell r="F558">
            <v>2483</v>
          </cell>
        </row>
        <row r="559">
          <cell r="F559">
            <v>8689</v>
          </cell>
        </row>
        <row r="560">
          <cell r="F560">
            <v>16758</v>
          </cell>
        </row>
        <row r="561">
          <cell r="F561">
            <v>40218</v>
          </cell>
        </row>
        <row r="562">
          <cell r="F562">
            <v>15695</v>
          </cell>
        </row>
        <row r="563">
          <cell r="F563">
            <v>15695</v>
          </cell>
        </row>
        <row r="564">
          <cell r="F564">
            <v>15695</v>
          </cell>
        </row>
        <row r="565">
          <cell r="F565">
            <v>27369</v>
          </cell>
        </row>
        <row r="566">
          <cell r="F566">
            <v>27369</v>
          </cell>
        </row>
        <row r="567">
          <cell r="F567">
            <v>27369</v>
          </cell>
        </row>
        <row r="568">
          <cell r="F568">
            <v>19716</v>
          </cell>
        </row>
        <row r="569">
          <cell r="F569">
            <v>31390</v>
          </cell>
        </row>
        <row r="570">
          <cell r="F570">
            <v>21662</v>
          </cell>
        </row>
        <row r="571">
          <cell r="F571">
            <v>26072</v>
          </cell>
        </row>
        <row r="572">
          <cell r="F572">
            <v>23607</v>
          </cell>
        </row>
        <row r="573">
          <cell r="F573">
            <v>26720</v>
          </cell>
        </row>
        <row r="574">
          <cell r="F574">
            <v>46177</v>
          </cell>
        </row>
        <row r="575">
          <cell r="F575">
            <v>66152</v>
          </cell>
        </row>
        <row r="576">
          <cell r="F576">
            <v>60964</v>
          </cell>
        </row>
        <row r="577">
          <cell r="F577">
            <v>115312</v>
          </cell>
        </row>
        <row r="578">
          <cell r="F578">
            <v>68746</v>
          </cell>
        </row>
        <row r="579">
          <cell r="F579">
            <v>118036</v>
          </cell>
        </row>
        <row r="580">
          <cell r="F580">
            <v>389</v>
          </cell>
        </row>
        <row r="581">
          <cell r="F581">
            <v>649</v>
          </cell>
        </row>
        <row r="582">
          <cell r="F582">
            <v>1167</v>
          </cell>
        </row>
        <row r="583">
          <cell r="F583">
            <v>908</v>
          </cell>
        </row>
        <row r="584">
          <cell r="F584">
            <v>1038</v>
          </cell>
        </row>
        <row r="585">
          <cell r="F585">
            <v>519</v>
          </cell>
        </row>
        <row r="586">
          <cell r="F586">
            <v>778</v>
          </cell>
        </row>
        <row r="587">
          <cell r="F587">
            <v>1167</v>
          </cell>
        </row>
        <row r="588">
          <cell r="F588">
            <v>2594</v>
          </cell>
        </row>
        <row r="589">
          <cell r="F589">
            <v>259</v>
          </cell>
        </row>
        <row r="590">
          <cell r="F590">
            <v>454</v>
          </cell>
        </row>
        <row r="591">
          <cell r="F591">
            <v>1038</v>
          </cell>
        </row>
        <row r="592">
          <cell r="F592">
            <v>1245</v>
          </cell>
        </row>
        <row r="593">
          <cell r="F593">
            <v>23348</v>
          </cell>
        </row>
        <row r="594">
          <cell r="F594">
            <v>21402</v>
          </cell>
        </row>
        <row r="595">
          <cell r="F595">
            <v>14138</v>
          </cell>
        </row>
        <row r="596">
          <cell r="F596">
            <v>26201</v>
          </cell>
        </row>
        <row r="597">
          <cell r="F597">
            <v>24385</v>
          </cell>
        </row>
        <row r="598">
          <cell r="F598">
            <v>24515</v>
          </cell>
        </row>
        <row r="599">
          <cell r="F599">
            <v>24515</v>
          </cell>
        </row>
        <row r="600">
          <cell r="F600">
            <v>38783</v>
          </cell>
        </row>
        <row r="601">
          <cell r="F601">
            <v>38783</v>
          </cell>
        </row>
        <row r="602">
          <cell r="F602">
            <v>84.311999999999998</v>
          </cell>
        </row>
        <row r="603">
          <cell r="F603">
            <v>114.145</v>
          </cell>
        </row>
        <row r="604">
          <cell r="F604">
            <v>778</v>
          </cell>
        </row>
        <row r="605">
          <cell r="F605">
            <v>1167</v>
          </cell>
        </row>
        <row r="606">
          <cell r="F606">
            <v>389</v>
          </cell>
        </row>
        <row r="607">
          <cell r="F607">
            <v>519</v>
          </cell>
        </row>
        <row r="608">
          <cell r="F608">
            <v>649</v>
          </cell>
        </row>
        <row r="609">
          <cell r="F609">
            <v>778</v>
          </cell>
        </row>
        <row r="610">
          <cell r="F610">
            <v>778</v>
          </cell>
        </row>
        <row r="611">
          <cell r="F611">
            <v>519</v>
          </cell>
        </row>
        <row r="612">
          <cell r="F612">
            <v>1427</v>
          </cell>
        </row>
        <row r="613">
          <cell r="F613">
            <v>1686</v>
          </cell>
        </row>
        <row r="614">
          <cell r="F614">
            <v>389</v>
          </cell>
        </row>
        <row r="615">
          <cell r="F615">
            <v>519</v>
          </cell>
        </row>
        <row r="616">
          <cell r="F616">
            <v>519</v>
          </cell>
        </row>
        <row r="617">
          <cell r="F617">
            <v>778</v>
          </cell>
        </row>
        <row r="618">
          <cell r="F618">
            <v>1297</v>
          </cell>
        </row>
        <row r="619">
          <cell r="F619">
            <v>5837</v>
          </cell>
        </row>
        <row r="620">
          <cell r="F620">
            <v>1297</v>
          </cell>
        </row>
        <row r="621">
          <cell r="F621">
            <v>1686</v>
          </cell>
        </row>
        <row r="622">
          <cell r="F622">
            <v>1946</v>
          </cell>
        </row>
        <row r="623">
          <cell r="F623">
            <v>7783</v>
          </cell>
        </row>
        <row r="624">
          <cell r="F624">
            <v>2594</v>
          </cell>
        </row>
        <row r="625">
          <cell r="F625">
            <v>11373</v>
          </cell>
        </row>
        <row r="626">
          <cell r="F626">
            <v>12099</v>
          </cell>
        </row>
        <row r="627">
          <cell r="F627">
            <v>19721</v>
          </cell>
        </row>
        <row r="628">
          <cell r="F628">
            <v>17302</v>
          </cell>
        </row>
        <row r="629">
          <cell r="F629">
            <v>5445</v>
          </cell>
        </row>
        <row r="630">
          <cell r="F630">
            <v>7501</v>
          </cell>
        </row>
        <row r="631">
          <cell r="F631">
            <v>9437</v>
          </cell>
        </row>
        <row r="632">
          <cell r="F632">
            <v>6775</v>
          </cell>
        </row>
        <row r="633">
          <cell r="F633">
            <v>9921</v>
          </cell>
        </row>
        <row r="634">
          <cell r="F634">
            <v>15003</v>
          </cell>
        </row>
        <row r="635">
          <cell r="F635">
            <v>23351</v>
          </cell>
        </row>
        <row r="636">
          <cell r="F636">
            <v>7501</v>
          </cell>
        </row>
        <row r="637">
          <cell r="F637">
            <v>10647</v>
          </cell>
        </row>
        <row r="638">
          <cell r="F638">
            <v>15850</v>
          </cell>
        </row>
        <row r="639">
          <cell r="F639">
            <v>24198</v>
          </cell>
        </row>
        <row r="640">
          <cell r="F640">
            <v>5566</v>
          </cell>
        </row>
        <row r="641">
          <cell r="F641">
            <v>7622</v>
          </cell>
        </row>
        <row r="642">
          <cell r="F642">
            <v>11736</v>
          </cell>
        </row>
        <row r="643">
          <cell r="F643">
            <v>17665</v>
          </cell>
        </row>
        <row r="644">
          <cell r="F644">
            <v>13188</v>
          </cell>
        </row>
        <row r="645">
          <cell r="F645">
            <v>9195</v>
          </cell>
        </row>
        <row r="646">
          <cell r="F646">
            <v>14398</v>
          </cell>
        </row>
        <row r="647">
          <cell r="F647">
            <v>22988</v>
          </cell>
        </row>
        <row r="648">
          <cell r="F648">
            <v>37507</v>
          </cell>
        </row>
        <row r="649">
          <cell r="F649">
            <v>13188</v>
          </cell>
        </row>
        <row r="650">
          <cell r="F650">
            <v>19116</v>
          </cell>
        </row>
        <row r="651">
          <cell r="F651">
            <v>28312</v>
          </cell>
        </row>
        <row r="652">
          <cell r="F652">
            <v>43556</v>
          </cell>
        </row>
        <row r="653">
          <cell r="F653">
            <v>6050</v>
          </cell>
        </row>
        <row r="654">
          <cell r="F654">
            <v>9316</v>
          </cell>
        </row>
        <row r="655">
          <cell r="F655">
            <v>15124</v>
          </cell>
        </row>
        <row r="656">
          <cell r="F656">
            <v>24198</v>
          </cell>
        </row>
        <row r="657">
          <cell r="F657">
            <v>18269</v>
          </cell>
        </row>
        <row r="658">
          <cell r="F658">
            <v>28312</v>
          </cell>
        </row>
        <row r="659">
          <cell r="F659">
            <v>16334</v>
          </cell>
        </row>
        <row r="660">
          <cell r="F660">
            <v>6331</v>
          </cell>
        </row>
        <row r="661">
          <cell r="F661">
            <v>7448</v>
          </cell>
        </row>
        <row r="662">
          <cell r="F662">
            <v>8317</v>
          </cell>
        </row>
        <row r="663">
          <cell r="F663">
            <v>8317</v>
          </cell>
        </row>
        <row r="664">
          <cell r="F664">
            <v>6775</v>
          </cell>
        </row>
        <row r="665">
          <cell r="F665">
            <v>6775</v>
          </cell>
        </row>
        <row r="666">
          <cell r="F666">
            <v>188.08</v>
          </cell>
        </row>
        <row r="667">
          <cell r="F667">
            <v>194.56</v>
          </cell>
        </row>
        <row r="668">
          <cell r="F668">
            <v>259.42</v>
          </cell>
        </row>
        <row r="669">
          <cell r="F669">
            <v>259.42</v>
          </cell>
        </row>
        <row r="671">
          <cell r="F671">
            <v>233.48</v>
          </cell>
        </row>
        <row r="672">
          <cell r="F672">
            <v>364.49</v>
          </cell>
        </row>
        <row r="673">
          <cell r="F673">
            <v>12960</v>
          </cell>
        </row>
        <row r="674">
          <cell r="F674">
            <v>622.61</v>
          </cell>
        </row>
        <row r="675">
          <cell r="F675">
            <v>648.54999999999995</v>
          </cell>
        </row>
        <row r="676">
          <cell r="F676">
            <v>882.03</v>
          </cell>
        </row>
        <row r="677">
          <cell r="F677">
            <v>679.68</v>
          </cell>
        </row>
        <row r="678">
          <cell r="F678">
            <v>840.52</v>
          </cell>
        </row>
        <row r="679">
          <cell r="F679">
            <v>1011.74</v>
          </cell>
        </row>
        <row r="680">
          <cell r="F680">
            <v>3923</v>
          </cell>
        </row>
        <row r="681">
          <cell r="F681">
            <v>4600</v>
          </cell>
        </row>
        <row r="682">
          <cell r="F682">
            <v>10417</v>
          </cell>
        </row>
        <row r="683">
          <cell r="F683">
            <v>10958</v>
          </cell>
        </row>
        <row r="684">
          <cell r="F684">
            <v>12988</v>
          </cell>
        </row>
        <row r="687">
          <cell r="F687">
            <v>24775</v>
          </cell>
        </row>
        <row r="688">
          <cell r="F688">
            <v>24775</v>
          </cell>
        </row>
        <row r="689">
          <cell r="F689">
            <v>24775</v>
          </cell>
        </row>
        <row r="690">
          <cell r="F690">
            <v>23867</v>
          </cell>
        </row>
        <row r="691">
          <cell r="F691">
            <v>23867</v>
          </cell>
        </row>
        <row r="692">
          <cell r="F692">
            <v>23867</v>
          </cell>
        </row>
        <row r="693">
          <cell r="F693">
            <v>32428</v>
          </cell>
        </row>
        <row r="694">
          <cell r="F694">
            <v>32428</v>
          </cell>
        </row>
        <row r="695">
          <cell r="F695">
            <v>32428</v>
          </cell>
        </row>
        <row r="696">
          <cell r="F696">
            <v>26980</v>
          </cell>
        </row>
        <row r="697">
          <cell r="F697">
            <v>26980</v>
          </cell>
        </row>
        <row r="698">
          <cell r="F698">
            <v>26980</v>
          </cell>
        </row>
        <row r="699">
          <cell r="F699">
            <v>30741</v>
          </cell>
        </row>
        <row r="700">
          <cell r="F700">
            <v>30741</v>
          </cell>
        </row>
        <row r="701">
          <cell r="F701">
            <v>30741</v>
          </cell>
        </row>
        <row r="702">
          <cell r="F702">
            <v>21662</v>
          </cell>
        </row>
        <row r="703">
          <cell r="F703">
            <v>21662</v>
          </cell>
        </row>
        <row r="704">
          <cell r="F704">
            <v>21662</v>
          </cell>
        </row>
        <row r="705">
          <cell r="F705">
            <v>21662</v>
          </cell>
        </row>
        <row r="706">
          <cell r="F706">
            <v>21662</v>
          </cell>
        </row>
        <row r="707">
          <cell r="F707">
            <v>19327</v>
          </cell>
        </row>
        <row r="708">
          <cell r="F708">
            <v>19327</v>
          </cell>
        </row>
        <row r="709">
          <cell r="F709">
            <v>19327</v>
          </cell>
        </row>
        <row r="710">
          <cell r="F710">
            <v>19327</v>
          </cell>
        </row>
        <row r="711">
          <cell r="F711">
            <v>19327</v>
          </cell>
        </row>
        <row r="712">
          <cell r="F712">
            <v>21662</v>
          </cell>
        </row>
        <row r="713">
          <cell r="F713">
            <v>21662</v>
          </cell>
        </row>
        <row r="714">
          <cell r="F714">
            <v>21662</v>
          </cell>
        </row>
        <row r="715">
          <cell r="F715">
            <v>21662</v>
          </cell>
        </row>
        <row r="716">
          <cell r="F716">
            <v>21662</v>
          </cell>
        </row>
        <row r="717">
          <cell r="F717">
            <v>19327</v>
          </cell>
        </row>
        <row r="718">
          <cell r="F718">
            <v>19327</v>
          </cell>
        </row>
        <row r="719">
          <cell r="F719">
            <v>19327</v>
          </cell>
        </row>
        <row r="720">
          <cell r="F720">
            <v>19327</v>
          </cell>
        </row>
        <row r="721">
          <cell r="F721">
            <v>19327</v>
          </cell>
        </row>
        <row r="722">
          <cell r="F722">
            <v>31260</v>
          </cell>
        </row>
        <row r="723">
          <cell r="F723">
            <v>31260</v>
          </cell>
        </row>
        <row r="724">
          <cell r="F724">
            <v>31260</v>
          </cell>
        </row>
        <row r="725">
          <cell r="F725">
            <v>31260</v>
          </cell>
        </row>
        <row r="726">
          <cell r="F726">
            <v>31260</v>
          </cell>
        </row>
        <row r="727">
          <cell r="F727">
            <v>31260</v>
          </cell>
        </row>
        <row r="728">
          <cell r="F728">
            <v>31260</v>
          </cell>
        </row>
        <row r="729">
          <cell r="F729">
            <v>31260</v>
          </cell>
        </row>
        <row r="730">
          <cell r="F730">
            <v>31260</v>
          </cell>
        </row>
        <row r="731">
          <cell r="F731">
            <v>31260</v>
          </cell>
        </row>
        <row r="732">
          <cell r="F732">
            <v>31520</v>
          </cell>
        </row>
        <row r="733">
          <cell r="F733">
            <v>31520</v>
          </cell>
        </row>
        <row r="734">
          <cell r="F734">
            <v>31520</v>
          </cell>
        </row>
        <row r="735">
          <cell r="F735">
            <v>31520</v>
          </cell>
        </row>
        <row r="736">
          <cell r="F736">
            <v>31520</v>
          </cell>
        </row>
        <row r="737">
          <cell r="F737">
            <v>31520</v>
          </cell>
        </row>
        <row r="738">
          <cell r="F738">
            <v>31520</v>
          </cell>
        </row>
        <row r="739">
          <cell r="F739">
            <v>31520</v>
          </cell>
        </row>
        <row r="740">
          <cell r="F740">
            <v>31520</v>
          </cell>
        </row>
        <row r="741">
          <cell r="F741">
            <v>31520</v>
          </cell>
        </row>
        <row r="742">
          <cell r="F742">
            <v>31520</v>
          </cell>
        </row>
        <row r="743">
          <cell r="F743">
            <v>31260</v>
          </cell>
        </row>
        <row r="744">
          <cell r="F744">
            <v>31260</v>
          </cell>
        </row>
        <row r="745">
          <cell r="F745">
            <v>31260</v>
          </cell>
        </row>
        <row r="746">
          <cell r="F746">
            <v>31260</v>
          </cell>
        </row>
        <row r="747">
          <cell r="F747">
            <v>31260</v>
          </cell>
        </row>
        <row r="748">
          <cell r="F748">
            <v>31520</v>
          </cell>
        </row>
        <row r="749">
          <cell r="F749">
            <v>31520</v>
          </cell>
        </row>
        <row r="750">
          <cell r="F750">
            <v>31520</v>
          </cell>
        </row>
        <row r="751">
          <cell r="F751">
            <v>31520</v>
          </cell>
        </row>
        <row r="752">
          <cell r="F752">
            <v>31520</v>
          </cell>
        </row>
        <row r="753">
          <cell r="F753">
            <v>24904</v>
          </cell>
        </row>
        <row r="754">
          <cell r="F754">
            <v>24904</v>
          </cell>
        </row>
        <row r="755">
          <cell r="F755">
            <v>24904</v>
          </cell>
        </row>
        <row r="756">
          <cell r="F756">
            <v>24904</v>
          </cell>
        </row>
        <row r="757">
          <cell r="F757">
            <v>24904</v>
          </cell>
        </row>
        <row r="758">
          <cell r="F758">
            <v>24904</v>
          </cell>
        </row>
        <row r="759">
          <cell r="F759">
            <v>24904</v>
          </cell>
        </row>
        <row r="760">
          <cell r="F760">
            <v>25553</v>
          </cell>
        </row>
        <row r="761">
          <cell r="F761">
            <v>25553</v>
          </cell>
        </row>
        <row r="762">
          <cell r="F762">
            <v>25553</v>
          </cell>
        </row>
        <row r="763">
          <cell r="F763">
            <v>25553</v>
          </cell>
        </row>
        <row r="764">
          <cell r="F764">
            <v>25553</v>
          </cell>
        </row>
        <row r="765">
          <cell r="F765">
            <v>25553</v>
          </cell>
        </row>
        <row r="766">
          <cell r="F766">
            <v>25553</v>
          </cell>
        </row>
        <row r="767">
          <cell r="F767">
            <v>25553</v>
          </cell>
        </row>
        <row r="768">
          <cell r="F768">
            <v>25553</v>
          </cell>
        </row>
        <row r="769">
          <cell r="F769">
            <v>24904</v>
          </cell>
        </row>
        <row r="770">
          <cell r="F770">
            <v>24904</v>
          </cell>
        </row>
        <row r="771">
          <cell r="F771">
            <v>24904</v>
          </cell>
        </row>
        <row r="772">
          <cell r="F772">
            <v>24904</v>
          </cell>
        </row>
        <row r="773">
          <cell r="F773">
            <v>24904</v>
          </cell>
        </row>
        <row r="774">
          <cell r="F774">
            <v>25553</v>
          </cell>
        </row>
        <row r="775">
          <cell r="F775">
            <v>25553</v>
          </cell>
        </row>
        <row r="776">
          <cell r="F776">
            <v>25553</v>
          </cell>
        </row>
        <row r="777">
          <cell r="F777">
            <v>25553</v>
          </cell>
        </row>
        <row r="778">
          <cell r="F778">
            <v>25553</v>
          </cell>
        </row>
        <row r="779">
          <cell r="F779">
            <v>21532</v>
          </cell>
        </row>
        <row r="780">
          <cell r="F780">
            <v>21532</v>
          </cell>
        </row>
        <row r="781">
          <cell r="F781">
            <v>21532</v>
          </cell>
        </row>
        <row r="782">
          <cell r="F782">
            <v>21532</v>
          </cell>
        </row>
        <row r="783">
          <cell r="F783">
            <v>21532</v>
          </cell>
        </row>
        <row r="784">
          <cell r="F784">
            <v>23348</v>
          </cell>
        </row>
        <row r="785">
          <cell r="F785">
            <v>23348</v>
          </cell>
        </row>
        <row r="786">
          <cell r="F786">
            <v>23348</v>
          </cell>
        </row>
        <row r="787">
          <cell r="F787">
            <v>23348</v>
          </cell>
        </row>
        <row r="788">
          <cell r="F788">
            <v>23348</v>
          </cell>
        </row>
        <row r="789">
          <cell r="F789">
            <v>38913</v>
          </cell>
        </row>
        <row r="790">
          <cell r="F790">
            <v>38913</v>
          </cell>
        </row>
        <row r="791">
          <cell r="F791">
            <v>38913</v>
          </cell>
        </row>
        <row r="792">
          <cell r="F792">
            <v>38913</v>
          </cell>
        </row>
        <row r="793">
          <cell r="F793">
            <v>51884</v>
          </cell>
        </row>
        <row r="794">
          <cell r="F794">
            <v>51884</v>
          </cell>
        </row>
        <row r="795">
          <cell r="F795">
            <v>51884</v>
          </cell>
        </row>
        <row r="796">
          <cell r="F796">
            <v>51884</v>
          </cell>
        </row>
        <row r="797">
          <cell r="F797">
            <v>46696</v>
          </cell>
        </row>
        <row r="798">
          <cell r="F798">
            <v>46696</v>
          </cell>
        </row>
        <row r="799">
          <cell r="F799">
            <v>46696</v>
          </cell>
        </row>
        <row r="800">
          <cell r="F800">
            <v>51884</v>
          </cell>
        </row>
        <row r="801">
          <cell r="F801">
            <v>51884</v>
          </cell>
        </row>
        <row r="802">
          <cell r="F802">
            <v>7653</v>
          </cell>
        </row>
        <row r="803">
          <cell r="F803">
            <v>20481</v>
          </cell>
        </row>
        <row r="804">
          <cell r="F804">
            <v>20481</v>
          </cell>
        </row>
        <row r="805">
          <cell r="F805">
            <v>14647</v>
          </cell>
        </row>
        <row r="806">
          <cell r="F806">
            <v>14647</v>
          </cell>
        </row>
        <row r="807">
          <cell r="F807">
            <v>20357</v>
          </cell>
        </row>
        <row r="808">
          <cell r="F808">
            <v>20357</v>
          </cell>
        </row>
        <row r="809">
          <cell r="F809">
            <v>20357</v>
          </cell>
        </row>
        <row r="810">
          <cell r="F810">
            <v>20357</v>
          </cell>
        </row>
        <row r="811">
          <cell r="F811">
            <v>20357</v>
          </cell>
        </row>
        <row r="812">
          <cell r="F812">
            <v>19612</v>
          </cell>
        </row>
        <row r="813">
          <cell r="F813">
            <v>19612</v>
          </cell>
        </row>
        <row r="814">
          <cell r="F814">
            <v>46177</v>
          </cell>
        </row>
        <row r="815">
          <cell r="F815">
            <v>58370</v>
          </cell>
        </row>
        <row r="816">
          <cell r="F816">
            <v>62520</v>
          </cell>
        </row>
        <row r="817">
          <cell r="F817">
            <v>46177</v>
          </cell>
        </row>
        <row r="818">
          <cell r="F818">
            <v>46177</v>
          </cell>
        </row>
        <row r="819">
          <cell r="F819">
            <v>32168</v>
          </cell>
        </row>
        <row r="820">
          <cell r="F820">
            <v>32168</v>
          </cell>
        </row>
        <row r="821">
          <cell r="F821">
            <v>32168</v>
          </cell>
        </row>
        <row r="822">
          <cell r="F822">
            <v>49290</v>
          </cell>
        </row>
        <row r="823">
          <cell r="F823">
            <v>49290</v>
          </cell>
        </row>
        <row r="824">
          <cell r="F824">
            <v>37616</v>
          </cell>
        </row>
        <row r="825">
          <cell r="F825">
            <v>39821</v>
          </cell>
        </row>
        <row r="826">
          <cell r="F826">
            <v>14523</v>
          </cell>
        </row>
        <row r="827">
          <cell r="F827">
            <v>14523</v>
          </cell>
        </row>
        <row r="828">
          <cell r="F828">
            <v>12289</v>
          </cell>
        </row>
        <row r="829">
          <cell r="F829">
            <v>12289</v>
          </cell>
        </row>
        <row r="830">
          <cell r="F830">
            <v>31901</v>
          </cell>
        </row>
        <row r="831">
          <cell r="F831">
            <v>61693</v>
          </cell>
        </row>
        <row r="832">
          <cell r="F832">
            <v>38729</v>
          </cell>
        </row>
        <row r="833">
          <cell r="F833">
            <v>35501</v>
          </cell>
        </row>
        <row r="834">
          <cell r="F834">
            <v>146.83000000000001</v>
          </cell>
        </row>
        <row r="835">
          <cell r="F835">
            <v>108.18</v>
          </cell>
        </row>
        <row r="836">
          <cell r="F836">
            <v>82.37</v>
          </cell>
        </row>
        <row r="837">
          <cell r="F837">
            <v>179.834</v>
          </cell>
        </row>
        <row r="838">
          <cell r="F838">
            <v>186.29900000000001</v>
          </cell>
        </row>
        <row r="839">
          <cell r="F839">
            <v>147.37700000000001</v>
          </cell>
        </row>
        <row r="840">
          <cell r="F840">
            <v>160.96700000000001</v>
          </cell>
        </row>
        <row r="841">
          <cell r="F841">
            <v>120.065</v>
          </cell>
        </row>
        <row r="842">
          <cell r="F842">
            <v>134.447</v>
          </cell>
        </row>
        <row r="843">
          <cell r="F843">
            <v>196.33</v>
          </cell>
        </row>
        <row r="844">
          <cell r="F844">
            <v>201.34</v>
          </cell>
        </row>
        <row r="845">
          <cell r="F845">
            <v>132.19999999999999</v>
          </cell>
        </row>
        <row r="846">
          <cell r="F846">
            <v>134.44999999999999</v>
          </cell>
        </row>
        <row r="847">
          <cell r="F847">
            <v>111.89</v>
          </cell>
        </row>
        <row r="848">
          <cell r="F848">
            <v>116.77</v>
          </cell>
        </row>
        <row r="849">
          <cell r="F849">
            <v>213.74</v>
          </cell>
        </row>
        <row r="850">
          <cell r="F850">
            <v>218.63</v>
          </cell>
        </row>
        <row r="851">
          <cell r="F851">
            <v>132.47</v>
          </cell>
        </row>
        <row r="852">
          <cell r="F852">
            <v>137.35</v>
          </cell>
        </row>
        <row r="853">
          <cell r="F853">
            <v>120.07</v>
          </cell>
        </row>
        <row r="854">
          <cell r="F854">
            <v>120.99</v>
          </cell>
        </row>
        <row r="855">
          <cell r="F855">
            <v>286.57</v>
          </cell>
        </row>
        <row r="856">
          <cell r="F856">
            <v>286.57</v>
          </cell>
        </row>
        <row r="857">
          <cell r="F857">
            <v>291.72000000000003</v>
          </cell>
        </row>
        <row r="858">
          <cell r="F858">
            <v>291.72000000000003</v>
          </cell>
        </row>
        <row r="859">
          <cell r="F859">
            <v>272.19</v>
          </cell>
        </row>
        <row r="860">
          <cell r="F860">
            <v>272.19</v>
          </cell>
        </row>
        <row r="861">
          <cell r="F861">
            <v>276.94</v>
          </cell>
        </row>
        <row r="862">
          <cell r="F862">
            <v>276.94</v>
          </cell>
        </row>
        <row r="863">
          <cell r="F863">
            <v>189.77</v>
          </cell>
        </row>
        <row r="864">
          <cell r="F864">
            <v>141.51</v>
          </cell>
        </row>
        <row r="865">
          <cell r="F865">
            <v>239.21</v>
          </cell>
        </row>
        <row r="866">
          <cell r="F866">
            <v>244.22</v>
          </cell>
        </row>
        <row r="867">
          <cell r="F867">
            <v>190.13</v>
          </cell>
        </row>
        <row r="868">
          <cell r="F868">
            <v>193.03</v>
          </cell>
        </row>
        <row r="869">
          <cell r="F869">
            <v>185.11</v>
          </cell>
        </row>
        <row r="870">
          <cell r="F870">
            <v>189.99</v>
          </cell>
        </row>
        <row r="871">
          <cell r="F871">
            <v>376.69</v>
          </cell>
        </row>
        <row r="872">
          <cell r="F872">
            <v>381.7</v>
          </cell>
        </row>
        <row r="873">
          <cell r="F873">
            <v>292.12</v>
          </cell>
        </row>
        <row r="874">
          <cell r="F874">
            <v>297</v>
          </cell>
        </row>
        <row r="875">
          <cell r="F875">
            <v>193.03</v>
          </cell>
        </row>
        <row r="876">
          <cell r="F876">
            <v>197.91</v>
          </cell>
        </row>
        <row r="877">
          <cell r="F877">
            <v>221.8</v>
          </cell>
        </row>
        <row r="878">
          <cell r="F878">
            <v>1765.35</v>
          </cell>
        </row>
        <row r="879">
          <cell r="F879">
            <v>6323.36</v>
          </cell>
        </row>
        <row r="880">
          <cell r="F880">
            <v>3852.39</v>
          </cell>
        </row>
        <row r="881">
          <cell r="F881">
            <v>10659.5</v>
          </cell>
        </row>
        <row r="882">
          <cell r="F882">
            <v>4315.75</v>
          </cell>
        </row>
        <row r="883">
          <cell r="F883">
            <v>4651.2700000000004</v>
          </cell>
        </row>
        <row r="884">
          <cell r="F884">
            <v>3646.06</v>
          </cell>
        </row>
        <row r="885">
          <cell r="F885">
            <v>3851.71</v>
          </cell>
        </row>
        <row r="886">
          <cell r="F886">
            <v>6190.87</v>
          </cell>
        </row>
        <row r="887">
          <cell r="F887">
            <v>12730.79</v>
          </cell>
        </row>
        <row r="888">
          <cell r="F888">
            <v>5867.53</v>
          </cell>
        </row>
        <row r="889">
          <cell r="F889">
            <v>7056.73</v>
          </cell>
        </row>
        <row r="890">
          <cell r="F890">
            <v>3180.21</v>
          </cell>
        </row>
        <row r="891">
          <cell r="F891">
            <v>2029</v>
          </cell>
        </row>
        <row r="892">
          <cell r="F892">
            <v>3382</v>
          </cell>
        </row>
        <row r="893">
          <cell r="F893">
            <v>6088</v>
          </cell>
        </row>
        <row r="894">
          <cell r="F894">
            <v>11500</v>
          </cell>
        </row>
        <row r="895">
          <cell r="F895">
            <v>107003</v>
          </cell>
        </row>
        <row r="896">
          <cell r="F896">
            <v>107003</v>
          </cell>
        </row>
        <row r="897">
          <cell r="F897">
            <v>141308</v>
          </cell>
        </row>
        <row r="898">
          <cell r="F898">
            <v>111357</v>
          </cell>
        </row>
        <row r="899">
          <cell r="F899">
            <v>111357</v>
          </cell>
        </row>
        <row r="900">
          <cell r="F900">
            <v>128773</v>
          </cell>
        </row>
        <row r="901">
          <cell r="F901">
            <v>131266</v>
          </cell>
        </row>
        <row r="902">
          <cell r="F902">
            <v>129191</v>
          </cell>
        </row>
        <row r="903">
          <cell r="F903">
            <v>51495</v>
          </cell>
        </row>
        <row r="904">
          <cell r="F904">
            <v>55127</v>
          </cell>
        </row>
        <row r="905">
          <cell r="F905">
            <v>50198</v>
          </cell>
        </row>
        <row r="906">
          <cell r="F906">
            <v>1946</v>
          </cell>
        </row>
        <row r="907">
          <cell r="F907">
            <v>2929</v>
          </cell>
        </row>
        <row r="908">
          <cell r="F908">
            <v>3243</v>
          </cell>
        </row>
        <row r="909">
          <cell r="F909">
            <v>5188</v>
          </cell>
        </row>
        <row r="910">
          <cell r="F910">
            <v>577.04999999999995</v>
          </cell>
        </row>
        <row r="911">
          <cell r="F911">
            <v>491.99</v>
          </cell>
        </row>
        <row r="912">
          <cell r="F912">
            <v>91.06</v>
          </cell>
        </row>
        <row r="913">
          <cell r="F913">
            <v>483.053</v>
          </cell>
        </row>
        <row r="914">
          <cell r="F914">
            <v>339.69</v>
          </cell>
        </row>
        <row r="915">
          <cell r="F915">
            <v>305.87700000000001</v>
          </cell>
        </row>
        <row r="916">
          <cell r="F916">
            <v>384.14</v>
          </cell>
        </row>
        <row r="917">
          <cell r="F917">
            <v>477.13</v>
          </cell>
        </row>
        <row r="918">
          <cell r="F918">
            <v>15176</v>
          </cell>
        </row>
        <row r="919">
          <cell r="F919">
            <v>16862</v>
          </cell>
        </row>
        <row r="920">
          <cell r="F920">
            <v>19456</v>
          </cell>
        </row>
        <row r="921">
          <cell r="F921">
            <v>22051</v>
          </cell>
        </row>
        <row r="922">
          <cell r="F922">
            <v>125.97</v>
          </cell>
        </row>
        <row r="923">
          <cell r="F923">
            <v>78.290000000000006</v>
          </cell>
        </row>
        <row r="924">
          <cell r="F924">
            <v>35.409999999999997</v>
          </cell>
        </row>
        <row r="925">
          <cell r="F925">
            <v>35.409999999999997</v>
          </cell>
        </row>
        <row r="926">
          <cell r="F926">
            <v>31</v>
          </cell>
        </row>
        <row r="927">
          <cell r="F927">
            <v>91.834000000000003</v>
          </cell>
        </row>
        <row r="928">
          <cell r="F928">
            <v>169.18</v>
          </cell>
        </row>
        <row r="929">
          <cell r="F929">
            <v>6467</v>
          </cell>
        </row>
        <row r="930">
          <cell r="F930">
            <v>4059</v>
          </cell>
        </row>
        <row r="931">
          <cell r="F931">
            <v>5412</v>
          </cell>
        </row>
        <row r="932">
          <cell r="F932">
            <v>2706</v>
          </cell>
        </row>
        <row r="933">
          <cell r="F933">
            <v>6764</v>
          </cell>
        </row>
        <row r="934">
          <cell r="F934">
            <v>4059</v>
          </cell>
        </row>
        <row r="935">
          <cell r="F935">
            <v>151.24</v>
          </cell>
        </row>
        <row r="936">
          <cell r="F936">
            <v>1541.7</v>
          </cell>
        </row>
        <row r="937">
          <cell r="F937">
            <v>1541.7</v>
          </cell>
        </row>
        <row r="938">
          <cell r="F938">
            <v>1700.58</v>
          </cell>
        </row>
        <row r="939">
          <cell r="F939">
            <v>1700.58</v>
          </cell>
        </row>
        <row r="940">
          <cell r="F940">
            <v>946.88</v>
          </cell>
        </row>
        <row r="941">
          <cell r="F941">
            <v>830.14</v>
          </cell>
        </row>
        <row r="942">
          <cell r="F942">
            <v>583.70000000000005</v>
          </cell>
        </row>
        <row r="943">
          <cell r="F943">
            <v>583.70000000000005</v>
          </cell>
        </row>
        <row r="944">
          <cell r="F944">
            <v>583.70000000000005</v>
          </cell>
        </row>
        <row r="945">
          <cell r="F945">
            <v>583.70000000000005</v>
          </cell>
        </row>
        <row r="946">
          <cell r="F946">
            <v>583.70000000000005</v>
          </cell>
        </row>
        <row r="947">
          <cell r="F947">
            <v>664.12</v>
          </cell>
        </row>
        <row r="948">
          <cell r="F948">
            <v>6764</v>
          </cell>
        </row>
        <row r="949">
          <cell r="F949">
            <v>7441</v>
          </cell>
        </row>
        <row r="950">
          <cell r="F950">
            <v>1808</v>
          </cell>
        </row>
        <row r="951">
          <cell r="F951">
            <v>1808</v>
          </cell>
        </row>
        <row r="952">
          <cell r="F952">
            <v>1808</v>
          </cell>
        </row>
        <row r="953">
          <cell r="F953">
            <v>1808</v>
          </cell>
        </row>
        <row r="954">
          <cell r="F954">
            <v>2599</v>
          </cell>
        </row>
        <row r="955">
          <cell r="F955">
            <v>2599</v>
          </cell>
        </row>
        <row r="956">
          <cell r="F956">
            <v>2599</v>
          </cell>
        </row>
        <row r="957">
          <cell r="F957">
            <v>2599</v>
          </cell>
        </row>
        <row r="958">
          <cell r="F958">
            <v>1808</v>
          </cell>
        </row>
        <row r="959">
          <cell r="F959">
            <v>1808</v>
          </cell>
        </row>
        <row r="960">
          <cell r="F960">
            <v>1808</v>
          </cell>
        </row>
        <row r="961">
          <cell r="F961">
            <v>1808</v>
          </cell>
        </row>
        <row r="962">
          <cell r="F962">
            <v>2599</v>
          </cell>
        </row>
        <row r="963">
          <cell r="F963">
            <v>2599</v>
          </cell>
        </row>
        <row r="964">
          <cell r="F964">
            <v>2599</v>
          </cell>
        </row>
        <row r="965">
          <cell r="F965">
            <v>2599</v>
          </cell>
        </row>
        <row r="966">
          <cell r="F966">
            <v>1808</v>
          </cell>
        </row>
        <row r="967">
          <cell r="F967">
            <v>1808</v>
          </cell>
        </row>
        <row r="968">
          <cell r="F968">
            <v>1808</v>
          </cell>
        </row>
        <row r="969">
          <cell r="F969">
            <v>1808</v>
          </cell>
        </row>
        <row r="970">
          <cell r="F970">
            <v>1808</v>
          </cell>
        </row>
        <row r="971">
          <cell r="F971">
            <v>1808</v>
          </cell>
        </row>
        <row r="972">
          <cell r="F972">
            <v>1808</v>
          </cell>
        </row>
        <row r="973">
          <cell r="F973">
            <v>2599</v>
          </cell>
        </row>
        <row r="974">
          <cell r="F974">
            <v>2166</v>
          </cell>
        </row>
        <row r="975">
          <cell r="F975">
            <v>2166</v>
          </cell>
        </row>
        <row r="976">
          <cell r="F976">
            <v>2599</v>
          </cell>
        </row>
        <row r="977">
          <cell r="F977">
            <v>2599</v>
          </cell>
        </row>
        <row r="978">
          <cell r="F978">
            <v>2599</v>
          </cell>
        </row>
        <row r="979">
          <cell r="F979">
            <v>6571</v>
          </cell>
        </row>
        <row r="980">
          <cell r="F980">
            <v>6571</v>
          </cell>
        </row>
        <row r="981">
          <cell r="F981">
            <v>6571</v>
          </cell>
        </row>
        <row r="982">
          <cell r="F982">
            <v>6571</v>
          </cell>
        </row>
        <row r="983">
          <cell r="F983">
            <v>6571</v>
          </cell>
        </row>
        <row r="984">
          <cell r="F984">
            <v>6571</v>
          </cell>
        </row>
        <row r="985">
          <cell r="F985">
            <v>6571</v>
          </cell>
        </row>
        <row r="986">
          <cell r="F986">
            <v>6571</v>
          </cell>
        </row>
        <row r="987">
          <cell r="F987">
            <v>6571</v>
          </cell>
        </row>
        <row r="988">
          <cell r="F988">
            <v>6571</v>
          </cell>
        </row>
        <row r="989">
          <cell r="F989">
            <v>6571</v>
          </cell>
        </row>
        <row r="990">
          <cell r="F990">
            <v>6571</v>
          </cell>
        </row>
        <row r="991">
          <cell r="F991">
            <v>6571</v>
          </cell>
        </row>
        <row r="992">
          <cell r="F992">
            <v>6571</v>
          </cell>
        </row>
        <row r="993">
          <cell r="F993">
            <v>4354</v>
          </cell>
        </row>
        <row r="994">
          <cell r="F994">
            <v>4354</v>
          </cell>
        </row>
        <row r="995">
          <cell r="F995">
            <v>4354</v>
          </cell>
        </row>
        <row r="996">
          <cell r="F996">
            <v>4354</v>
          </cell>
        </row>
        <row r="997">
          <cell r="F997">
            <v>3958</v>
          </cell>
        </row>
        <row r="998">
          <cell r="F998">
            <v>3958</v>
          </cell>
        </row>
        <row r="999">
          <cell r="F999">
            <v>3958</v>
          </cell>
        </row>
        <row r="1000">
          <cell r="F1000">
            <v>3958</v>
          </cell>
        </row>
        <row r="1001">
          <cell r="F1001">
            <v>3958</v>
          </cell>
        </row>
        <row r="1002">
          <cell r="F1002">
            <v>2985</v>
          </cell>
        </row>
        <row r="1003">
          <cell r="F1003">
            <v>2985</v>
          </cell>
        </row>
        <row r="1004">
          <cell r="F1004">
            <v>2985</v>
          </cell>
        </row>
        <row r="1005">
          <cell r="F1005">
            <v>2985</v>
          </cell>
        </row>
        <row r="1006">
          <cell r="F1006">
            <v>1821</v>
          </cell>
        </row>
        <row r="1007">
          <cell r="F1007">
            <v>1821</v>
          </cell>
        </row>
        <row r="1008">
          <cell r="F1008">
            <v>1821</v>
          </cell>
        </row>
        <row r="1009">
          <cell r="F1009">
            <v>1821</v>
          </cell>
        </row>
        <row r="1010">
          <cell r="F1010">
            <v>3167</v>
          </cell>
        </row>
        <row r="1011">
          <cell r="F1011">
            <v>3167</v>
          </cell>
        </row>
        <row r="1012">
          <cell r="F1012">
            <v>3167</v>
          </cell>
        </row>
        <row r="1013">
          <cell r="F1013">
            <v>3167</v>
          </cell>
        </row>
        <row r="1014">
          <cell r="F1014">
            <v>3167</v>
          </cell>
        </row>
        <row r="1015">
          <cell r="F1015">
            <v>4090</v>
          </cell>
        </row>
        <row r="1016">
          <cell r="F1016">
            <v>4222</v>
          </cell>
        </row>
        <row r="1017">
          <cell r="F1017">
            <v>4222</v>
          </cell>
        </row>
        <row r="1018">
          <cell r="F1018">
            <v>38658</v>
          </cell>
        </row>
        <row r="1019">
          <cell r="F1019">
            <v>38658</v>
          </cell>
        </row>
        <row r="1020">
          <cell r="F1020">
            <v>20451</v>
          </cell>
        </row>
        <row r="1021">
          <cell r="F1021">
            <v>20451</v>
          </cell>
        </row>
        <row r="1022">
          <cell r="F1022">
            <v>20451</v>
          </cell>
        </row>
        <row r="1023">
          <cell r="F1023">
            <v>20451</v>
          </cell>
        </row>
        <row r="1024">
          <cell r="F1024">
            <v>13854</v>
          </cell>
        </row>
        <row r="1025">
          <cell r="F1025">
            <v>13854</v>
          </cell>
        </row>
        <row r="1026">
          <cell r="F1026">
            <v>13854</v>
          </cell>
        </row>
        <row r="1027">
          <cell r="F1027">
            <v>13854</v>
          </cell>
        </row>
        <row r="1028">
          <cell r="F1028">
            <v>33381</v>
          </cell>
        </row>
        <row r="1029">
          <cell r="F1029">
            <v>33381</v>
          </cell>
        </row>
        <row r="1030">
          <cell r="F1030">
            <v>33381</v>
          </cell>
        </row>
        <row r="1031">
          <cell r="F1031">
            <v>33381</v>
          </cell>
        </row>
        <row r="1032">
          <cell r="F1032">
            <v>7238</v>
          </cell>
        </row>
        <row r="1033">
          <cell r="F1033">
            <v>7400</v>
          </cell>
        </row>
        <row r="1034">
          <cell r="F1034">
            <v>14476</v>
          </cell>
        </row>
        <row r="1035">
          <cell r="F1035">
            <v>14801</v>
          </cell>
        </row>
        <row r="1036">
          <cell r="F1036">
            <v>14206</v>
          </cell>
        </row>
        <row r="1037">
          <cell r="F1037">
            <v>14611</v>
          </cell>
        </row>
        <row r="1038">
          <cell r="F1038">
            <v>9064</v>
          </cell>
        </row>
        <row r="1039">
          <cell r="F1039">
            <v>9606</v>
          </cell>
        </row>
        <row r="1040">
          <cell r="F1040">
            <v>9606</v>
          </cell>
        </row>
        <row r="1041">
          <cell r="F1041">
            <v>10526</v>
          </cell>
        </row>
        <row r="1042">
          <cell r="F1042">
            <v>14151</v>
          </cell>
        </row>
        <row r="1043">
          <cell r="F1043">
            <v>15004</v>
          </cell>
        </row>
        <row r="1044">
          <cell r="F1044">
            <v>8794</v>
          </cell>
        </row>
        <row r="1045">
          <cell r="F1045">
            <v>9470</v>
          </cell>
        </row>
        <row r="1046">
          <cell r="F1046">
            <v>6764</v>
          </cell>
        </row>
        <row r="1047">
          <cell r="F1047">
            <v>7441</v>
          </cell>
        </row>
        <row r="1048">
          <cell r="F1048">
            <v>10958</v>
          </cell>
        </row>
        <row r="1049">
          <cell r="F1049">
            <v>12582</v>
          </cell>
        </row>
        <row r="1050">
          <cell r="F1050">
            <v>8388</v>
          </cell>
        </row>
        <row r="1051">
          <cell r="F1051">
            <v>9606</v>
          </cell>
        </row>
        <row r="1052">
          <cell r="F1052">
            <v>17588</v>
          </cell>
        </row>
        <row r="1053">
          <cell r="F1053">
            <v>20294</v>
          </cell>
        </row>
        <row r="1054">
          <cell r="F1054">
            <v>24758</v>
          </cell>
        </row>
        <row r="1055">
          <cell r="F1055">
            <v>28140</v>
          </cell>
        </row>
        <row r="1056">
          <cell r="F1056">
            <v>18955</v>
          </cell>
        </row>
        <row r="1057">
          <cell r="F1057">
            <v>21790</v>
          </cell>
        </row>
        <row r="1058">
          <cell r="F1058">
            <v>19402</v>
          </cell>
        </row>
        <row r="1059">
          <cell r="F1059">
            <v>22984</v>
          </cell>
        </row>
        <row r="1060">
          <cell r="F1060">
            <v>30298</v>
          </cell>
        </row>
        <row r="1061">
          <cell r="F1061">
            <v>24776</v>
          </cell>
        </row>
        <row r="1062">
          <cell r="F1062">
            <v>897</v>
          </cell>
        </row>
        <row r="1063">
          <cell r="F1063">
            <v>897</v>
          </cell>
        </row>
        <row r="1064">
          <cell r="F1064">
            <v>897</v>
          </cell>
        </row>
        <row r="1065">
          <cell r="F1065">
            <v>897</v>
          </cell>
        </row>
        <row r="1066">
          <cell r="F1066">
            <v>1029</v>
          </cell>
        </row>
        <row r="1067">
          <cell r="F1067">
            <v>1029</v>
          </cell>
        </row>
        <row r="1068">
          <cell r="F1068">
            <v>1029</v>
          </cell>
        </row>
        <row r="1069">
          <cell r="F1069">
            <v>1029</v>
          </cell>
        </row>
        <row r="1070">
          <cell r="F1070">
            <v>1399</v>
          </cell>
        </row>
        <row r="1071">
          <cell r="F1071">
            <v>1399</v>
          </cell>
        </row>
        <row r="1072">
          <cell r="F1072">
            <v>1399</v>
          </cell>
        </row>
        <row r="1073">
          <cell r="F1073">
            <v>1399</v>
          </cell>
        </row>
        <row r="1074">
          <cell r="F1074">
            <v>1517</v>
          </cell>
        </row>
        <row r="1075">
          <cell r="F1075">
            <v>1517</v>
          </cell>
        </row>
        <row r="1076">
          <cell r="F1076">
            <v>1517</v>
          </cell>
        </row>
        <row r="1077">
          <cell r="F1077">
            <v>1517</v>
          </cell>
        </row>
        <row r="1078">
          <cell r="F1078">
            <v>1201</v>
          </cell>
        </row>
        <row r="1079">
          <cell r="F1079">
            <v>1201</v>
          </cell>
        </row>
        <row r="1080">
          <cell r="F1080">
            <v>1201</v>
          </cell>
        </row>
        <row r="1081">
          <cell r="F1081">
            <v>1340</v>
          </cell>
        </row>
        <row r="1082">
          <cell r="F1082">
            <v>1340</v>
          </cell>
        </row>
        <row r="1083">
          <cell r="F1083">
            <v>1340</v>
          </cell>
        </row>
        <row r="1084">
          <cell r="F1084">
            <v>1649</v>
          </cell>
        </row>
        <row r="1085">
          <cell r="F1085">
            <v>1649</v>
          </cell>
        </row>
        <row r="1086">
          <cell r="F1086">
            <v>1649</v>
          </cell>
        </row>
        <row r="1087">
          <cell r="F1087">
            <v>1781</v>
          </cell>
        </row>
        <row r="1088">
          <cell r="F1088">
            <v>1781</v>
          </cell>
        </row>
        <row r="1089">
          <cell r="F1089">
            <v>1781</v>
          </cell>
        </row>
        <row r="1090">
          <cell r="F1090">
            <v>1557</v>
          </cell>
        </row>
        <row r="1091">
          <cell r="F1091">
            <v>1557</v>
          </cell>
        </row>
        <row r="1092">
          <cell r="F1092">
            <v>1557</v>
          </cell>
        </row>
        <row r="1093">
          <cell r="F1093">
            <v>1874</v>
          </cell>
        </row>
        <row r="1094">
          <cell r="F1094">
            <v>1874</v>
          </cell>
        </row>
        <row r="1095">
          <cell r="F1095">
            <v>1874</v>
          </cell>
        </row>
        <row r="1096">
          <cell r="F1096">
            <v>1557</v>
          </cell>
        </row>
        <row r="1097">
          <cell r="F1097">
            <v>1781</v>
          </cell>
        </row>
        <row r="1098">
          <cell r="F1098">
            <v>1781</v>
          </cell>
        </row>
        <row r="1099">
          <cell r="F1099">
            <v>1781</v>
          </cell>
        </row>
        <row r="1100">
          <cell r="F1100">
            <v>20055</v>
          </cell>
        </row>
        <row r="1101">
          <cell r="F1101">
            <v>25069</v>
          </cell>
        </row>
        <row r="1102">
          <cell r="F1102">
            <v>36547</v>
          </cell>
        </row>
        <row r="1103">
          <cell r="F1103">
            <v>1764</v>
          </cell>
        </row>
        <row r="1104">
          <cell r="F1104">
            <v>1979</v>
          </cell>
        </row>
        <row r="1105">
          <cell r="F1105">
            <v>1979</v>
          </cell>
        </row>
        <row r="1106">
          <cell r="F1106">
            <v>2283</v>
          </cell>
        </row>
        <row r="1107">
          <cell r="F1107">
            <v>2507</v>
          </cell>
        </row>
        <row r="1108">
          <cell r="F1108">
            <v>2243</v>
          </cell>
        </row>
        <row r="1109">
          <cell r="F1109">
            <v>2375</v>
          </cell>
        </row>
        <row r="1110">
          <cell r="F1110">
            <v>2243</v>
          </cell>
        </row>
        <row r="1111">
          <cell r="F1111">
            <v>2375</v>
          </cell>
        </row>
        <row r="1112">
          <cell r="F1112">
            <v>2503</v>
          </cell>
        </row>
        <row r="1113">
          <cell r="F1113">
            <v>2909</v>
          </cell>
        </row>
        <row r="1114">
          <cell r="F1114">
            <v>5412</v>
          </cell>
        </row>
        <row r="1115">
          <cell r="F1115">
            <v>6088</v>
          </cell>
        </row>
        <row r="1116">
          <cell r="F1116">
            <v>4329</v>
          </cell>
        </row>
        <row r="1117">
          <cell r="F1117">
            <v>5141</v>
          </cell>
        </row>
        <row r="1118">
          <cell r="F1118">
            <v>3112</v>
          </cell>
        </row>
        <row r="1119">
          <cell r="F1119">
            <v>3788</v>
          </cell>
        </row>
        <row r="1120">
          <cell r="F1120">
            <v>2594</v>
          </cell>
        </row>
        <row r="1121">
          <cell r="F1121">
            <v>2854</v>
          </cell>
        </row>
        <row r="1122">
          <cell r="F1122">
            <v>2335</v>
          </cell>
        </row>
        <row r="1123">
          <cell r="F1123">
            <v>2594</v>
          </cell>
        </row>
        <row r="1124">
          <cell r="F1124">
            <v>2205</v>
          </cell>
        </row>
        <row r="1125">
          <cell r="F1125">
            <v>2335</v>
          </cell>
        </row>
        <row r="1126">
          <cell r="F1126">
            <v>2706</v>
          </cell>
        </row>
        <row r="1127">
          <cell r="F1127">
            <v>2570</v>
          </cell>
        </row>
        <row r="1128">
          <cell r="F1128">
            <v>2300</v>
          </cell>
        </row>
        <row r="1129">
          <cell r="F1129">
            <v>2165</v>
          </cell>
        </row>
        <row r="1130">
          <cell r="F1130">
            <v>6764</v>
          </cell>
        </row>
        <row r="1131">
          <cell r="F1131">
            <v>7441</v>
          </cell>
        </row>
        <row r="1132">
          <cell r="F1132">
            <v>5885</v>
          </cell>
        </row>
        <row r="1133">
          <cell r="F1133">
            <v>6764</v>
          </cell>
        </row>
        <row r="1134">
          <cell r="F1134">
            <v>5006</v>
          </cell>
        </row>
        <row r="1135">
          <cell r="F1135">
            <v>5682</v>
          </cell>
        </row>
        <row r="1136">
          <cell r="F1136">
            <v>3636</v>
          </cell>
        </row>
        <row r="1137">
          <cell r="F1137">
            <v>3632</v>
          </cell>
        </row>
        <row r="1138">
          <cell r="F1138">
            <v>1816</v>
          </cell>
        </row>
        <row r="1139">
          <cell r="F1139">
            <v>1816</v>
          </cell>
        </row>
        <row r="1140">
          <cell r="F1140">
            <v>1894</v>
          </cell>
        </row>
        <row r="1141">
          <cell r="F1141">
            <v>1894</v>
          </cell>
        </row>
        <row r="1142">
          <cell r="F1142">
            <v>1894</v>
          </cell>
        </row>
        <row r="1143">
          <cell r="F1143">
            <v>1894</v>
          </cell>
        </row>
        <row r="1144">
          <cell r="F1144">
            <v>1894</v>
          </cell>
        </row>
        <row r="1145">
          <cell r="F1145">
            <v>1894</v>
          </cell>
        </row>
        <row r="1146">
          <cell r="F1146">
            <v>11940</v>
          </cell>
        </row>
        <row r="1147">
          <cell r="F1147">
            <v>11940</v>
          </cell>
        </row>
        <row r="1148">
          <cell r="F1148">
            <v>27058</v>
          </cell>
        </row>
        <row r="1149">
          <cell r="F1149">
            <v>9470</v>
          </cell>
        </row>
        <row r="1150">
          <cell r="F1150">
            <v>23676</v>
          </cell>
        </row>
        <row r="1151">
          <cell r="F1151">
            <v>23676</v>
          </cell>
        </row>
        <row r="1152">
          <cell r="F1152">
            <v>4059</v>
          </cell>
        </row>
        <row r="1153">
          <cell r="F1153">
            <v>5141</v>
          </cell>
        </row>
        <row r="1154">
          <cell r="F1154">
            <v>5141</v>
          </cell>
        </row>
        <row r="1155">
          <cell r="F1155">
            <v>7847</v>
          </cell>
        </row>
        <row r="1156">
          <cell r="F1156">
            <v>7847</v>
          </cell>
        </row>
        <row r="1157">
          <cell r="F1157">
            <v>2134</v>
          </cell>
        </row>
        <row r="1158">
          <cell r="F1158">
            <v>2567</v>
          </cell>
        </row>
        <row r="1159">
          <cell r="F1159">
            <v>5970</v>
          </cell>
        </row>
        <row r="1160">
          <cell r="F1160">
            <v>7313</v>
          </cell>
        </row>
        <row r="1161">
          <cell r="F1161">
            <v>108232</v>
          </cell>
        </row>
        <row r="1162">
          <cell r="F1162">
            <v>135290</v>
          </cell>
        </row>
        <row r="1163">
          <cell r="F1163">
            <v>135290</v>
          </cell>
        </row>
        <row r="1164">
          <cell r="F1164">
            <v>14747</v>
          </cell>
        </row>
        <row r="1165">
          <cell r="F1165">
            <v>14747</v>
          </cell>
        </row>
        <row r="1166">
          <cell r="F1166">
            <v>14747</v>
          </cell>
        </row>
        <row r="1167">
          <cell r="F1167">
            <v>15558</v>
          </cell>
        </row>
        <row r="1168">
          <cell r="F1168">
            <v>15558</v>
          </cell>
        </row>
        <row r="1169">
          <cell r="F1169">
            <v>11364</v>
          </cell>
        </row>
        <row r="1170">
          <cell r="F1170">
            <v>10012</v>
          </cell>
        </row>
        <row r="1171">
          <cell r="F1171">
            <v>4059</v>
          </cell>
        </row>
        <row r="1172">
          <cell r="F1172">
            <v>4465</v>
          </cell>
        </row>
        <row r="1173">
          <cell r="F1173">
            <v>1353</v>
          </cell>
        </row>
        <row r="1174">
          <cell r="F1174">
            <v>676</v>
          </cell>
        </row>
        <row r="1175">
          <cell r="F1175">
            <v>1353</v>
          </cell>
        </row>
        <row r="1176">
          <cell r="F1176">
            <v>1624</v>
          </cell>
        </row>
        <row r="1177">
          <cell r="F1177">
            <v>1759</v>
          </cell>
        </row>
        <row r="1178">
          <cell r="F1178">
            <v>1894</v>
          </cell>
        </row>
        <row r="1179">
          <cell r="F1179">
            <v>10823</v>
          </cell>
        </row>
        <row r="1180">
          <cell r="F1180">
            <v>29764</v>
          </cell>
        </row>
        <row r="1181">
          <cell r="F1181">
            <v>0</v>
          </cell>
        </row>
        <row r="1182">
          <cell r="F1182">
            <v>415</v>
          </cell>
        </row>
        <row r="1183">
          <cell r="F1183">
            <v>493</v>
          </cell>
        </row>
        <row r="1184">
          <cell r="F1184">
            <v>415</v>
          </cell>
        </row>
        <row r="1185">
          <cell r="F1185">
            <v>493</v>
          </cell>
        </row>
        <row r="1186">
          <cell r="F1186">
            <v>246</v>
          </cell>
        </row>
        <row r="1187">
          <cell r="F1187">
            <v>272</v>
          </cell>
        </row>
        <row r="1188">
          <cell r="F1188">
            <v>1092</v>
          </cell>
        </row>
        <row r="1189">
          <cell r="F1189">
            <v>1353</v>
          </cell>
        </row>
        <row r="1190">
          <cell r="F1190">
            <v>6494</v>
          </cell>
        </row>
        <row r="1191">
          <cell r="F1191">
            <v>8659</v>
          </cell>
        </row>
        <row r="1192">
          <cell r="F1192">
            <v>6088</v>
          </cell>
        </row>
        <row r="1193">
          <cell r="F1193">
            <v>7306</v>
          </cell>
        </row>
        <row r="1194">
          <cell r="F1194">
            <v>5818</v>
          </cell>
        </row>
        <row r="1195">
          <cell r="F1195">
            <v>6900</v>
          </cell>
        </row>
        <row r="1196">
          <cell r="F1196">
            <v>649</v>
          </cell>
        </row>
        <row r="1197">
          <cell r="F1197">
            <v>830</v>
          </cell>
        </row>
        <row r="1198">
          <cell r="F1198">
            <v>1608</v>
          </cell>
        </row>
        <row r="1199">
          <cell r="F1199">
            <v>2075</v>
          </cell>
        </row>
        <row r="1200">
          <cell r="F1200">
            <v>2400</v>
          </cell>
        </row>
        <row r="1201">
          <cell r="F1201">
            <v>3113</v>
          </cell>
        </row>
        <row r="1202">
          <cell r="F1202">
            <v>1842</v>
          </cell>
        </row>
        <row r="1203">
          <cell r="F1203">
            <v>2166</v>
          </cell>
        </row>
        <row r="1204">
          <cell r="F1204">
            <v>272</v>
          </cell>
        </row>
        <row r="1205">
          <cell r="F1205">
            <v>934</v>
          </cell>
        </row>
        <row r="1206">
          <cell r="F1206">
            <v>1180</v>
          </cell>
        </row>
        <row r="1207">
          <cell r="F1207">
            <v>662</v>
          </cell>
        </row>
        <row r="1208">
          <cell r="F1208">
            <v>960</v>
          </cell>
        </row>
        <row r="1209">
          <cell r="F1209">
            <v>1116</v>
          </cell>
        </row>
        <row r="1210">
          <cell r="F1210">
            <v>1621</v>
          </cell>
        </row>
        <row r="1211">
          <cell r="F1211">
            <v>731</v>
          </cell>
        </row>
        <row r="1212">
          <cell r="F1212">
            <v>731</v>
          </cell>
        </row>
        <row r="1213">
          <cell r="F1213">
            <v>920</v>
          </cell>
        </row>
        <row r="1214">
          <cell r="F1214">
            <v>372</v>
          </cell>
        </row>
        <row r="1215">
          <cell r="F1215">
            <v>5074</v>
          </cell>
        </row>
        <row r="1216">
          <cell r="F1216">
            <v>6268</v>
          </cell>
        </row>
        <row r="1217">
          <cell r="F1217">
            <v>908</v>
          </cell>
        </row>
        <row r="1218">
          <cell r="F1218">
            <v>259</v>
          </cell>
        </row>
        <row r="1219">
          <cell r="F1219">
            <v>5445</v>
          </cell>
        </row>
        <row r="1220">
          <cell r="F1220">
            <v>1704</v>
          </cell>
        </row>
        <row r="1221">
          <cell r="F1221">
            <v>1967</v>
          </cell>
        </row>
        <row r="1222">
          <cell r="F1222">
            <v>3147</v>
          </cell>
        </row>
        <row r="1223">
          <cell r="F1223">
            <v>3409</v>
          </cell>
        </row>
        <row r="1224">
          <cell r="F1224">
            <v>3802</v>
          </cell>
        </row>
        <row r="1225">
          <cell r="F1225">
            <v>5900</v>
          </cell>
        </row>
        <row r="1226">
          <cell r="F1226">
            <v>4458</v>
          </cell>
        </row>
        <row r="1227">
          <cell r="F1227">
            <v>6293</v>
          </cell>
        </row>
        <row r="1228">
          <cell r="F1228">
            <v>3278</v>
          </cell>
        </row>
        <row r="1229">
          <cell r="F1229">
            <v>3933</v>
          </cell>
        </row>
        <row r="1230">
          <cell r="F1230">
            <v>4327</v>
          </cell>
        </row>
        <row r="1231">
          <cell r="F1231">
            <v>2360</v>
          </cell>
        </row>
        <row r="1232">
          <cell r="F1232">
            <v>2622</v>
          </cell>
        </row>
        <row r="1233">
          <cell r="F1233">
            <v>2098</v>
          </cell>
        </row>
        <row r="1234">
          <cell r="F1234">
            <v>1573</v>
          </cell>
        </row>
        <row r="1235">
          <cell r="F1235">
            <v>1967</v>
          </cell>
        </row>
        <row r="1236">
          <cell r="F1236">
            <v>3278</v>
          </cell>
        </row>
        <row r="1237">
          <cell r="F1237">
            <v>4589</v>
          </cell>
        </row>
        <row r="1238">
          <cell r="F1238">
            <v>2622</v>
          </cell>
        </row>
        <row r="1239">
          <cell r="F1239">
            <v>656</v>
          </cell>
        </row>
        <row r="1240">
          <cell r="F1240">
            <v>787</v>
          </cell>
        </row>
        <row r="1241">
          <cell r="F1241">
            <v>813</v>
          </cell>
        </row>
        <row r="1242">
          <cell r="F1242">
            <v>852</v>
          </cell>
        </row>
        <row r="1243">
          <cell r="F1243">
            <v>1246</v>
          </cell>
        </row>
        <row r="1244">
          <cell r="F1244">
            <v>1442</v>
          </cell>
        </row>
        <row r="1245">
          <cell r="F1245">
            <v>2622</v>
          </cell>
        </row>
        <row r="1246">
          <cell r="F1246">
            <v>3409</v>
          </cell>
        </row>
        <row r="1247">
          <cell r="F1247">
            <v>3802</v>
          </cell>
        </row>
        <row r="1248">
          <cell r="F1248">
            <v>4589</v>
          </cell>
        </row>
        <row r="1249">
          <cell r="F1249">
            <v>5376</v>
          </cell>
        </row>
        <row r="1250">
          <cell r="F1250">
            <v>6031</v>
          </cell>
        </row>
        <row r="1251">
          <cell r="F1251">
            <v>4982</v>
          </cell>
        </row>
        <row r="1252">
          <cell r="F1252">
            <v>5507</v>
          </cell>
        </row>
        <row r="1253">
          <cell r="F1253">
            <v>5900</v>
          </cell>
        </row>
        <row r="1254">
          <cell r="F1254">
            <v>7080</v>
          </cell>
        </row>
        <row r="1255">
          <cell r="F1255">
            <v>197</v>
          </cell>
        </row>
        <row r="1256">
          <cell r="F1256">
            <v>262</v>
          </cell>
        </row>
        <row r="1257">
          <cell r="F1257">
            <v>629</v>
          </cell>
        </row>
        <row r="1258">
          <cell r="F1258">
            <v>747</v>
          </cell>
        </row>
        <row r="1259">
          <cell r="F1259">
            <v>892</v>
          </cell>
        </row>
        <row r="1260">
          <cell r="F1260">
            <v>2045</v>
          </cell>
        </row>
        <row r="1261">
          <cell r="F1261">
            <v>2045</v>
          </cell>
        </row>
        <row r="1262">
          <cell r="F1262">
            <v>3671</v>
          </cell>
        </row>
        <row r="1263">
          <cell r="F1263">
            <v>6556</v>
          </cell>
        </row>
        <row r="1264">
          <cell r="F1264">
            <v>288</v>
          </cell>
        </row>
        <row r="1265">
          <cell r="F1265">
            <v>380</v>
          </cell>
        </row>
        <row r="1266">
          <cell r="F1266">
            <v>616</v>
          </cell>
        </row>
        <row r="1270">
          <cell r="F1270">
            <v>1573</v>
          </cell>
        </row>
        <row r="1271">
          <cell r="F1271">
            <v>1967</v>
          </cell>
        </row>
        <row r="1272">
          <cell r="F1272">
            <v>2753</v>
          </cell>
        </row>
        <row r="1273">
          <cell r="F1273">
            <v>328</v>
          </cell>
        </row>
        <row r="1274">
          <cell r="F1274">
            <v>393</v>
          </cell>
        </row>
        <row r="1275">
          <cell r="F1275">
            <v>328</v>
          </cell>
        </row>
        <row r="1276">
          <cell r="F1276">
            <v>328</v>
          </cell>
        </row>
        <row r="1277">
          <cell r="F1277">
            <v>1967</v>
          </cell>
        </row>
        <row r="1278">
          <cell r="F1278">
            <v>1967</v>
          </cell>
        </row>
        <row r="1279">
          <cell r="F1279">
            <v>2163</v>
          </cell>
        </row>
        <row r="1280">
          <cell r="F1280">
            <v>2163</v>
          </cell>
        </row>
        <row r="1281">
          <cell r="F1281">
            <v>1311</v>
          </cell>
        </row>
        <row r="1282">
          <cell r="F1282">
            <v>1967</v>
          </cell>
        </row>
        <row r="1283">
          <cell r="F1283">
            <v>2756</v>
          </cell>
        </row>
        <row r="1284">
          <cell r="F1284">
            <v>3626</v>
          </cell>
        </row>
        <row r="1285">
          <cell r="F1285">
            <v>6904</v>
          </cell>
        </row>
        <row r="1286">
          <cell r="F1286">
            <v>8285</v>
          </cell>
        </row>
        <row r="1287">
          <cell r="F1287">
            <v>20714</v>
          </cell>
        </row>
        <row r="1288">
          <cell r="F1288">
            <v>20714</v>
          </cell>
        </row>
        <row r="1289">
          <cell r="F1289">
            <v>20714</v>
          </cell>
        </row>
        <row r="1290">
          <cell r="F1290">
            <v>20714</v>
          </cell>
        </row>
        <row r="1291">
          <cell r="F1291">
            <v>2762</v>
          </cell>
        </row>
        <row r="1292">
          <cell r="F1292">
            <v>2348</v>
          </cell>
        </row>
        <row r="1293">
          <cell r="F1293">
            <v>30104</v>
          </cell>
        </row>
        <row r="1294">
          <cell r="F1294">
            <v>2209</v>
          </cell>
        </row>
        <row r="1295">
          <cell r="F1295">
            <v>2624</v>
          </cell>
        </row>
        <row r="1296">
          <cell r="F1296">
            <v>6076</v>
          </cell>
        </row>
        <row r="1297">
          <cell r="F1297">
            <v>1726</v>
          </cell>
        </row>
        <row r="1298">
          <cell r="F1298">
            <v>19873</v>
          </cell>
        </row>
        <row r="1299">
          <cell r="F1299">
            <v>23500</v>
          </cell>
        </row>
        <row r="1300">
          <cell r="F1300">
            <v>27561</v>
          </cell>
        </row>
        <row r="1301">
          <cell r="F1301">
            <v>4439.59</v>
          </cell>
        </row>
        <row r="1302">
          <cell r="F1302">
            <v>4439.59</v>
          </cell>
        </row>
        <row r="1303">
          <cell r="F1303">
            <v>4439.59</v>
          </cell>
        </row>
        <row r="1304">
          <cell r="F1304">
            <v>4690.92</v>
          </cell>
        </row>
        <row r="1305">
          <cell r="F1305">
            <v>5468.36</v>
          </cell>
        </row>
        <row r="1306">
          <cell r="F1306">
            <v>6296.9</v>
          </cell>
        </row>
        <row r="1307">
          <cell r="F1307">
            <v>5937.87</v>
          </cell>
        </row>
        <row r="1308">
          <cell r="F1308">
            <v>7594.95</v>
          </cell>
        </row>
        <row r="1309">
          <cell r="F1309">
            <v>8988</v>
          </cell>
        </row>
        <row r="1310">
          <cell r="F1310">
            <v>3646</v>
          </cell>
        </row>
        <row r="1311">
          <cell r="F1311">
            <v>1400.23</v>
          </cell>
        </row>
        <row r="1312">
          <cell r="F1312">
            <v>1518.99</v>
          </cell>
        </row>
        <row r="1313">
          <cell r="F1313">
            <v>1778.6</v>
          </cell>
        </row>
        <row r="1314">
          <cell r="F1314">
            <v>2188.73</v>
          </cell>
        </row>
        <row r="1315">
          <cell r="F1315">
            <v>1311.86</v>
          </cell>
        </row>
        <row r="1316">
          <cell r="F1316">
            <v>1339.47</v>
          </cell>
        </row>
        <row r="1317">
          <cell r="F1317">
            <v>1443.04</v>
          </cell>
        </row>
        <row r="1318">
          <cell r="F1318">
            <v>1415.42</v>
          </cell>
        </row>
        <row r="1319">
          <cell r="F1319">
            <v>1739.93</v>
          </cell>
        </row>
        <row r="1320">
          <cell r="F1320">
            <v>2209.44</v>
          </cell>
        </row>
        <row r="1321">
          <cell r="F1321">
            <v>1450</v>
          </cell>
        </row>
        <row r="1322">
          <cell r="F1322">
            <v>1712</v>
          </cell>
        </row>
        <row r="1323">
          <cell r="F1323">
            <v>2016</v>
          </cell>
        </row>
        <row r="1324">
          <cell r="F1324">
            <v>2389</v>
          </cell>
        </row>
        <row r="1325">
          <cell r="F1325">
            <v>2886</v>
          </cell>
        </row>
        <row r="1326">
          <cell r="F1326">
            <v>3646</v>
          </cell>
        </row>
        <row r="1327">
          <cell r="F1327">
            <v>1450</v>
          </cell>
        </row>
        <row r="1328">
          <cell r="F1328">
            <v>1712</v>
          </cell>
        </row>
        <row r="1329">
          <cell r="F1329">
            <v>2016</v>
          </cell>
        </row>
        <row r="1330">
          <cell r="F1330">
            <v>2389</v>
          </cell>
        </row>
        <row r="1331">
          <cell r="F1331">
            <v>2886</v>
          </cell>
        </row>
        <row r="1332">
          <cell r="F1332">
            <v>524</v>
          </cell>
        </row>
        <row r="1333">
          <cell r="F1333">
            <v>656</v>
          </cell>
        </row>
        <row r="1334">
          <cell r="F1334">
            <v>1049</v>
          </cell>
        </row>
        <row r="1335">
          <cell r="F1335">
            <v>1180</v>
          </cell>
        </row>
        <row r="1336">
          <cell r="F1336">
            <v>1442</v>
          </cell>
        </row>
        <row r="1337">
          <cell r="F1337">
            <v>1573</v>
          </cell>
        </row>
        <row r="1338">
          <cell r="F1338">
            <v>387</v>
          </cell>
        </row>
        <row r="1339">
          <cell r="F1339">
            <v>483</v>
          </cell>
        </row>
        <row r="1340">
          <cell r="F1340">
            <v>511</v>
          </cell>
        </row>
        <row r="1341">
          <cell r="F1341">
            <v>539</v>
          </cell>
        </row>
        <row r="1342">
          <cell r="F1342">
            <v>552</v>
          </cell>
        </row>
        <row r="1343">
          <cell r="F1343">
            <v>608</v>
          </cell>
        </row>
        <row r="1344">
          <cell r="F1344">
            <v>387</v>
          </cell>
        </row>
        <row r="1345">
          <cell r="F1345">
            <v>483</v>
          </cell>
        </row>
        <row r="1346">
          <cell r="F1346">
            <v>511</v>
          </cell>
        </row>
        <row r="1347">
          <cell r="F1347">
            <v>539</v>
          </cell>
        </row>
        <row r="1348">
          <cell r="F1348">
            <v>552</v>
          </cell>
        </row>
        <row r="1349">
          <cell r="F1349">
            <v>608</v>
          </cell>
        </row>
        <row r="1350">
          <cell r="F1350">
            <v>552</v>
          </cell>
        </row>
        <row r="1351">
          <cell r="F1351">
            <v>690</v>
          </cell>
        </row>
        <row r="1352">
          <cell r="F1352">
            <v>704</v>
          </cell>
        </row>
        <row r="1353">
          <cell r="F1353">
            <v>801</v>
          </cell>
        </row>
        <row r="1354">
          <cell r="F1354">
            <v>829</v>
          </cell>
        </row>
        <row r="1355">
          <cell r="F1355">
            <v>898</v>
          </cell>
        </row>
        <row r="1356">
          <cell r="F1356">
            <v>829</v>
          </cell>
        </row>
        <row r="1357">
          <cell r="F1357">
            <v>884</v>
          </cell>
        </row>
        <row r="1358">
          <cell r="F1358">
            <v>994</v>
          </cell>
        </row>
        <row r="1359">
          <cell r="F1359">
            <v>1091</v>
          </cell>
        </row>
        <row r="1360">
          <cell r="F1360">
            <v>1381</v>
          </cell>
        </row>
        <row r="1361">
          <cell r="F1361">
            <v>1519</v>
          </cell>
        </row>
        <row r="1362">
          <cell r="F1362">
            <v>829</v>
          </cell>
        </row>
        <row r="1363">
          <cell r="F1363">
            <v>884</v>
          </cell>
        </row>
        <row r="1364">
          <cell r="F1364">
            <v>994</v>
          </cell>
        </row>
        <row r="1365">
          <cell r="F1365">
            <v>1091</v>
          </cell>
        </row>
        <row r="1366">
          <cell r="F1366">
            <v>1381</v>
          </cell>
        </row>
        <row r="1367">
          <cell r="F1367">
            <v>1519</v>
          </cell>
        </row>
        <row r="1368">
          <cell r="F1368">
            <v>1243</v>
          </cell>
        </row>
        <row r="1369">
          <cell r="F1369">
            <v>1312</v>
          </cell>
        </row>
        <row r="1370">
          <cell r="F1370">
            <v>1491</v>
          </cell>
        </row>
        <row r="1371">
          <cell r="F1371">
            <v>1629</v>
          </cell>
        </row>
        <row r="1372">
          <cell r="F1372">
            <v>2071</v>
          </cell>
        </row>
        <row r="1373">
          <cell r="F1373">
            <v>2278</v>
          </cell>
        </row>
      </sheetData>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u NSNN(V2)"/>
      <sheetName val="Dt 2001"/>
      <sheetName val="tinh CD DT"/>
      <sheetName val="Thu NSNN (V1)"/>
      <sheetName val="mau"/>
    </sheetNames>
    <sheetDataSet>
      <sheetData sheetId="0" refreshError="1"/>
      <sheetData sheetId="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I CTrinh"/>
      <sheetName val="PLII nganh"/>
      <sheetName val="Cocauin (2)"/>
      <sheetName val="PLTH1209"/>
      <sheetName val="BANCO5 (in)"/>
      <sheetName val="MTTW (in)"/>
      <sheetName val="CTMTDP (in)"/>
      <sheetName val="PA goc 2015"/>
      <sheetName val="PA goc 2014"/>
      <sheetName val="PL IXa"/>
      <sheetName val="PLIXb"/>
      <sheetName val="Phuong an goc 2015"/>
      <sheetName val="PL X (2)"/>
      <sheetName val="PL 2"/>
      <sheetName val="PLIIIb (2)"/>
      <sheetName val="PLIIIb (3)"/>
      <sheetName val="PLCTrinh2016"/>
      <sheetName val="PLnganh2016"/>
      <sheetName val="MTTW"/>
      <sheetName val="DT theo MT (DP) (3)"/>
      <sheetName val="Cocaunguon (2)"/>
      <sheetName val="BANCO5"/>
      <sheetName val="PL VIII"/>
      <sheetName val="PL IX"/>
      <sheetName val="PL X"/>
      <sheetName val="PLIIIb"/>
      <sheetName val="DT theo MT (DP) (2)"/>
      <sheetName val="MT TW in (2)"/>
      <sheetName val="BANCO (3)"/>
      <sheetName val="Nhucaungoaitrunghan"/>
      <sheetName val="CTMTTW1209"/>
      <sheetName val="PA3DP"/>
      <sheetName val="BANCO (4)"/>
      <sheetName val="MT DPin (3)"/>
      <sheetName val="TH 2016-2020-gom CTMTQG"/>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PLI_CTrinh"/>
    </sheetNames>
    <sheetDataSet>
      <sheetData sheetId="0" refreshError="1">
        <row r="10">
          <cell r="CN10">
            <v>0.115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14">
          <cell r="RD14">
            <v>0</v>
          </cell>
        </row>
        <row r="122">
          <cell r="K122">
            <v>6.7156099999999999</v>
          </cell>
        </row>
        <row r="124">
          <cell r="N124">
            <v>57909914</v>
          </cell>
        </row>
        <row r="125">
          <cell r="K125">
            <v>8.8152801947532639E-2</v>
          </cell>
        </row>
        <row r="126">
          <cell r="K126">
            <v>6.275358856247254E-2</v>
          </cell>
        </row>
        <row r="128">
          <cell r="K128">
            <v>8.7441229356428687E-2</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PE-03E"/>
      <sheetName val="Sheet1"/>
      <sheetName val="Sheet2"/>
      <sheetName val="Sheet3"/>
      <sheetName val="XL4Poppy"/>
      <sheetName val="1"/>
      <sheetName val="Sheet4"/>
      <sheetName val="Sheet5"/>
      <sheetName val="Sheet6"/>
      <sheetName val="Sheet7"/>
      <sheetName val="Sheet8"/>
      <sheetName val="Sheet9"/>
      <sheetName val="Sheet10"/>
      <sheetName val="Sheet11"/>
      <sheetName val="Sheet12"/>
      <sheetName val="LUAN CHUYEN"/>
      <sheetName val="KE QUY"/>
      <sheetName val="CPC"/>
      <sheetName val="LUONGGIAN TIEP"/>
      <sheetName val="CLUONG"/>
      <sheetName val="VAY VON"/>
      <sheetName val="O.THAO"/>
      <sheetName val="Q.TRUNG"/>
      <sheetName val="THUY"/>
      <sheetName val="Y.THANH"/>
      <sheetName val="621"/>
      <sheetName val="333"/>
      <sheetName val="627"/>
      <sheetName val="TTLUONG"/>
      <sheetName val="Chart1"/>
      <sheetName val="Interim payment"/>
      <sheetName val="Letter"/>
      <sheetName val="Bid Sum"/>
      <sheetName val="Item B"/>
      <sheetName val="Dg A"/>
      <sheetName val="Dg B&amp;C"/>
      <sheetName val="Rates&amp;Prices"/>
      <sheetName val="Material at site"/>
      <sheetName val="Gia VL"/>
      <sheetName val="Bang gia ca may"/>
      <sheetName val="Bang luong CB"/>
      <sheetName val="Bang P.tich CT"/>
      <sheetName val="D.toan chi tiet"/>
      <sheetName val="Bang TH Dtoan"/>
      <sheetName val="XXXXXXXX"/>
      <sheetName val="KLHT"/>
      <sheetName val="THKP"/>
      <sheetName val="KL XL2000"/>
      <sheetName val="KLXL2001"/>
      <sheetName val="THKP2001"/>
      <sheetName val="KLphanbo"/>
      <sheetName val="Chiet tinh"/>
      <sheetName val="Van chuyen"/>
      <sheetName val="THKP (2)"/>
      <sheetName val="T.Bi"/>
      <sheetName val="Thiet ke"/>
      <sheetName val="CT"/>
      <sheetName val="K.luong"/>
      <sheetName val="TT L2"/>
      <sheetName val="TT L1"/>
      <sheetName val="Thue Ngoai"/>
      <sheetName val="KH"/>
      <sheetName val="DM"/>
      <sheetName val="DD&amp;TV"/>
      <sheetName val="CDSL"/>
      <sheetName val="PTSL"/>
      <sheetName val="THCP"/>
      <sheetName val="VT"/>
      <sheetName val="NL"/>
      <sheetName val="SoSanh"/>
      <sheetName val="QTVT"/>
      <sheetName val="QTNC"/>
      <sheetName val="BC_KKTSCD"/>
      <sheetName val="Chitiet"/>
      <sheetName val="Sheet2 (2)"/>
      <sheetName val="Mau_BC_KKTSCD"/>
      <sheetName val="KH 2003 (moi max)"/>
      <sheetName val="BCC (2)"/>
      <sheetName val="Bao cao"/>
      <sheetName val="Bao cao 2"/>
      <sheetName val="BC3"/>
      <sheetName val="THKL"/>
      <sheetName val="Khoi luong"/>
      <sheetName val="Khoi luong mat"/>
      <sheetName val="Bang ke"/>
      <sheetName val="KLCL"/>
      <sheetName val="T.HopKL"/>
      <sheetName val="S.Luong"/>
      <sheetName val="PTCP2"/>
      <sheetName val="CPBVTC2"/>
      <sheetName val="D.Dap"/>
      <sheetName val="Q.Toan"/>
      <sheetName val="NCong"/>
      <sheetName val="Phan tich chi phi"/>
      <sheetName val="Chi phi nen theo BVTC"/>
      <sheetName val="CPTBVTC3"/>
      <sheetName val="nhan cong phu"/>
      <sheetName val="nhan cong Hung"/>
      <sheetName val="Nhan cong"/>
      <sheetName val="CCD2"/>
      <sheetName val="BCC"/>
      <sheetName val="Doi2"/>
      <sheetName val="Khoi luong nen theo BVTC"/>
      <sheetName val="116(300)"/>
      <sheetName val="116(200)"/>
      <sheetName val="116(150)"/>
      <sheetName val="00000000"/>
      <sheetName val="Km0-Km1"/>
      <sheetName val="Km1-Km2"/>
      <sheetName val="TH"/>
      <sheetName val="BU CTPH"/>
      <sheetName val="CTPH"/>
      <sheetName val="BU tran3+360.22"/>
      <sheetName val="Tran3+360.22"/>
      <sheetName val="BU tran2+386.4"/>
      <sheetName val="Tran2+386.4"/>
      <sheetName val="Bu4-5"/>
      <sheetName val="DTcong 4-5"/>
      <sheetName val="BU3-4"/>
      <sheetName val="dtcong3-4"/>
      <sheetName val="bu2-3"/>
      <sheetName val="dtcong2-3"/>
      <sheetName val="Bu 1-2"/>
      <sheetName val="dtcong1-2"/>
      <sheetName val="bu0-1"/>
      <sheetName val="dtcong0-1"/>
      <sheetName val="KLc1"/>
      <sheetName val="klcong"/>
      <sheetName val="Bu 12-13"/>
      <sheetName val="DTcong 12-13"/>
      <sheetName val="BU13-13+"/>
      <sheetName val="DT cong13-13+"/>
      <sheetName val="BU- nhanh"/>
      <sheetName val="Bunh1-2"/>
      <sheetName val="dtcong nh1-2"/>
      <sheetName val="BUnh0-1"/>
      <sheetName val="dtcong nh0-1"/>
      <sheetName val="BU5-6"/>
      <sheetName val="DTcong5-6"/>
      <sheetName val="BU6-7"/>
      <sheetName val="DTcong6-7"/>
      <sheetName val="BU7-8"/>
      <sheetName val="DTcong7-8"/>
      <sheetName val="BU8-9"/>
      <sheetName val="DTcong8-9"/>
      <sheetName val="BU9-10"/>
      <sheetName val="DTcong9-10"/>
      <sheetName val="BU10-11"/>
      <sheetName val="DTcong10-11"/>
      <sheetName val="BU 11-12"/>
      <sheetName val="DTcong 11-12"/>
      <sheetName val="Mnh1-2+80"/>
      <sheetName val="Pr- CC"/>
      <sheetName val="Nnh1-2+80"/>
      <sheetName val="Mnh0-1"/>
      <sheetName val="Nnh0-1"/>
      <sheetName val="MD13-13+334"/>
      <sheetName val="ND13-13+334"/>
      <sheetName val="BU-TK"/>
      <sheetName val="MD12-13"/>
      <sheetName val="ND12-13"/>
      <sheetName val="MD11-12"/>
      <sheetName val="ND11-12"/>
      <sheetName val="MD10-11"/>
      <sheetName val="ND10-11"/>
      <sheetName val="MD9-10"/>
      <sheetName val="ND9-10"/>
      <sheetName val="MD8-9"/>
      <sheetName val="ND8-9"/>
      <sheetName val="MD7-8"/>
      <sheetName val="ND7-8"/>
      <sheetName val="MD6-7"/>
      <sheetName val="ND6-7"/>
      <sheetName val="MD5-6"/>
      <sheetName val="ND5-6"/>
      <sheetName val="MD4-5"/>
      <sheetName val="ND4-5"/>
      <sheetName val="MD 3-4"/>
      <sheetName val="ND 3-4"/>
      <sheetName val="MD2-3"/>
      <sheetName val="ND2-3"/>
      <sheetName val="MD 1-2"/>
      <sheetName val="ND 1-2"/>
      <sheetName val="MD 0-1"/>
      <sheetName val="ND 0-1"/>
      <sheetName val="km11-12"/>
      <sheetName val="km10-11"/>
      <sheetName val="KLN"/>
      <sheetName val="Tong hop"/>
      <sheetName val="KL tong"/>
      <sheetName val="372+132-181"/>
      <sheetName val="372+00-025-T"/>
      <sheetName val="371+920-1000-T"/>
      <sheetName val="371-340-386"/>
      <sheetName val="371+036-175"/>
      <sheetName val="371+920-1000-P"/>
      <sheetName val="371+650-800"/>
      <sheetName val="371+340-386"/>
      <sheetName val="371+00-150"/>
      <sheetName val="370+625-720"/>
      <sheetName val="370+402-550"/>
      <sheetName val="370+227-300"/>
      <sheetName val="370+00-10"/>
      <sheetName val="370+933-1000"/>
      <sheetName val="370+421-550"/>
      <sheetName val="370+246-280"/>
      <sheetName val="370+135-160"/>
      <sheetName val="369+700-730"/>
      <sheetName val="369+592-700"/>
      <sheetName val="369+400-542"/>
      <sheetName val="369+940-008"/>
      <sheetName val="369+800-908"/>
      <sheetName val="369+606-722"/>
      <sheetName val="369+411-526"/>
      <sheetName val="368+517-580"/>
      <sheetName val="368+822-900"/>
      <sheetName val="368+530-687"/>
      <sheetName val="368+00-25"/>
      <sheetName val="369+"/>
      <sheetName val="AC PC"/>
      <sheetName val="LT"/>
      <sheetName val="LP"/>
      <sheetName val="Dao-P"/>
      <sheetName val="AC66-436"/>
      <sheetName val="Dao-T"/>
      <sheetName val="MD"/>
      <sheetName val="ND"/>
      <sheetName val="CONG"/>
      <sheetName val="DGCT"/>
      <sheetName val="Congty"/>
      <sheetName val="VPPN"/>
      <sheetName val="XN74"/>
      <sheetName val="XN54"/>
      <sheetName val="XN33"/>
      <sheetName val="NK96"/>
      <sheetName val="XL4Test5"/>
      <sheetName val="KH12"/>
      <sheetName val="CN12"/>
      <sheetName val="HD12"/>
      <sheetName val="KH1"/>
      <sheetName val="Chi tiet - Dv lap"/>
      <sheetName val="TH KHTC"/>
      <sheetName val="000"/>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CT cong"/>
      <sheetName val="dg cong"/>
      <sheetName val="Dong Dau"/>
      <sheetName val="Dong Dau (2)"/>
      <sheetName val="Sau dong"/>
      <sheetName val="Ma xa"/>
      <sheetName val="My dinh"/>
      <sheetName val="Tong cong"/>
      <sheetName val="VL"/>
      <sheetName val="CTXD"/>
      <sheetName val=".."/>
      <sheetName val="CTDN"/>
      <sheetName val="san vuon"/>
      <sheetName val="khu phu tro"/>
      <sheetName val="26+180-400.2"/>
      <sheetName val="26+180.Sub1"/>
      <sheetName val="26+180.Sub4"/>
      <sheetName val="26+180-400.5(k95)"/>
      <sheetName val="26+400-620.3(k95)"/>
      <sheetName val="26+400-640.1(k95)"/>
      <sheetName val="26+960-27+150.9"/>
      <sheetName val="26+960-27+150.10"/>
      <sheetName val="26+960-27+150.11"/>
      <sheetName val="26+960-27+150.12"/>
      <sheetName val="26+960-27+150.5(k95)"/>
      <sheetName val="26+960-27+150.4(k95)"/>
      <sheetName val="26+960-27+150.1(k95)"/>
      <sheetName val="27+500-700.5(k95)"/>
      <sheetName val="27+500-700.4(k95)"/>
      <sheetName val="27+500-700.3(k95)"/>
      <sheetName val="27+500-700.1(k95)"/>
      <sheetName val="27+740-920.3(k95)"/>
      <sheetName val="27+740-920.21"/>
      <sheetName val="27+920-28+040.6,7"/>
      <sheetName val="27+920-28+040,8,9"/>
      <sheetName val="27+920-28+040.10"/>
      <sheetName val="27+920-28+040,11"/>
      <sheetName val="27+920-28+160.Su3"/>
      <sheetName val="28+160-28+420,17Top"/>
      <sheetName val="28+160-28+420.5K95"/>
      <sheetName val="28+430-657.7"/>
      <sheetName val="Km28+430-657.8"/>
      <sheetName val="28+430-657.9"/>
      <sheetName val="28+430-667.10"/>
      <sheetName val="28+430-657.11"/>
      <sheetName val="28+430-657.4k95"/>
      <sheetName val="28+500-657.18"/>
      <sheetName val="28+520-657.19"/>
      <sheetName val="Chart2"/>
      <sheetName val="be tong"/>
      <sheetName val="Thep"/>
      <sheetName val="Tong hop thep"/>
      <sheetName val="Thuyet minh"/>
      <sheetName val="CQ-HQ"/>
      <sheetName val="00000001"/>
      <sheetName val="00000002"/>
      <sheetName val="00000003"/>
      <sheetName val="00000004"/>
      <sheetName val="Dec31"/>
      <sheetName val="Jan2"/>
      <sheetName val="Jan3"/>
      <sheetName val="Jan4"/>
      <sheetName val="Jan6"/>
      <sheetName val="Jan7"/>
      <sheetName val="Jan8"/>
      <sheetName val="Jan9"/>
      <sheetName val="Jan10"/>
      <sheetName val="Jan11"/>
      <sheetName val="Jan13"/>
      <sheetName val="Jan14"/>
      <sheetName val="Jan15"/>
      <sheetName val="Jan16"/>
      <sheetName val="Jan17"/>
      <sheetName val="Jan18"/>
      <sheetName val="Jan20"/>
      <sheetName val="Jan21"/>
      <sheetName val="Jan22"/>
      <sheetName val="Jan23"/>
      <sheetName val="Jan24"/>
      <sheetName val="Jan25"/>
      <sheetName val="Jan27"/>
      <sheetName val="Jan28"/>
      <sheetName val="9"/>
      <sheetName val="10"/>
      <sheetName val="NRC"/>
      <sheetName val="DG SOC"/>
      <sheetName val="DG HQ"/>
      <sheetName val="ENFALUX"/>
      <sheetName val="NHXP"/>
      <sheetName val="KGIAT"/>
      <sheetName val="KDR"/>
      <sheetName val="JAVEL"/>
      <sheetName val="vita"/>
      <sheetName val="TPXM"/>
      <sheetName val="XM"/>
      <sheetName val="Bot Giat C"/>
      <sheetName val="Bot Giat P "/>
      <sheetName val="TP"/>
      <sheetName val="BRTAICHE"/>
      <sheetName val="THBKEO"/>
      <sheetName val="PBBKEO"/>
      <sheetName val="THAY THUNG H"/>
      <sheetName val="BBKK"/>
      <sheetName val="thi nghiem"/>
      <sheetName val="CBQT"/>
      <sheetName val="DTHH"/>
      <sheetName val="Bang1"/>
      <sheetName val="TAI TRONG"/>
      <sheetName val="NOI LUC"/>
      <sheetName val="TINH DUYET THTT CHINH"/>
      <sheetName val="TDUYET THTT PHU"/>
      <sheetName val="TINH DAO DONG VA DO VONG"/>
      <sheetName val="TINH NEO"/>
      <sheetName val="Phu luc"/>
      <sheetName val="Gia trÞ"/>
      <sheetName val="PTCT"/>
      <sheetName val="CDghino"/>
      <sheetName val="Tonghop"/>
      <sheetName val="TH (T1-6)"/>
      <sheetName val="ThueTB"/>
      <sheetName val="SCD5"/>
      <sheetName val=" NL"/>
      <sheetName val="CPVL-CPM"/>
      <sheetName val="PTVL"/>
      <sheetName val="CD1"/>
      <sheetName val=" NL (2)"/>
      <sheetName val="CDTHCT"/>
      <sheetName val="CDTHCT (3)"/>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phong"/>
      <sheetName val="tscd"/>
      <sheetName val="KM"/>
      <sheetName val="KHOANMUC"/>
      <sheetName val="CPQL"/>
      <sheetName val="SANLUONG"/>
      <sheetName val="SSCP-SL"/>
      <sheetName val="CPSX"/>
      <sheetName val="KQKD"/>
      <sheetName val="CDSL (2)"/>
      <sheetName val="Thep "/>
      <sheetName val="Chi tiet Khoi luong"/>
      <sheetName val="TH khoi luong"/>
      <sheetName val="Chiet tinh vat lieu "/>
      <sheetName val="TH KL VL"/>
      <sheetName val="CHIT"/>
      <sheetName val="THXH"/>
      <sheetName val="BHXH"/>
      <sheetName val="tong hop thanh toan thue"/>
      <sheetName val="bang ke nop thue"/>
      <sheetName val="Tonh hop chi phi"/>
      <sheetName val="BK chi phi"/>
      <sheetName val="KTra DS va thue GTGT"/>
      <sheetName val="Kiãøm tra DS thue GTGT"/>
      <sheetName val="XUAT(gia von)"/>
      <sheetName val="nhap"/>
      <sheetName val="Xuat (gia ban)"/>
      <sheetName val="Dchinh TH N-X-T"/>
      <sheetName val="Tong hop N-X-T"/>
      <sheetName val="thue TH"/>
      <sheetName val="tong hop 2001"/>
      <sheetName val="qUYET TOAN THUE"/>
      <sheetName val="N-X-T=L"/>
      <sheetName val="Sheet17"/>
      <sheetName val="DS them luong qui 4-2002"/>
      <sheetName val="Phuc loi 2-9-02"/>
      <sheetName val="PCLB-2002"/>
      <sheetName val="Thuong nhan dip 21-12-02"/>
      <sheetName val="Thuong dip nhan danh hieu AHL§"/>
      <sheetName val="Thang luong thu 13 nam 2002"/>
      <sheetName val="Luong SX# dip Tet Qui Mui(dong)"/>
      <sheetName val="Sheet13"/>
      <sheetName val="Sheet14"/>
      <sheetName val="Sheet15"/>
      <sheetName val="Sheet16"/>
      <sheetName val="THCT"/>
      <sheetName val="cap cho cac DT"/>
      <sheetName val="Ung - hoan"/>
      <sheetName val="CP may"/>
      <sheetName val="SS"/>
      <sheetName val="NVL"/>
      <sheetName val="10000000"/>
      <sheetName val="Quang Tri"/>
      <sheetName val="TTHue"/>
      <sheetName val="Da Nang"/>
      <sheetName val="Quang Nam"/>
      <sheetName val="Quang Ngai"/>
      <sheetName val="TH DH-QN"/>
      <sheetName val="KP HD"/>
      <sheetName val="DB HD"/>
      <sheetName val="dutoan1"/>
      <sheetName val="Anhtoan"/>
      <sheetName val="dutoan2"/>
      <sheetName val="vat tu"/>
      <sheetName val="CDTHU CHI T1"/>
      <sheetName val="THUCHI 2"/>
      <sheetName val="THU CHI3"/>
      <sheetName val="THU CHI 4"/>
      <sheetName val="THU CHI5"/>
      <sheetName val="THU CHI 6"/>
      <sheetName val="TU CHI 7"/>
      <sheetName val="THU CHI9"/>
      <sheetName val="THU CHI 8"/>
      <sheetName val="THU CHI 10"/>
      <sheetName val="THU CHI 11"/>
      <sheetName val="THU CHI 12"/>
      <sheetName val="sent to"/>
      <sheetName val="C45A-BH"/>
      <sheetName val="C46A-BH"/>
      <sheetName val="C47A-BH"/>
      <sheetName val="C48A-BH"/>
      <sheetName val="S-53-1"/>
      <sheetName val="C.TIEU"/>
      <sheetName val="CPNLTT"/>
      <sheetName val="T.Luong"/>
      <sheetName val="NCTT"/>
      <sheetName val="QLDN"/>
      <sheetName val="641"/>
      <sheetName val="642"/>
      <sheetName val="T.HAO"/>
      <sheetName val="DT TUYEN"/>
      <sheetName val="DT GIA"/>
      <sheetName val="KHDT"/>
      <sheetName val="KHDT (2)"/>
      <sheetName val="SX-TT"/>
      <sheetName val="CL "/>
      <sheetName val="VTu"/>
      <sheetName val="LDTL"/>
      <sheetName val="KHao"/>
      <sheetName val="LNKD"/>
      <sheetName val="SK"/>
      <sheetName val="TNo"/>
      <sheetName val="CTTH"/>
      <sheetName val="VON"/>
      <sheetName val="VLD"/>
      <sheetName val="KQ (2)"/>
      <sheetName val="CT Duong"/>
      <sheetName val="Bia"/>
      <sheetName val="D.gia"/>
      <sheetName val="T.hop"/>
      <sheetName val="Khoan"/>
      <sheetName val="CtP.tro"/>
      <sheetName val="Nha moi"/>
      <sheetName val="NamBanThach"/>
      <sheetName val="KhoanDuong"/>
      <sheetName val="DeNghiDuong"/>
      <sheetName val="TT-BDH-B1"/>
      <sheetName val="TT-T.Tron So 2"/>
      <sheetName val="TT-Doi6-Dot-1"/>
      <sheetName val="ChietTinh"/>
      <sheetName val="Ct.Dam "/>
      <sheetName val="Ct.Duoi"/>
      <sheetName val="Ct.Tren"/>
      <sheetName val="CtVKdam"/>
      <sheetName val="asphal"/>
      <sheetName val="Gvua"/>
      <sheetName val="D.giaMay"/>
      <sheetName val="phan tich DG"/>
      <sheetName val="gia vat lieu"/>
      <sheetName val="gia xe may"/>
      <sheetName val="gia nhan cong"/>
      <sheetName val="Q1-02"/>
      <sheetName val="Q2-02"/>
      <sheetName val="Q3-02"/>
      <sheetName val="cd viaK0-T6"/>
      <sheetName val="cdvia T6-Tc24"/>
      <sheetName val="cdvia Tc24-T46"/>
      <sheetName val="cdbtnL2ko-k0+361"/>
      <sheetName val="cd btnL2k0+361-T19"/>
      <sheetName val="01"/>
      <sheetName val="02"/>
      <sheetName val="03"/>
      <sheetName val="04"/>
      <sheetName val="05"/>
      <sheetName val="Sheet18"/>
      <sheetName val="Sheet19"/>
      <sheetName val="Sheet20"/>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Quyet toan"/>
      <sheetName val="Thu hoi"/>
      <sheetName val="Lai vay"/>
      <sheetName val="Tien vay"/>
      <sheetName val="Cong no"/>
      <sheetName val="Cop pha"/>
      <sheetName val="20000000"/>
      <sheetName val="Xep hang 201"/>
      <sheetName val="toan Cty"/>
      <sheetName val="Cong ty"/>
      <sheetName val="XN 2"/>
      <sheetName val="XN ong CHi"/>
      <sheetName val="N XDCT&amp; XKLD"/>
      <sheetName val="CN HCM"/>
      <sheetName val="HITECO"/>
      <sheetName val="TT XKLD(Nhan)"/>
      <sheetName val="Ong Hong"/>
      <sheetName val="CN hung yen"/>
      <sheetName val="Dong nai"/>
      <sheetName val="LUU1704"/>
      <sheetName val="T1(T1)04"/>
      <sheetName val="KL Tram Cty"/>
      <sheetName val="Gam may Cty"/>
      <sheetName val="KL tram KH"/>
      <sheetName val="Gam may KH"/>
      <sheetName val="Cach dien"/>
      <sheetName val="Mang tai"/>
      <sheetName val="KL DDK"/>
      <sheetName val="Mang tai DDK"/>
      <sheetName val="KL DDK0,4"/>
      <sheetName val="TT Ky thuat"/>
      <sheetName val="CT moi"/>
      <sheetName val="Tu dien"/>
      <sheetName val="May cat"/>
      <sheetName val="Dao Cly"/>
      <sheetName val="Dao Ptai"/>
      <sheetName val="Tu RMU"/>
      <sheetName val="C.set"/>
      <sheetName val="SI"/>
      <sheetName val="Sco Cap"/>
      <sheetName val="Sco TB"/>
      <sheetName val="TN tram"/>
      <sheetName val="TN C.set"/>
      <sheetName val="TN TD DDay"/>
      <sheetName val="Phan chung"/>
      <sheetName val="PXuat"/>
      <sheetName val="THVT.T5"/>
      <sheetName val="XL1.t5"/>
      <sheetName val="XL2.T5"/>
      <sheetName val="XL3.T5"/>
      <sheetName val="XL5.T5"/>
      <sheetName val="THCCDCXN"/>
      <sheetName val="CC.XL1"/>
      <sheetName val="XL2"/>
      <sheetName val="XL3"/>
      <sheetName val="XL5"/>
      <sheetName val="Cpa"/>
      <sheetName val="khXN"/>
      <sheetName val="KKTS.04"/>
      <sheetName val="nha kct"/>
      <sheetName val="BKVT"/>
      <sheetName val="DT"/>
      <sheetName val="THND"/>
      <sheetName val="THMD"/>
      <sheetName val="Phtro1"/>
      <sheetName val="DTKS1"/>
      <sheetName val="CT1m"/>
      <sheetName val="binh do"/>
      <sheetName val="cot lieu"/>
      <sheetName val="van khuon"/>
      <sheetName val="CT BT"/>
      <sheetName val="lay mau"/>
      <sheetName val="mat ngoai goi"/>
      <sheetName val="coc tram-bt"/>
      <sheetName val="cong Q2"/>
      <sheetName val="T.U luong Q1"/>
      <sheetName val="T.U luong Q2"/>
      <sheetName val="T.U luong Q3"/>
      <sheetName val="KL VL"/>
      <sheetName val="KHCTiet"/>
      <sheetName val="QT 9-6"/>
      <sheetName val="Thuong luu HB"/>
      <sheetName val="QT03"/>
      <sheetName val="QT"/>
      <sheetName val="PTmay"/>
      <sheetName val="KK"/>
      <sheetName val="QT Ky T"/>
      <sheetName val="BCKT"/>
      <sheetName val="bc vt TON BAI"/>
      <sheetName val="XXXXXXX0"/>
      <sheetName val="Ke"/>
      <sheetName val="KLTong hop"/>
      <sheetName val="Lan can"/>
      <sheetName val="Ranh doc (2)"/>
      <sheetName val="Ranh doc"/>
      <sheetName val="Coc tieu"/>
      <sheetName val="Bien bao"/>
      <sheetName val="Nan tuyen"/>
      <sheetName val="Lan 1"/>
      <sheetName val="Lan  2"/>
      <sheetName val="Lan 3"/>
      <sheetName val="Gia tri"/>
      <sheetName val="Lan 5"/>
      <sheetName val="THDGK"/>
      <sheetName val="THDGTT"/>
      <sheetName val="Cong hop"/>
      <sheetName val="nt+dd+cl"/>
      <sheetName val="kc+conlaiql"/>
      <sheetName val="kc+clai(107)"/>
      <sheetName val="duong(107)"/>
      <sheetName val="qui1"/>
      <sheetName val="1,3-30,4"/>
      <sheetName val="kldukien"/>
      <sheetName val="kldukien (107)"/>
      <sheetName val="thang4"/>
      <sheetName val="qui1 (2)"/>
      <sheetName val="THDT"/>
      <sheetName val="DM-Goc"/>
      <sheetName val="Gia-CT"/>
      <sheetName val="PTCP"/>
      <sheetName val="cphoi"/>
      <sheetName val="Dc Dau"/>
      <sheetName val=" o to Hien 8"/>
      <sheetName val=" o to Hien9"/>
      <sheetName val=" o to Hien10"/>
      <sheetName val=" o to Hien11"/>
      <sheetName val=" o to Hien12)"/>
      <sheetName val=" o to Hien1"/>
      <sheetName val=" o to Hien2"/>
      <sheetName val=" o to Hien3"/>
      <sheetName val=" o to Hien4"/>
      <sheetName val=" o to Hien5"/>
      <sheetName val=" o to Phong 8"/>
      <sheetName val=" o to Phong9"/>
      <sheetName val=" o to Phong10"/>
      <sheetName val=" o to Phong11"/>
      <sheetName val=" o to Phong12)"/>
      <sheetName val=" o to Phong1"/>
      <sheetName val=" o to Phong2"/>
      <sheetName val=" o to Phong3"/>
      <sheetName val=" o to Phong4"/>
      <sheetName val=" o to Phong5"/>
      <sheetName val=" o to Dung 8 "/>
      <sheetName val=" D tt dau8"/>
      <sheetName val=" o to Dung 9"/>
      <sheetName val=" D9 tt dau"/>
      <sheetName val="TM"/>
      <sheetName val="Caodo"/>
      <sheetName val="Dat"/>
      <sheetName val="KL-CTTK"/>
      <sheetName val="BTH"/>
      <sheetName val="BU-gian"/>
      <sheetName val="Bu-Ha"/>
      <sheetName val="PTVT"/>
      <sheetName val="Gia DAN"/>
      <sheetName val="Dan"/>
      <sheetName val="Cuoc"/>
      <sheetName val="Bugia"/>
      <sheetName val="KL57"/>
      <sheetName val=" D10 tt dau"/>
      <sheetName val=" o to Dung 10"/>
      <sheetName val=" o to Dung 11"/>
      <sheetName val=" o to Dung 12)"/>
      <sheetName val=" o to Dung 1"/>
      <sheetName val=" o to Dung2"/>
      <sheetName val=" o to Dung3"/>
      <sheetName val=" o to Dung4"/>
      <sheetName val=" o totrongT10-12"/>
      <sheetName val=" o totrongT2"/>
      <sheetName val=" o totrungT10-12"/>
      <sheetName val=" o toMinhT10-12 "/>
      <sheetName val=" o toMinhT2"/>
      <sheetName val=" o toTrieuT10-12  "/>
      <sheetName val="Luong 8 SP"/>
      <sheetName val="Luong 9 SP "/>
      <sheetName val="Luong 10 SP "/>
      <sheetName val="Luong 11 SP "/>
      <sheetName val="Luong 12 SP"/>
      <sheetName val="Luong 1 SP1"/>
      <sheetName val="Luong 2 SP2"/>
      <sheetName val="Luong 3 SP3"/>
      <sheetName val="Luong 4 SP4"/>
      <sheetName val="Luong 4 SP5"/>
      <sheetName val="BTTTLT8"/>
      <sheetName val="BTTTLT9"/>
      <sheetName val="BTTTLT10"/>
      <sheetName val="BTTTLT11"/>
      <sheetName val="BTTTLT12"/>
      <sheetName val="BTTTLT1"/>
      <sheetName val="BTTTLT2"/>
      <sheetName val="BTTTLT3"/>
      <sheetName val="BTTTLT4"/>
      <sheetName val="BTTTLT5"/>
      <sheetName val="Phu luc HD"/>
      <sheetName val="Gia du thau"/>
      <sheetName val="PTDG"/>
      <sheetName val="Ca xe"/>
      <sheetName val="Tien ung"/>
      <sheetName val="phi luong3"/>
      <sheetName val="KH-2001"/>
      <sheetName val="KH-2002"/>
      <sheetName val="KH-2003"/>
      <sheetName val="DGTL"/>
      <sheetName val="®¬ngi¸"/>
      <sheetName val="dongle"/>
      <sheetName val="XE DAU"/>
      <sheetName val="XE XANG"/>
      <sheetName val="CT xa"/>
      <sheetName val="TLGC"/>
      <sheetName val="BL"/>
      <sheetName val="Thang 12"/>
      <sheetName val="Thang 1"/>
      <sheetName val="moi"/>
      <sheetName val="Thang 12 (2)"/>
      <sheetName val="Thang 01"/>
      <sheetName val="clvl"/>
      <sheetName val="Chenh lech"/>
      <sheetName val="Kinh phí"/>
      <sheetName val="TH mau moi tu T10"/>
      <sheetName val="Tong hop Quy IV"/>
      <sheetName val="Tong Thu"/>
      <sheetName val="Tong Chi"/>
      <sheetName val="Truong hoc"/>
      <sheetName val="Cty CP"/>
      <sheetName val="G.thau 3B"/>
      <sheetName val="T.Hop Thu-chi"/>
      <sheetName val="tc"/>
      <sheetName val="XN79"/>
      <sheetName val="CTMT"/>
      <sheetName val="N1111"/>
      <sheetName val="C1111"/>
      <sheetName val="1121"/>
      <sheetName val="daura"/>
      <sheetName val="dauvao"/>
      <sheetName val="HTSD6LD"/>
      <sheetName val="HTSDDNN"/>
      <sheetName val="HTSDKT"/>
      <sheetName val="BD"/>
      <sheetName val="HTNT"/>
      <sheetName val="CHART"/>
      <sheetName val="HTDT"/>
      <sheetName val="HTSDD"/>
      <sheetName val="TDT"/>
      <sheetName val="xl"/>
      <sheetName val="NN"/>
      <sheetName val="Tralaivay"/>
      <sheetName val="TBTN"/>
      <sheetName val="CPTV"/>
      <sheetName val="PCCHAY"/>
      <sheetName val="dtks"/>
      <sheetName val="DGXDCB"/>
      <sheetName val="DEM"/>
      <sheetName val="KHOILUONG"/>
      <sheetName val="DONGIA"/>
      <sheetName val="CPKSTK"/>
      <sheetName val="THIETBI"/>
      <sheetName val="VC1"/>
      <sheetName val="VC2"/>
      <sheetName val="VC3"/>
      <sheetName val="VC4"/>
      <sheetName val="VC5"/>
      <sheetName val="BaoCao"/>
      <sheetName val="TT"/>
      <sheetName val="CO SO DU LIEU PTVL"/>
      <sheetName val="Cau 2(3)"/>
      <sheetName val="00000005"/>
      <sheetName val="00000006"/>
      <sheetName val="C47-QI-2003"/>
      <sheetName val="ytq1"/>
      <sheetName val="C48-QI-2003"/>
      <sheetName val="cap so lan 2"/>
      <sheetName val="cap so BHXH"/>
      <sheetName val="tru tien"/>
      <sheetName val="C45-2003"/>
      <sheetName val="C47-QII-2003"/>
      <sheetName val="C48-QII-2003"/>
      <sheetName val="yt q2"/>
      <sheetName val="all"/>
      <sheetName val="c45 t3"/>
      <sheetName val="c45 t6"/>
      <sheetName val="BHYT Q3.2003"/>
      <sheetName val="C45 t7"/>
      <sheetName val="C47-t07.2003"/>
      <sheetName val="C45 t8"/>
      <sheetName val="C47-t08.2003"/>
      <sheetName val="C45 t09"/>
      <sheetName val="C47-t09.2003"/>
      <sheetName val="C45T12"/>
      <sheetName val="C47 T12"/>
      <sheetName val="BHYT Q4-2003"/>
      <sheetName val="TH du toan "/>
      <sheetName val="Du toan "/>
      <sheetName val="C.Tinh"/>
      <sheetName val="TK_cap"/>
      <sheetName val="KH 200³ (moi max)"/>
      <sheetName val="C47T11"/>
      <sheetName val="C45T11"/>
      <sheetName val="C45 T10"/>
      <sheetName val="C47-t10"/>
      <sheetName val="Outlets"/>
      <sheetName val="PGs"/>
      <sheetName val="PIPE-03E.XLS"/>
      <sheetName val="VËt liÖu"/>
      <sheetName val="THVL"/>
      <sheetName val="K_L­¬ng "/>
      <sheetName val="GTDT "/>
      <sheetName val="Bï VL "/>
      <sheetName val="Tæng Hîp"/>
      <sheetName val="Kinh PhÝ"/>
      <sheetName val="T kÕ"/>
      <sheetName val="chiettinhkenh"/>
      <sheetName val="tÝnh VL"/>
      <sheetName val="thuyetminh"/>
      <sheetName val="KL ®Ëp"/>
      <sheetName val="Lµng Lµ"/>
      <sheetName val="TIEN"/>
      <sheetName val="PHUONG"/>
      <sheetName val="ANH"/>
      <sheetName val="HUYNH"/>
      <sheetName val="TONKHO"/>
      <sheetName val="BANLE"/>
      <sheetName val="NHAPKHO"/>
      <sheetName val="DTCT"/>
      <sheetName val="THVT"/>
      <sheetName val="THGT"/>
      <sheetName val="cong bien t10"/>
      <sheetName val="luong t9 "/>
      <sheetName val="bb t9"/>
      <sheetName val="XETT10-03"/>
      <sheetName val="bxet"/>
      <sheetName val="TK111"/>
      <sheetName val="TK112"/>
      <sheetName val="TK131"/>
      <sheetName val="TK1331"/>
      <sheetName val="TK136"/>
      <sheetName val="TK138"/>
      <sheetName val="TK141"/>
      <sheetName val="TK152"/>
      <sheetName val="TK153"/>
      <sheetName val="TK154"/>
      <sheetName val="TK211"/>
      <sheetName val="TK214"/>
      <sheetName val="TK311"/>
      <sheetName val="TK331"/>
      <sheetName val="TK3331"/>
      <sheetName val="TK3334"/>
      <sheetName val="TK334"/>
      <sheetName val="TK335"/>
      <sheetName val="TK336"/>
      <sheetName val="TK331A"/>
      <sheetName val="TK131B"/>
      <sheetName val="TK131A"/>
      <sheetName val="TK 331c1"/>
      <sheetName val="TK331C"/>
      <sheetName val="CT331-2003"/>
      <sheetName val="CT 331"/>
      <sheetName val="CT131-2003"/>
      <sheetName val="CT 131"/>
      <sheetName val="BKE CT GOC"/>
      <sheetName val="BK-CT"/>
      <sheetName val="CTGS10"/>
      <sheetName val="BKE CT GOC (2)"/>
      <sheetName val="CTGS10 (2)"/>
      <sheetName val="VAT TU NHAN TXQN"/>
      <sheetName val="bang tong ke khoi luong vat tu"/>
      <sheetName val="hcong tkhe"/>
      <sheetName val="VAT TU NHAN TKHE"/>
      <sheetName val="hcong qn"/>
      <sheetName val="VAT TU NHAN (2)"/>
      <sheetName val="bANG THANH TOAN LUONG SC"/>
      <sheetName val="DON GIA TIEN LUONG SXCB"/>
      <sheetName val="bang ke luong sc"/>
      <sheetName val="DICH VU"/>
      <sheetName val="BD LE TET"/>
      <sheetName val="BANG THANH TOAN LUONG TO SO CHE"/>
      <sheetName val="BANG TONG HOP LUONG SP"/>
      <sheetName val="Bang ke tien luong O phong"/>
      <sheetName val="bang ke luong SP"/>
      <sheetName val="tam ung luong ky I"/>
      <sheetName val="bao cao BHXH 6 thang"/>
      <sheetName val="#REF"/>
      <sheetName val="THKL37"/>
      <sheetName val="Cong37"/>
      <sheetName val="VTCY37"/>
      <sheetName val="CLVL37"/>
      <sheetName val="QTC37"/>
      <sheetName val="THKL.H9"/>
      <sheetName val="CongH9"/>
      <sheetName val="VTCYH9"/>
      <sheetName val="CLVTH9"/>
      <sheetName val="QTC9"/>
      <sheetName val="BTCPLT"/>
      <sheetName val="GVL1134"/>
      <sheetName val="BGDHT"/>
      <sheetName val="CongH4"/>
      <sheetName val="THKL.H4"/>
      <sheetName val="VTCYH4"/>
      <sheetName val="CLVLH4"/>
      <sheetName val="QTCCH4"/>
      <sheetName val="Cong13"/>
      <sheetName val="THKL13"/>
      <sheetName val="VTCY13"/>
      <sheetName val="CLVL13"/>
      <sheetName val="QTC13"/>
      <sheetName val="THKLA10"/>
      <sheetName val="CongA10"/>
      <sheetName val="Hat 1"/>
      <sheetName val="H9Bson"/>
      <sheetName val=" H8 duong"/>
      <sheetName val="VP"/>
      <sheetName val="Hat 7dg"/>
      <sheetName val="TH duong 1B"/>
      <sheetName val="TH cau 1B"/>
      <sheetName val="cauH9"/>
      <sheetName val="cauH7"/>
      <sheetName val="cau H1"/>
      <sheetName val="Clech"/>
      <sheetName val="CPVL"/>
      <sheetName val="Son dg"/>
      <sheetName val="h"/>
      <sheetName val="VTCYA10"/>
      <sheetName val="CLVLA10"/>
      <sheetName val="QTA10"/>
      <sheetName val="THKL1"/>
      <sheetName val="Cong1"/>
      <sheetName val="VTCY1"/>
      <sheetName val="CLVL1"/>
      <sheetName val="QTCC1"/>
      <sheetName val="B01b"/>
      <sheetName val="B01a"/>
      <sheetName val="B03a"/>
      <sheetName val="B03b"/>
      <sheetName val="B5"/>
      <sheetName val="B8,1"/>
      <sheetName val="B6b"/>
      <sheetName val="B4a"/>
      <sheetName val="B4b"/>
      <sheetName val="Van chtyen"/>
      <sheetName val="DS dang ky thi dua 2005"/>
      <sheetName val="DS khen thuong2004"/>
      <sheetName val="quy bao lu 05"/>
      <sheetName val="VT co phuong"/>
      <sheetName val="Da hai"/>
      <sheetName val="VT A ma"/>
      <sheetName val="VT van ho"/>
      <sheetName val="Son A Ma"/>
      <sheetName val="Son Co Ph"/>
      <sheetName val="Mau giao"/>
      <sheetName val="Tuan"/>
      <sheetName val="TT TH"/>
      <sheetName val="vat lieu tan hoat"/>
      <sheetName val="KL tonࡧ"/>
      <sheetName val="KTCB"/>
      <sheetName val="T1"/>
      <sheetName val="T2"/>
      <sheetName val="T3"/>
      <sheetName val="T4"/>
      <sheetName val="T5"/>
      <sheetName val="t6"/>
      <sheetName val="T7"/>
      <sheetName val="T8"/>
      <sheetName val="T9"/>
      <sheetName val="T10"/>
      <sheetName val="11"/>
      <sheetName val="THop"/>
      <sheetName val="huy dong von"/>
      <sheetName val="Lai vayxd"/>
      <sheetName val="Lai vayphaitra"/>
      <sheetName val="Lai vay "/>
      <sheetName val="tra von"/>
      <sheetName val="KH chi tiet"/>
      <sheetName val="nguyen lieu"/>
      <sheetName val="Co quan TCT"/>
      <sheetName val="BOT"/>
      <sheetName val="BOT (PA chon)"/>
      <sheetName val="Yaly &amp; Ri Ninh"/>
      <sheetName val="Thuy dien Na Loi"/>
      <sheetName val="bang so sanh tong hop"/>
      <sheetName val="bang so sanh tong hop (ty le)"/>
      <sheetName val="thu nhap binh quan (2)"/>
      <sheetName val="dang huong"/>
      <sheetName val="phuong an 1"/>
      <sheetName val="phuong an 1 (2)"/>
      <sheetName val="phuong an2"/>
      <sheetName val="tong hop BQ"/>
      <sheetName val="Binhquan3"/>
      <sheetName val="tong hop BQ-1"/>
      <sheetName val="phuong an chon"/>
      <sheetName val="bang so sanh tong hop ( PA chon"/>
      <sheetName val="dang ap dung"/>
      <sheetName val="bang tong hop (dang huong)"/>
      <sheetName val="Dutoan"/>
      <sheetName val="congtac vien-uy"/>
      <sheetName val="Nhan luc2001"/>
      <sheetName val="Vattu2"/>
      <sheetName val="Vattu"/>
      <sheetName val="Du toan"/>
      <sheetName val="Phan tich vat tu"/>
      <sheetName val="Tong hop vat tu"/>
      <sheetName val="Gia tri vat tu"/>
      <sheetName val="Chenh lech vat tu"/>
      <sheetName val="Chi phi van chuyen"/>
      <sheetName val="Don gia chi tiet"/>
      <sheetName val="Du thau"/>
      <sheetName val="QUY TM 2004 (3)"/>
      <sheetName val="QUY TM 2004 (2)"/>
      <sheetName val="SO CAI 2004 TK 111 (2)"/>
      <sheetName val="CTGS N111 (2)"/>
      <sheetName val="Can doi TK (2)"/>
      <sheetName val="CTGS Co 111"/>
      <sheetName val="Bang "/>
      <sheetName val="So TGNH  (2)"/>
      <sheetName val="N 111"/>
      <sheetName val="Sheet1 (3)"/>
      <sheetName val="C 111"/>
      <sheetName val="KD Theo YTo"/>
      <sheetName val="Tang giam TSCD"/>
      <sheetName val="TK Ngoai bang"/>
      <sheetName val="TMinh BC TC"/>
      <sheetName val="Can doi TK"/>
      <sheetName val="BCD KToan"/>
      <sheetName val="So TGNH "/>
      <sheetName val="SO CAI TK 112"/>
      <sheetName val="SO CAI 2004 TK 111"/>
      <sheetName val="Tien Vay 311"/>
      <sheetName val="DTCTiet"/>
      <sheetName val="DT BH"/>
      <sheetName val="So QTM 2005"/>
      <sheetName val="QUY TM 2004"/>
      <sheetName val="THGTXL"/>
      <sheetName val="Kenh"/>
      <sheetName val="BVCkenh"/>
      <sheetName val="THKenh"/>
      <sheetName val="congn140"/>
      <sheetName val="BVCc40"/>
      <sheetName val="cong30"/>
      <sheetName val="BVCcong30"/>
      <sheetName val="congQD"/>
      <sheetName val="BVCCQD"/>
      <sheetName val="tran"/>
      <sheetName val="Bvctran"/>
      <sheetName val="PXL+TB"/>
      <sheetName val="TK331B"/>
      <sheetName val="Ca.D"/>
      <sheetName val="Congt}"/>
      <sheetName val="bang ke nop`thue"/>
      <sheetName val="NAM 2004"/>
      <sheetName val="TK 911"/>
      <sheetName val=""/>
      <sheetName val="SILICATE"/>
      <sheetName val="Tong hop kinh phi"/>
      <sheetName val="QT Duoc (Hai)"/>
      <sheetName val="Cua"/>
      <sheetName val="NS"/>
      <sheetName val="H.long"/>
      <sheetName val="C.Mong"/>
      <sheetName val="M.Phu"/>
      <sheetName val="T.Son"/>
      <sheetName val="V.Don"/>
      <sheetName val="Y.Kien"/>
      <sheetName val="V.Quang"/>
      <sheetName val="Q.Lam"/>
      <sheetName val="P.Thu"/>
      <sheetName val="T.Coc"/>
      <sheetName val="D.Nghia"/>
      <sheetName val="TT.DH"/>
      <sheetName val="P.Phu"/>
      <sheetName val="P.Lai"/>
      <sheetName val="N.Xuyen"/>
      <sheetName val="H.quan"/>
      <sheetName val="S.Dang"/>
      <sheetName val="N.Quan"/>
      <sheetName val="C.Dam"/>
      <sheetName val="B.luan"/>
      <sheetName val="M.Luong"/>
      <sheetName val="B.Doan"/>
      <sheetName val="H.Do"/>
      <sheetName val="D.Khe"/>
      <sheetName val="P.Trung"/>
      <sheetName val="V.du"/>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3"/>
      <sheetName val="TK 341vay dai han "/>
      <sheetName val="TK 214"/>
      <sheetName val="TK 212"/>
      <sheetName val="Chi tiet TK 211"/>
      <sheetName val="TK 211"/>
      <sheetName val="TK 154"/>
      <sheetName val="Chi tiet TK 152"/>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CTTSCD"/>
      <sheetName val="TSCD ko dung"/>
      <sheetName val="Tong vat tu"/>
      <sheetName val="VT luu"/>
      <sheetName val="VTu1"/>
      <sheetName val="Vtu u dong"/>
      <sheetName val="TSLD khac"/>
      <sheetName val="CC da pbo het"/>
      <sheetName val="Phaitra"/>
      <sheetName val="TD_x0000_"/>
      <sheetName val="TDÕ"/>
      <sheetName val="CQuan"/>
      <sheetName val="CAU 1"/>
      <sheetName val="CAU3"/>
      <sheetName val="CAU5 A Thu"/>
      <sheetName val="yen lenh"/>
      <sheetName val="CAU5"/>
      <sheetName val="CAU5 (1+2)"/>
      <sheetName val="CAU 7 (O Hien)"/>
      <sheetName val="CAU 7"/>
      <sheetName val="CKCT"/>
      <sheetName val="TCCG ( NH)"/>
      <sheetName val="TCCG"/>
      <sheetName val="Cau 9"/>
      <sheetName val="Cau 11"/>
      <sheetName val="480"/>
      <sheetName val="TD@"/>
      <sheetName val="T12"/>
      <sheetName val="T11"/>
      <sheetName val="CT 03"/>
      <sheetName val="TH 03"/>
      <sheetName val="\MGT-DRT\MGT-IMPR\MGT-SC@\BA039"/>
      <sheetName val="Cong hoþ"/>
      <sheetName val="28+!60-28+420.5K95"/>
      <sheetName val="Thi sinh"/>
      <sheetName val="SPS"/>
      <sheetName val="DSNV"/>
      <sheetName val="Cham cong"/>
      <sheetName val="Bang luong"/>
      <sheetName val="LCB"/>
      <sheetName val="CN131"/>
      <sheetName val="STH 152"/>
      <sheetName val="CN 331"/>
      <sheetName val="VLSPHH"/>
      <sheetName val="DVKH"/>
      <sheetName val="Kho"/>
      <sheetName val="THDN MBA phu tai"/>
      <sheetName val="TBA CC"/>
      <sheetName val="D.Da0"/>
      <sheetName val="B9_SCL (2)"/>
      <sheetName val="T-9"/>
      <sheetName val="Thang 7-05"/>
      <sheetName val="Bia dvi"/>
      <sheetName val="B3_Tonghop thang"/>
      <sheetName val="B4_TTG"/>
      <sheetName val="B7_TaiNan"/>
      <sheetName val="B8_DongDien"/>
      <sheetName val="B9_SCL"/>
      <sheetName val="B10_SCTX"/>
      <sheetName val="B11_XTM"/>
      <sheetName val="B12_TBDC"/>
      <sheetName val="B13_LanKT"/>
      <sheetName val="BB NT GD H-thanh"/>
      <sheetName val="BB NT KL"/>
      <sheetName val="Goi2"/>
      <sheetName val="THpp"/>
      <sheetName val="pp"/>
      <sheetName val="CL PP"/>
      <sheetName val="TH DgPP"/>
      <sheetName val="Dg PP"/>
      <sheetName val="CL DgPP"/>
      <sheetName val="TH DDau"/>
      <sheetName val="DDau"/>
      <sheetName val="GT3PP"/>
      <sheetName val="CLDD"/>
      <sheetName val="GT3DD"/>
      <sheetName val="TH DVu"/>
      <sheetName val="Dichvu"/>
      <sheetName val="CL Dvu"/>
      <sheetName val="TH DgDvu"/>
      <sheetName val="Dg DV"/>
      <sheetName val="PTDdv"/>
      <sheetName val="CLDdv"/>
      <sheetName val="GT3DV"/>
      <sheetName val="TH-CO"/>
      <sheetName val="C.O"/>
      <sheetName val="TH dg OC"/>
      <sheetName val="DCO"/>
      <sheetName val="CL CatOng"/>
      <sheetName val="Bang qui cach Vtu"/>
      <sheetName val="T01"/>
      <sheetName val="T04"/>
      <sheetName val="DTcojg 4-5"/>
      <sheetName val="Tojg hop thep"/>
      <sheetName val="Phan tich don gia (doc)"/>
      <sheetName val="soi tho soi det"/>
      <sheetName val="soi thuong"/>
      <sheetName val="ni"/>
      <sheetName val="vai det"/>
      <sheetName val="chi phi 1tan"/>
      <sheetName val="von luu dong"/>
      <sheetName val="thue VAT"/>
      <sheetName val="doanh thu"/>
      <sheetName val="doanh thu loi nhuan"/>
      <sheetName val="dong tien"/>
      <sheetName val="thu hoi von"/>
      <sheetName val="hoan von"/>
      <sheetName val="dothi npv"/>
      <sheetName val="diem hoa von"/>
      <sheetName val="nop ngan sach"/>
      <sheetName val="chi tieu"/>
      <sheetName val="luong thang 10"/>
      <sheetName val="tong hop thang 10"/>
      <sheetName val="loung11"/>
      <sheetName val="TH 11"/>
      <sheetName val="T122"/>
      <sheetName val="T121"/>
      <sheetName val="px khai thac 2"/>
      <sheetName val="dao lo so 2"/>
      <sheetName val="luong vp thang 10"/>
      <sheetName val="T_x0003__x0000_ong dip nhan danh hieu AHL§"/>
      <sheetName val="pt0-1"/>
      <sheetName val="kp0-1"/>
      <sheetName val="0-1"/>
      <sheetName val="pt2-3"/>
      <sheetName val="thkp2-3"/>
      <sheetName val="2-3"/>
      <sheetName val="cl1-2"/>
      <sheetName val="thkp1-2"/>
      <sheetName val="clvl1-2"/>
      <sheetName val="1-2"/>
      <sheetName val="26+960-27+050.9"/>
      <sheetName val="\N\MGT-DRT\MGT-IMPR\MGT-SC@\BA0"/>
      <sheetName val="Chung tu"/>
      <sheetName val="So cai"/>
      <sheetName val="Can doi"/>
      <sheetName val="Phat sinh"/>
      <sheetName val="MLDV"/>
      <sheetName val="catongcu"/>
      <sheetName val="BC"/>
      <sheetName val="NNCONGNHAN"/>
      <sheetName val="bangtonghop"/>
      <sheetName val="B T HOP"/>
      <sheetName val="HT HE DUONG"/>
      <sheetName val="MLPP"/>
      <sheetName val="DH D1,2"/>
      <sheetName val="Tro giup"/>
      <sheetName val="XXXXXXX_x0018_"/>
      <sheetName val="UBi"/>
      <sheetName val="2ÿÿ960-ÿÿ+1ÿÿÿÿ(k95)"/>
      <sheetName val="[PIPE-03E.XLSÝ26+960-27+150.4(k"/>
      <sheetName val="Tong hop gia"/>
      <sheetName val="May thi cong"/>
      <sheetName val="Chi phi chung"/>
      <sheetName val="Config"/>
      <sheetName val="_x0002__x0001_"/>
      <sheetName val="_x0000__x0000__x0005__x0000_"/>
      <sheetName val="ten"/>
      <sheetName val="nphuo"/>
      <sheetName val="28+160-&quot;8+420,17Top"/>
      <sheetName val="KHo152"/>
      <sheetName val="Kho153"/>
      <sheetName val="@.Dap"/>
      <sheetName val="LUU"/>
      <sheetName val="BAONO"/>
      <sheetName val="BAONOCHUAXONG"/>
      <sheetName val="PHI"/>
      <sheetName val="Muavao6"/>
      <sheetName val="Muavao7"/>
      <sheetName val="DMCP"/>
      <sheetName val="MD03-4"/>
      <sheetName val="XE DA("/>
      <sheetName val="khen thuong (2)"/>
      <sheetName val="khen thuong"/>
      <sheetName val="Thuong"/>
      <sheetName val="San luong"/>
      <sheetName val="Thu nhap"/>
      <sheetName val="DGCT1"/>
      <sheetName val="Tu van Thiet ke"/>
      <sheetName val="Tien do thi cong"/>
      <sheetName val="Bia du toan"/>
      <sheetName val="Aug-10(D)"/>
      <sheetName val="Data input"/>
      <sheetName val="Data"/>
      <sheetName val="Group"/>
      <sheetName val="Loading"/>
      <sheetName val="Cong n_x0000_"/>
      <sheetName val="TDþ"/>
      <sheetName val="BU13-_x0003__x0000_+"/>
      <sheetName val="gvl"/>
      <sheetName val="GDTL cong D40"/>
      <sheetName val="THKPcong D40"/>
      <sheetName val="GDTran gieng"/>
      <sheetName val="THKPtran gieng"/>
      <sheetName val="XD"/>
      <sheetName val="THDT (2)"/>
      <sheetName val="DB (2)"/>
      <sheetName val="THTke"/>
      <sheetName val="DGTLdap dat (3)"/>
      <sheetName val="TM Du toan"/>
      <sheetName val="THKP dap chinh (3)"/>
      <sheetName val="Cong doan"/>
      <sheetName val="A"/>
      <sheetName val="PTS䁌"/>
      <sheetName val="clv¸"/>
      <sheetName val="B01þ"/>
      <sheetName val="B-B"/>
      <sheetName val="TIEN GOI"/>
      <sheetName val="NHAT KY THU TIEN T.GOI"/>
      <sheetName val="LUONG GIAN TIEP"/>
      <sheetName val="NHAT KY THU TIEN TM"/>
      <sheetName val="UOC THUC HIEN THUE TNDN"/>
      <sheetName val="QUY TM"/>
      <sheetName val="131"/>
      <sheetName val="NKCT - 01"/>
      <sheetName val="LAI - LO"/>
      <sheetName val="TO KHAI CHI TIET"/>
      <sheetName val="THUE PII"/>
      <sheetName val="THUE PIII"/>
      <sheetName val="QUYET TOAN THUE TNDN"/>
      <sheetName val="BANG CAN DOI RUT GON"/>
      <sheetName val="BANG CAN DOI"/>
      <sheetName val="NHAT KY CHI TIEN"/>
      <sheetName val="LAI LO"/>
      <sheetName val="TO KHAI THUE DT -TNDN- CP"/>
      <sheetName val="QUYET TOAN THUE- CAC KHOAN"/>
      <sheetName val="GIA THANH"/>
      <sheetName val="BAI DUNG "/>
      <sheetName val="BIA NAM"/>
      <sheetName val="TM BAO CAO"/>
      <sheetName val="SXKD"/>
      <sheetName val="tra-vat-lieu"/>
      <sheetName val="SOLIEU"/>
      <sheetName val=" o "/>
      <sheetName val="Don gia"/>
      <sheetName val="LD Kien"/>
      <sheetName val="QLoc"/>
      <sheetName val="TT Qlao"/>
      <sheetName val="Yen Bai"/>
      <sheetName val="Yen Giang"/>
      <sheetName val="Yen Hung"/>
      <sheetName val="Yen Lam"/>
      <sheetName val="Yen lac"/>
      <sheetName val="Yen Ninh"/>
      <sheetName val="Yen Phong"/>
      <sheetName val="Yen Phu"/>
      <sheetName val="Yen thai"/>
      <sheetName val="Yen Thinh"/>
      <sheetName val="Yen Tho"/>
      <sheetName val="Yen Trung"/>
      <sheetName val="Yen Truong"/>
      <sheetName val="Yen Tam"/>
      <sheetName val="Dinh Binh"/>
      <sheetName val="Dinh Cong"/>
      <sheetName val="Dinh Hoa"/>
      <sheetName val=" Dinh Hung"/>
      <sheetName val="Dinh Hai"/>
      <sheetName val="Dinh Lien"/>
      <sheetName val="Dinh Long"/>
      <sheetName val="Dinh Thanh"/>
      <sheetName val="Dinh Tien"/>
      <sheetName val="Dinh Tang"/>
      <sheetName val="Dinh Tan"/>
      <sheetName val="THPT Thong Nhat"/>
      <sheetName val="Dinh Tuong"/>
      <sheetName val="TTBDChinh Tri"/>
      <sheetName val="Phong GD"/>
      <sheetName val="Khoi Mam Non"/>
      <sheetName val="BT Van Hoa"/>
      <sheetName val="Day Nghe"/>
      <sheetName val="TH Q Loc 1"/>
      <sheetName val="Q lao"/>
      <sheetName val="T nhat"/>
      <sheetName val="Y bai"/>
      <sheetName val="Y giang"/>
      <sheetName val="Y hung"/>
      <sheetName val="Y lam"/>
      <sheetName val="Y lac"/>
      <sheetName val="Y ninh"/>
      <sheetName val="Y phong"/>
      <sheetName val="Y phu"/>
      <sheetName val="Y thai"/>
      <sheetName val="Y thinh"/>
      <sheetName val="Y tho"/>
      <sheetName val="Y trung"/>
      <sheetName val="Y truong"/>
      <sheetName val="Y tam"/>
      <sheetName val="Dbinh"/>
      <sheetName val="D cong"/>
      <sheetName val="D hoa"/>
      <sheetName val="Dhung"/>
      <sheetName val="D hai"/>
      <sheetName val="D lien"/>
      <sheetName val="D long"/>
      <sheetName val="D thanh"/>
      <sheetName val="D tien"/>
      <sheetName val="D tang"/>
      <sheetName val="D tan"/>
      <sheetName val="D tuong"/>
      <sheetName val="Q loc 2"/>
      <sheetName val="DT 05"/>
      <sheetName val="Quý 1"/>
      <sheetName val="Thang3"/>
      <sheetName val="Quý2"/>
      <sheetName val="Quy 3"/>
      <sheetName val="KPCĐ"/>
      <sheetName val="Nghiep vu"/>
      <sheetName val="T10-11"/>
      <sheetName val="Quý4"/>
      <sheetName val="0_x0000_Ԁ_x0000_가"/>
      <sheetName val="JanÐ"/>
    </sheetNames>
    <definedNames>
      <definedName name="DataFilter"/>
      <definedName name="DataSort"/>
      <definedName name="GoBack" sheetId="1"/>
    </definedNames>
    <sheetDataSet>
      <sheetData sheetId="0"/>
      <sheetData sheetId="1"/>
      <sheetData sheetId="2"/>
      <sheetData sheetId="3"/>
      <sheetData sheetId="4"/>
      <sheetData sheetId="5"/>
      <sheetData sheetId="6"/>
      <sheetData sheetId="7"/>
      <sheetData sheetId="8" refreshError="1"/>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refreshError="1"/>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refreshError="1"/>
      <sheetData sheetId="416" refreshError="1"/>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refreshError="1"/>
      <sheetData sheetId="479" refreshError="1"/>
      <sheetData sheetId="480"/>
      <sheetData sheetId="481"/>
      <sheetData sheetId="482"/>
      <sheetData sheetId="483"/>
      <sheetData sheetId="484"/>
      <sheetData sheetId="485"/>
      <sheetData sheetId="486"/>
      <sheetData sheetId="487"/>
      <sheetData sheetId="488"/>
      <sheetData sheetId="489"/>
      <sheetData sheetId="490" refreshError="1"/>
      <sheetData sheetId="491" refreshError="1"/>
      <sheetData sheetId="492" refreshError="1"/>
      <sheetData sheetId="493" refreshError="1"/>
      <sheetData sheetId="494" refreshError="1"/>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refreshError="1"/>
      <sheetData sheetId="530" refreshError="1"/>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refreshError="1"/>
      <sheetData sheetId="546" refreshError="1"/>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refreshError="1"/>
      <sheetData sheetId="604" refreshError="1"/>
      <sheetData sheetId="605" refreshError="1"/>
      <sheetData sheetId="606"/>
      <sheetData sheetId="607"/>
      <sheetData sheetId="608"/>
      <sheetData sheetId="609"/>
      <sheetData sheetId="610" refreshError="1"/>
      <sheetData sheetId="611" refreshError="1"/>
      <sheetData sheetId="612" refreshError="1"/>
      <sheetData sheetId="613" refreshError="1"/>
      <sheetData sheetId="614" refreshError="1"/>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refreshError="1"/>
      <sheetData sheetId="665" refreshError="1"/>
      <sheetData sheetId="666" refreshError="1"/>
      <sheetData sheetId="667" refreshError="1"/>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refreshError="1"/>
      <sheetData sheetId="710" refreshError="1"/>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sheetData sheetId="730"/>
      <sheetData sheetId="731"/>
      <sheetData sheetId="732"/>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sheetData sheetId="767"/>
      <sheetData sheetId="768"/>
      <sheetData sheetId="769"/>
      <sheetData sheetId="770"/>
      <sheetData sheetId="771"/>
      <sheetData sheetId="772"/>
      <sheetData sheetId="773"/>
      <sheetData sheetId="774"/>
      <sheetData sheetId="775"/>
      <sheetData sheetId="776"/>
      <sheetData sheetId="777"/>
      <sheetData sheetId="778"/>
      <sheetData sheetId="779"/>
      <sheetData sheetId="780"/>
      <sheetData sheetId="781"/>
      <sheetData sheetId="782"/>
      <sheetData sheetId="783"/>
      <sheetData sheetId="784"/>
      <sheetData sheetId="785"/>
      <sheetData sheetId="786"/>
      <sheetData sheetId="787"/>
      <sheetData sheetId="788"/>
      <sheetData sheetId="789" refreshError="1"/>
      <sheetData sheetId="790"/>
      <sheetData sheetId="791"/>
      <sheetData sheetId="792"/>
      <sheetData sheetId="793" refreshError="1"/>
      <sheetData sheetId="794"/>
      <sheetData sheetId="795"/>
      <sheetData sheetId="796"/>
      <sheetData sheetId="797"/>
      <sheetData sheetId="798"/>
      <sheetData sheetId="799"/>
      <sheetData sheetId="800"/>
      <sheetData sheetId="801"/>
      <sheetData sheetId="802"/>
      <sheetData sheetId="803"/>
      <sheetData sheetId="804"/>
      <sheetData sheetId="805"/>
      <sheetData sheetId="806"/>
      <sheetData sheetId="807"/>
      <sheetData sheetId="808"/>
      <sheetData sheetId="809"/>
      <sheetData sheetId="810"/>
      <sheetData sheetId="811"/>
      <sheetData sheetId="812"/>
      <sheetData sheetId="813" refreshError="1"/>
      <sheetData sheetId="814" refreshError="1"/>
      <sheetData sheetId="815" refreshError="1"/>
      <sheetData sheetId="816"/>
      <sheetData sheetId="817"/>
      <sheetData sheetId="818"/>
      <sheetData sheetId="819" refreshError="1"/>
      <sheetData sheetId="820" refreshError="1"/>
      <sheetData sheetId="821" refreshError="1"/>
      <sheetData sheetId="822" refreshError="1"/>
      <sheetData sheetId="823" refreshError="1"/>
      <sheetData sheetId="824"/>
      <sheetData sheetId="825"/>
      <sheetData sheetId="826"/>
      <sheetData sheetId="827"/>
      <sheetData sheetId="828"/>
      <sheetData sheetId="829"/>
      <sheetData sheetId="830"/>
      <sheetData sheetId="831"/>
      <sheetData sheetId="832"/>
      <sheetData sheetId="833"/>
      <sheetData sheetId="834"/>
      <sheetData sheetId="835"/>
      <sheetData sheetId="836"/>
      <sheetData sheetId="837"/>
      <sheetData sheetId="838"/>
      <sheetData sheetId="839"/>
      <sheetData sheetId="840"/>
      <sheetData sheetId="841"/>
      <sheetData sheetId="842"/>
      <sheetData sheetId="843"/>
      <sheetData sheetId="844"/>
      <sheetData sheetId="845"/>
      <sheetData sheetId="846"/>
      <sheetData sheetId="847"/>
      <sheetData sheetId="848"/>
      <sheetData sheetId="849"/>
      <sheetData sheetId="850"/>
      <sheetData sheetId="851"/>
      <sheetData sheetId="852"/>
      <sheetData sheetId="853"/>
      <sheetData sheetId="854"/>
      <sheetData sheetId="855"/>
      <sheetData sheetId="856"/>
      <sheetData sheetId="857" refreshError="1"/>
      <sheetData sheetId="858" refreshError="1"/>
      <sheetData sheetId="859" refreshError="1"/>
      <sheetData sheetId="860" refreshError="1"/>
      <sheetData sheetId="861" refreshError="1"/>
      <sheetData sheetId="862" refreshError="1"/>
      <sheetData sheetId="863" refreshError="1"/>
      <sheetData sheetId="864" refreshError="1"/>
      <sheetData sheetId="865" refreshError="1"/>
      <sheetData sheetId="866" refreshError="1"/>
      <sheetData sheetId="867" refreshError="1"/>
      <sheetData sheetId="868" refreshError="1"/>
      <sheetData sheetId="869" refreshError="1"/>
      <sheetData sheetId="870" refreshError="1"/>
      <sheetData sheetId="871" refreshError="1"/>
      <sheetData sheetId="872" refreshError="1"/>
      <sheetData sheetId="873" refreshError="1"/>
      <sheetData sheetId="874" refreshError="1"/>
      <sheetData sheetId="875" refreshError="1"/>
      <sheetData sheetId="876" refreshError="1"/>
      <sheetData sheetId="877" refreshError="1"/>
      <sheetData sheetId="878" refreshError="1"/>
      <sheetData sheetId="879" refreshError="1"/>
      <sheetData sheetId="880"/>
      <sheetData sheetId="881"/>
      <sheetData sheetId="882"/>
      <sheetData sheetId="883"/>
      <sheetData sheetId="884"/>
      <sheetData sheetId="885"/>
      <sheetData sheetId="886" refreshError="1"/>
      <sheetData sheetId="887"/>
      <sheetData sheetId="888"/>
      <sheetData sheetId="889" refreshError="1"/>
      <sheetData sheetId="890" refreshError="1"/>
      <sheetData sheetId="891" refreshError="1"/>
      <sheetData sheetId="892"/>
      <sheetData sheetId="893"/>
      <sheetData sheetId="894"/>
      <sheetData sheetId="895"/>
      <sheetData sheetId="896"/>
      <sheetData sheetId="897"/>
      <sheetData sheetId="898"/>
      <sheetData sheetId="899" refreshError="1"/>
      <sheetData sheetId="900" refreshError="1"/>
      <sheetData sheetId="901" refreshError="1"/>
      <sheetData sheetId="902" refreshError="1"/>
      <sheetData sheetId="903" refreshError="1"/>
      <sheetData sheetId="904" refreshError="1"/>
      <sheetData sheetId="905" refreshError="1"/>
      <sheetData sheetId="906" refreshError="1"/>
      <sheetData sheetId="907" refreshError="1"/>
      <sheetData sheetId="908" refreshError="1"/>
      <sheetData sheetId="909" refreshError="1"/>
      <sheetData sheetId="910" refreshError="1"/>
      <sheetData sheetId="911" refreshError="1"/>
      <sheetData sheetId="912" refreshError="1"/>
      <sheetData sheetId="913" refreshError="1"/>
      <sheetData sheetId="914" refreshError="1"/>
      <sheetData sheetId="915" refreshError="1"/>
      <sheetData sheetId="916" refreshError="1"/>
      <sheetData sheetId="917" refreshError="1"/>
      <sheetData sheetId="918" refreshError="1"/>
      <sheetData sheetId="919" refreshError="1"/>
      <sheetData sheetId="920" refreshError="1"/>
      <sheetData sheetId="921" refreshError="1"/>
      <sheetData sheetId="922" refreshError="1"/>
      <sheetData sheetId="923" refreshError="1"/>
      <sheetData sheetId="924" refreshError="1"/>
      <sheetData sheetId="925" refreshError="1"/>
      <sheetData sheetId="926" refreshError="1"/>
      <sheetData sheetId="927" refreshError="1"/>
      <sheetData sheetId="928" refreshError="1"/>
      <sheetData sheetId="929" refreshError="1"/>
      <sheetData sheetId="930" refreshError="1"/>
      <sheetData sheetId="931" refreshError="1"/>
      <sheetData sheetId="932" refreshError="1"/>
      <sheetData sheetId="933" refreshError="1"/>
      <sheetData sheetId="934" refreshError="1"/>
      <sheetData sheetId="935" refreshError="1"/>
      <sheetData sheetId="936" refreshError="1"/>
      <sheetData sheetId="937" refreshError="1"/>
      <sheetData sheetId="938" refreshError="1"/>
      <sheetData sheetId="939" refreshError="1"/>
      <sheetData sheetId="940" refreshError="1"/>
      <sheetData sheetId="941" refreshError="1"/>
      <sheetData sheetId="942" refreshError="1"/>
      <sheetData sheetId="943" refreshError="1"/>
      <sheetData sheetId="944" refreshError="1"/>
      <sheetData sheetId="945" refreshError="1"/>
      <sheetData sheetId="946" refreshError="1"/>
      <sheetData sheetId="947" refreshError="1"/>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refreshError="1"/>
      <sheetData sheetId="958"/>
      <sheetData sheetId="959"/>
      <sheetData sheetId="960"/>
      <sheetData sheetId="961"/>
      <sheetData sheetId="962"/>
      <sheetData sheetId="963"/>
      <sheetData sheetId="964"/>
      <sheetData sheetId="965"/>
      <sheetData sheetId="966"/>
      <sheetData sheetId="967"/>
      <sheetData sheetId="968"/>
      <sheetData sheetId="969"/>
      <sheetData sheetId="970" refreshError="1"/>
      <sheetData sheetId="971"/>
      <sheetData sheetId="972"/>
      <sheetData sheetId="973"/>
      <sheetData sheetId="974"/>
      <sheetData sheetId="975"/>
      <sheetData sheetId="976"/>
      <sheetData sheetId="977"/>
      <sheetData sheetId="978"/>
      <sheetData sheetId="979"/>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refreshError="1"/>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refreshError="1"/>
      <sheetData sheetId="1031" refreshError="1"/>
      <sheetData sheetId="1032" refreshError="1"/>
      <sheetData sheetId="1033" refreshError="1"/>
      <sheetData sheetId="1034" refreshError="1"/>
      <sheetData sheetId="1035" refreshError="1"/>
      <sheetData sheetId="1036" refreshError="1"/>
      <sheetData sheetId="1037" refreshError="1"/>
      <sheetData sheetId="1038" refreshError="1"/>
      <sheetData sheetId="1039" refreshError="1"/>
      <sheetData sheetId="1040" refreshError="1"/>
      <sheetData sheetId="1041" refreshError="1"/>
      <sheetData sheetId="1042"/>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refreshError="1"/>
      <sheetData sheetId="1057" refreshError="1"/>
      <sheetData sheetId="1058" refreshError="1"/>
      <sheetData sheetId="1059" refreshError="1"/>
      <sheetData sheetId="1060" refreshError="1"/>
      <sheetData sheetId="1061" refreshError="1"/>
      <sheetData sheetId="1062" refreshError="1"/>
      <sheetData sheetId="1063" refreshError="1"/>
      <sheetData sheetId="1064" refreshError="1"/>
      <sheetData sheetId="1065" refreshError="1"/>
      <sheetData sheetId="1066" refreshError="1"/>
      <sheetData sheetId="1067" refreshError="1"/>
      <sheetData sheetId="1068" refreshError="1"/>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sheetData sheetId="1095"/>
      <sheetData sheetId="1096"/>
      <sheetData sheetId="1097"/>
      <sheetData sheetId="1098"/>
      <sheetData sheetId="1099"/>
      <sheetData sheetId="1100"/>
      <sheetData sheetId="1101"/>
      <sheetData sheetId="1102"/>
      <sheetData sheetId="1103"/>
      <sheetData sheetId="1104"/>
      <sheetData sheetId="1105"/>
      <sheetData sheetId="1106"/>
      <sheetData sheetId="1107"/>
      <sheetData sheetId="1108"/>
      <sheetData sheetId="1109"/>
      <sheetData sheetId="1110"/>
      <sheetData sheetId="1111"/>
      <sheetData sheetId="1112"/>
      <sheetData sheetId="1113"/>
      <sheetData sheetId="1114"/>
      <sheetData sheetId="1115"/>
      <sheetData sheetId="1116"/>
      <sheetData sheetId="1117"/>
      <sheetData sheetId="1118"/>
      <sheetData sheetId="1119"/>
      <sheetData sheetId="1120"/>
      <sheetData sheetId="1121"/>
      <sheetData sheetId="1122"/>
      <sheetData sheetId="1123"/>
      <sheetData sheetId="1124"/>
      <sheetData sheetId="1125"/>
      <sheetData sheetId="1126" refreshError="1"/>
      <sheetData sheetId="1127" refreshError="1"/>
      <sheetData sheetId="1128" refreshError="1"/>
      <sheetData sheetId="1129" refreshError="1"/>
      <sheetData sheetId="1130" refreshError="1"/>
      <sheetData sheetId="1131" refreshError="1"/>
      <sheetData sheetId="1132" refreshError="1"/>
      <sheetData sheetId="1133" refreshError="1"/>
      <sheetData sheetId="1134" refreshError="1"/>
      <sheetData sheetId="1135" refreshError="1"/>
      <sheetData sheetId="1136"/>
      <sheetData sheetId="1137"/>
      <sheetData sheetId="1138"/>
      <sheetData sheetId="1139"/>
      <sheetData sheetId="1140" refreshError="1"/>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 sheetId="1157"/>
      <sheetData sheetId="1158"/>
      <sheetData sheetId="1159"/>
      <sheetData sheetId="1160"/>
      <sheetData sheetId="1161"/>
      <sheetData sheetId="1162"/>
      <sheetData sheetId="1163"/>
      <sheetData sheetId="1164"/>
      <sheetData sheetId="1165"/>
      <sheetData sheetId="1166"/>
      <sheetData sheetId="1167"/>
      <sheetData sheetId="1168"/>
      <sheetData sheetId="1169"/>
      <sheetData sheetId="1170"/>
      <sheetData sheetId="1171"/>
      <sheetData sheetId="1172"/>
      <sheetData sheetId="1173"/>
      <sheetData sheetId="1174"/>
      <sheetData sheetId="1175"/>
      <sheetData sheetId="1176"/>
      <sheetData sheetId="1177"/>
      <sheetData sheetId="1178"/>
      <sheetData sheetId="1179"/>
      <sheetData sheetId="1180"/>
      <sheetData sheetId="1181"/>
      <sheetData sheetId="1182"/>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sheetData sheetId="1196"/>
      <sheetData sheetId="1197"/>
      <sheetData sheetId="1198"/>
      <sheetData sheetId="1199"/>
      <sheetData sheetId="1200"/>
      <sheetData sheetId="1201"/>
      <sheetData sheetId="1202"/>
      <sheetData sheetId="1203"/>
      <sheetData sheetId="1204"/>
      <sheetData sheetId="1205"/>
      <sheetData sheetId="1206"/>
      <sheetData sheetId="1207"/>
      <sheetData sheetId="1208"/>
      <sheetData sheetId="1209" refreshError="1"/>
      <sheetData sheetId="1210" refreshError="1"/>
      <sheetData sheetId="1211" refreshError="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sheetData sheetId="1222"/>
      <sheetData sheetId="1223"/>
      <sheetData sheetId="1224"/>
      <sheetData sheetId="1225"/>
      <sheetData sheetId="1226"/>
      <sheetData sheetId="1227"/>
      <sheetData sheetId="1228"/>
      <sheetData sheetId="1229"/>
      <sheetData sheetId="1230"/>
      <sheetData sheetId="1231"/>
      <sheetData sheetId="1232"/>
      <sheetData sheetId="1233"/>
      <sheetData sheetId="1234"/>
      <sheetData sheetId="1235"/>
      <sheetData sheetId="1236" refreshError="1"/>
      <sheetData sheetId="1237" refreshError="1"/>
      <sheetData sheetId="1238" refreshError="1"/>
      <sheetData sheetId="1239"/>
      <sheetData sheetId="1240" refreshError="1"/>
      <sheetData sheetId="1241"/>
      <sheetData sheetId="1242" refreshError="1"/>
      <sheetData sheetId="1243" refreshError="1"/>
      <sheetData sheetId="1244" refreshError="1"/>
      <sheetData sheetId="1245" refreshError="1"/>
      <sheetData sheetId="1246" refreshError="1"/>
      <sheetData sheetId="1247" refreshError="1"/>
      <sheetData sheetId="1248" refreshError="1"/>
      <sheetData sheetId="1249" refreshError="1"/>
      <sheetData sheetId="1250" refreshError="1"/>
      <sheetData sheetId="1251" refreshError="1"/>
      <sheetData sheetId="1252" refreshError="1"/>
      <sheetData sheetId="1253"/>
      <sheetData sheetId="1254"/>
      <sheetData sheetId="1255"/>
      <sheetData sheetId="1256"/>
      <sheetData sheetId="1257"/>
      <sheetData sheetId="1258"/>
      <sheetData sheetId="1259"/>
      <sheetData sheetId="1260" refreshError="1"/>
      <sheetData sheetId="1261" refreshError="1"/>
      <sheetData sheetId="1262" refreshError="1"/>
      <sheetData sheetId="1263" refreshError="1"/>
      <sheetData sheetId="1264"/>
      <sheetData sheetId="1265"/>
      <sheetData sheetId="1266"/>
      <sheetData sheetId="1267"/>
      <sheetData sheetId="1268"/>
      <sheetData sheetId="1269"/>
      <sheetData sheetId="1270"/>
      <sheetData sheetId="1271"/>
      <sheetData sheetId="1272"/>
      <sheetData sheetId="1273"/>
      <sheetData sheetId="1274" refreshError="1"/>
      <sheetData sheetId="1275" refreshError="1"/>
      <sheetData sheetId="1276" refreshError="1"/>
      <sheetData sheetId="1277"/>
      <sheetData sheetId="1278"/>
      <sheetData sheetId="1279"/>
      <sheetData sheetId="1280"/>
      <sheetData sheetId="1281"/>
      <sheetData sheetId="1282"/>
      <sheetData sheetId="1283"/>
      <sheetData sheetId="1284"/>
      <sheetData sheetId="1285"/>
      <sheetData sheetId="1286"/>
      <sheetData sheetId="1287"/>
      <sheetData sheetId="1288"/>
      <sheetData sheetId="1289"/>
      <sheetData sheetId="1290"/>
      <sheetData sheetId="1291"/>
      <sheetData sheetId="1292"/>
      <sheetData sheetId="1293"/>
      <sheetData sheetId="1294"/>
      <sheetData sheetId="1295"/>
      <sheetData sheetId="1296"/>
      <sheetData sheetId="1297" refreshError="1"/>
      <sheetData sheetId="1298" refreshError="1"/>
      <sheetData sheetId="1299" refreshError="1"/>
      <sheetData sheetId="1300" refreshError="1"/>
      <sheetData sheetId="1301"/>
      <sheetData sheetId="1302"/>
      <sheetData sheetId="1303" refreshError="1"/>
      <sheetData sheetId="1304" refreshError="1"/>
      <sheetData sheetId="1305"/>
      <sheetData sheetId="1306" refreshError="1"/>
      <sheetData sheetId="1307" refreshError="1"/>
      <sheetData sheetId="1308" refreshError="1"/>
      <sheetData sheetId="1309" refreshError="1"/>
      <sheetData sheetId="1310" refreshError="1"/>
      <sheetData sheetId="1311" refreshError="1"/>
      <sheetData sheetId="1312" refreshError="1"/>
      <sheetData sheetId="1313" refreshError="1"/>
      <sheetData sheetId="1314" refreshError="1"/>
      <sheetData sheetId="1315" refreshError="1"/>
      <sheetData sheetId="1316" refreshError="1"/>
      <sheetData sheetId="1317" refreshError="1"/>
      <sheetData sheetId="1318" refreshError="1"/>
      <sheetData sheetId="1319" refreshError="1"/>
      <sheetData sheetId="1320" refreshError="1"/>
      <sheetData sheetId="1321" refreshError="1"/>
      <sheetData sheetId="1322"/>
      <sheetData sheetId="1323"/>
      <sheetData sheetId="1324"/>
      <sheetData sheetId="1325"/>
      <sheetData sheetId="1326"/>
      <sheetData sheetId="1327"/>
      <sheetData sheetId="1328"/>
      <sheetData sheetId="1329"/>
      <sheetData sheetId="1330"/>
      <sheetData sheetId="1331"/>
      <sheetData sheetId="1332"/>
      <sheetData sheetId="1333"/>
      <sheetData sheetId="1334"/>
      <sheetData sheetId="1335"/>
      <sheetData sheetId="1336"/>
      <sheetData sheetId="1337"/>
      <sheetData sheetId="1338"/>
      <sheetData sheetId="1339" refreshError="1"/>
      <sheetData sheetId="1340" refreshError="1"/>
      <sheetData sheetId="1341" refreshError="1"/>
      <sheetData sheetId="1342"/>
      <sheetData sheetId="1343" refreshError="1"/>
      <sheetData sheetId="1344" refreshError="1"/>
      <sheetData sheetId="1345" refreshError="1"/>
      <sheetData sheetId="1346" refreshError="1"/>
      <sheetData sheetId="1347" refreshError="1"/>
      <sheetData sheetId="1348" refreshError="1"/>
      <sheetData sheetId="1349" refreshError="1"/>
      <sheetData sheetId="1350" refreshError="1"/>
      <sheetData sheetId="1351" refreshError="1"/>
      <sheetData sheetId="1352" refreshError="1"/>
      <sheetData sheetId="1353" refreshError="1"/>
      <sheetData sheetId="1354" refreshError="1"/>
      <sheetData sheetId="1355" refreshError="1"/>
      <sheetData sheetId="1356" refreshError="1"/>
      <sheetData sheetId="1357" refreshError="1"/>
      <sheetData sheetId="1358" refreshError="1"/>
      <sheetData sheetId="1359" refreshError="1"/>
      <sheetData sheetId="1360" refreshError="1"/>
      <sheetData sheetId="1361"/>
      <sheetData sheetId="1362" refreshError="1"/>
      <sheetData sheetId="1363" refreshError="1"/>
      <sheetData sheetId="1364" refreshError="1"/>
      <sheetData sheetId="1365"/>
      <sheetData sheetId="1366"/>
      <sheetData sheetId="1367"/>
      <sheetData sheetId="1368" refreshError="1"/>
      <sheetData sheetId="1369" refreshError="1"/>
      <sheetData sheetId="1370" refreshError="1"/>
      <sheetData sheetId="1371" refreshError="1"/>
      <sheetData sheetId="1372" refreshError="1"/>
      <sheetData sheetId="1373" refreshError="1"/>
      <sheetData sheetId="1374" refreshError="1"/>
      <sheetData sheetId="1375" refreshError="1"/>
      <sheetData sheetId="1376" refreshError="1"/>
      <sheetData sheetId="1377" refreshError="1"/>
      <sheetData sheetId="1378" refreshError="1"/>
      <sheetData sheetId="1379" refreshError="1"/>
      <sheetData sheetId="1380" refreshError="1"/>
      <sheetData sheetId="1381" refreshError="1"/>
      <sheetData sheetId="1382" refreshError="1"/>
      <sheetData sheetId="1383" refreshError="1"/>
      <sheetData sheetId="1384" refreshError="1"/>
      <sheetData sheetId="1385" refreshError="1"/>
      <sheetData sheetId="1386" refreshError="1"/>
      <sheetData sheetId="1387" refreshError="1"/>
      <sheetData sheetId="1388" refreshError="1"/>
      <sheetData sheetId="1389" refreshError="1"/>
      <sheetData sheetId="1390" refreshError="1"/>
      <sheetData sheetId="1391" refreshError="1"/>
      <sheetData sheetId="1392" refreshError="1"/>
      <sheetData sheetId="1393" refreshError="1"/>
      <sheetData sheetId="1394" refreshError="1"/>
      <sheetData sheetId="1395" refreshError="1"/>
      <sheetData sheetId="1396" refreshError="1"/>
      <sheetData sheetId="1397" refreshError="1"/>
      <sheetData sheetId="1398" refreshError="1"/>
      <sheetData sheetId="1399" refreshError="1"/>
      <sheetData sheetId="1400" refreshError="1"/>
      <sheetData sheetId="1401" refreshError="1"/>
      <sheetData sheetId="1402" refreshError="1"/>
      <sheetData sheetId="1403" refreshError="1"/>
      <sheetData sheetId="1404" refreshError="1"/>
      <sheetData sheetId="1405" refreshError="1"/>
      <sheetData sheetId="1406" refreshError="1"/>
      <sheetData sheetId="1407" refreshError="1"/>
      <sheetData sheetId="1408" refreshError="1"/>
      <sheetData sheetId="1409" refreshError="1"/>
      <sheetData sheetId="1410" refreshError="1"/>
      <sheetData sheetId="1411" refreshError="1"/>
      <sheetData sheetId="1412" refreshError="1"/>
      <sheetData sheetId="1413" refreshError="1"/>
      <sheetData sheetId="1414" refreshError="1"/>
      <sheetData sheetId="1415" refreshError="1"/>
      <sheetData sheetId="1416" refreshError="1"/>
      <sheetData sheetId="1417" refreshError="1"/>
      <sheetData sheetId="1418" refreshError="1"/>
      <sheetData sheetId="1419" refreshError="1"/>
      <sheetData sheetId="1420" refreshError="1"/>
      <sheetData sheetId="1421" refreshError="1"/>
      <sheetData sheetId="1422" refreshError="1"/>
      <sheetData sheetId="1423" refreshError="1"/>
      <sheetData sheetId="1424" refreshError="1"/>
      <sheetData sheetId="1425" refreshError="1"/>
      <sheetData sheetId="1426" refreshError="1"/>
      <sheetData sheetId="1427" refreshError="1"/>
      <sheetData sheetId="1428" refreshError="1"/>
      <sheetData sheetId="1429" refreshError="1"/>
      <sheetData sheetId="1430" refreshError="1"/>
      <sheetData sheetId="1431" refreshError="1"/>
      <sheetData sheetId="1432" refreshError="1"/>
      <sheetData sheetId="1433" refreshError="1"/>
      <sheetData sheetId="1434" refreshError="1"/>
      <sheetData sheetId="1435" refreshError="1"/>
      <sheetData sheetId="1436" refreshError="1"/>
      <sheetData sheetId="1437" refreshError="1"/>
      <sheetData sheetId="1438" refreshError="1"/>
      <sheetData sheetId="1439" refreshError="1"/>
      <sheetData sheetId="1440" refreshError="1"/>
      <sheetData sheetId="1441" refreshError="1"/>
      <sheetData sheetId="1442" refreshError="1"/>
      <sheetData sheetId="1443" refreshError="1"/>
      <sheetData sheetId="1444" refreshError="1"/>
      <sheetData sheetId="1445" refreshError="1"/>
      <sheetData sheetId="1446" refreshError="1"/>
      <sheetData sheetId="1447" refreshError="1"/>
      <sheetData sheetId="1448" refreshError="1"/>
      <sheetData sheetId="1449" refreshError="1"/>
      <sheetData sheetId="1450" refreshError="1"/>
      <sheetData sheetId="1451" refreshError="1"/>
      <sheetData sheetId="1452" refreshError="1"/>
      <sheetData sheetId="1453" refreshError="1"/>
      <sheetData sheetId="1454" refreshError="1"/>
      <sheetData sheetId="1455" refreshError="1"/>
      <sheetData sheetId="1456" refreshError="1"/>
      <sheetData sheetId="1457" refreshError="1"/>
      <sheetData sheetId="1458" refreshError="1"/>
      <sheetData sheetId="1459" refreshError="1"/>
      <sheetData sheetId="1460" refreshError="1"/>
      <sheetData sheetId="1461" refreshError="1"/>
      <sheetData sheetId="1462" refreshError="1"/>
      <sheetData sheetId="1463" refreshError="1"/>
      <sheetData sheetId="1464" refreshError="1"/>
      <sheetData sheetId="1465" refreshError="1"/>
      <sheetData sheetId="1466" refreshError="1"/>
      <sheetData sheetId="1467" refreshError="1"/>
      <sheetData sheetId="1468" refreshError="1"/>
      <sheetData sheetId="1469" refreshError="1"/>
      <sheetData sheetId="1470" refreshError="1"/>
      <sheetData sheetId="1471" refreshError="1"/>
      <sheetData sheetId="1472" refreshError="1"/>
      <sheetData sheetId="1473" refreshError="1"/>
      <sheetData sheetId="1474" refreshError="1"/>
      <sheetData sheetId="1475" refreshError="1"/>
      <sheetData sheetId="1476" refreshError="1"/>
      <sheetData sheetId="1477" refreshError="1"/>
      <sheetData sheetId="1478" refreshError="1"/>
      <sheetData sheetId="1479" refreshError="1"/>
      <sheetData sheetId="1480" refreshError="1"/>
      <sheetData sheetId="1481" refreshError="1"/>
      <sheetData sheetId="1482" refreshError="1"/>
      <sheetData sheetId="1483" refreshError="1"/>
      <sheetData sheetId="1484" refreshError="1"/>
      <sheetData sheetId="1485" refreshError="1"/>
      <sheetData sheetId="1486" refreshError="1"/>
      <sheetData sheetId="1487" refreshError="1"/>
      <sheetData sheetId="1488" refreshError="1"/>
      <sheetData sheetId="1489" refreshError="1"/>
      <sheetData sheetId="1490" refreshError="1"/>
      <sheetData sheetId="1491" refreshError="1"/>
      <sheetData sheetId="1492" refreshError="1"/>
      <sheetData sheetId="1493" refreshError="1"/>
      <sheetData sheetId="1494" refreshError="1"/>
      <sheetData sheetId="1495" refreshError="1"/>
      <sheetData sheetId="1496" refreshError="1"/>
      <sheetData sheetId="1497" refreshError="1"/>
      <sheetData sheetId="1498" refreshError="1"/>
      <sheetData sheetId="1499" refreshError="1"/>
      <sheetData sheetId="1500" refreshError="1"/>
      <sheetData sheetId="1501" refreshError="1"/>
      <sheetData sheetId="1502" refreshError="1"/>
      <sheetData sheetId="1503" refreshError="1"/>
      <sheetData sheetId="1504" refreshError="1"/>
      <sheetData sheetId="1505" refreshError="1"/>
      <sheetData sheetId="1506" refreshError="1"/>
      <sheetData sheetId="1507" refreshError="1"/>
      <sheetData sheetId="1508" refreshError="1"/>
      <sheetData sheetId="1509" refreshError="1"/>
      <sheetData sheetId="1510" refreshError="1"/>
      <sheetData sheetId="1511" refreshError="1"/>
      <sheetData sheetId="1512" refreshError="1"/>
      <sheetData sheetId="1513" refreshError="1"/>
      <sheetData sheetId="1514" refreshError="1"/>
      <sheetData sheetId="1515" refreshError="1"/>
      <sheetData sheetId="1516" refreshError="1"/>
      <sheetData sheetId="1517" refreshError="1"/>
      <sheetData sheetId="1518" refreshError="1"/>
      <sheetData sheetId="1519" refreshError="1"/>
      <sheetData sheetId="1520" refreshError="1"/>
      <sheetData sheetId="1521"/>
      <sheetData sheetId="152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 chung"/>
      <sheetName val="BANCO (3)"/>
      <sheetName val="MT TW in (2)"/>
      <sheetName val="PL III CTrinh (2)"/>
      <sheetName val="PL IV nganh (2)"/>
      <sheetName val="MT DPin (3)"/>
      <sheetName val="TH in (2)"/>
      <sheetName val="PLIb"/>
      <sheetName val="PLIIIb"/>
      <sheetName val="BANCO (2)"/>
      <sheetName val="MT DPin (2)"/>
      <sheetName val="THSS"/>
      <sheetName val="THSS (3)"/>
      <sheetName val="THSS (4)"/>
      <sheetName val="THSS (6)"/>
      <sheetName val="THSS (5)"/>
      <sheetName val="THSS (7)"/>
      <sheetName val="PL III CTrinh (3)"/>
      <sheetName val="PL IV nganh (3)"/>
      <sheetName val="PL III CTrinh"/>
      <sheetName val="PL IV nganh"/>
      <sheetName val="TH 2016-2020-gom CTMTQG"/>
      <sheetName val="SS dia phuong"/>
      <sheetName val="TH 2016-2020 -Kgom CTMTQG"/>
      <sheetName val="TH in"/>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TH phan bo  17.9.2015_Thu"/>
      <sheetName val="Chi_chung"/>
      <sheetName val="BANCO_(3)"/>
      <sheetName val="MT_TW_in_(2)"/>
      <sheetName val="PL_III_CTrinh_(2)"/>
      <sheetName val="PL_IV_nganh_(2)"/>
      <sheetName val="MT_DPin_(3)"/>
      <sheetName val="TH_in_(2)"/>
      <sheetName val="BANCO_(2)"/>
      <sheetName val="MT_DPin_(2)"/>
      <sheetName val="THSS_(3)"/>
      <sheetName val="THSS_(4)"/>
      <sheetName val="THSS_(6)"/>
      <sheetName val="THSS_(5)"/>
      <sheetName val="THSS_(7)"/>
      <sheetName val="PL_III_CTrinh_(3)"/>
      <sheetName val="PL_IV_nganh_(3)"/>
      <sheetName val="PL_III_CTrinh"/>
      <sheetName val="PL_IV_nganh"/>
      <sheetName val="TH_2016-2020-gom_CTMTQG"/>
      <sheetName val="SS_dia_phuong"/>
      <sheetName val="TH_2016-2020_-Kgom_CTMTQG"/>
      <sheetName val="TH_in"/>
      <sheetName val="MT_TW_in"/>
      <sheetName val="MT_DPin"/>
      <sheetName val="DT_theo_MT(TW)"/>
      <sheetName val="DT_theo_MT_(DP)"/>
      <sheetName val="CTMTQG_GNBV"/>
      <sheetName val="TH_dau_bo"/>
      <sheetName val="MTTW_in"/>
      <sheetName val="SSDP-an_cot"/>
      <sheetName val="SSDP-an_cot_(2)"/>
      <sheetName val="So_sanhDPguidi_(2)"/>
      <sheetName val="So_sanhDPguidi_(3)"/>
      <sheetName val="So_sanhDPguidi"/>
      <sheetName val="PL1_-TH-gui_BTC"/>
      <sheetName val="PL2-MTTW-gui_BTC"/>
      <sheetName val="PL3-MTDP-gui_BTC"/>
      <sheetName val="TH_phan_bo__17_9_2015_Thu"/>
      <sheetName val="DONGIA"/>
      <sheetName val="DON GIA"/>
      <sheetName val="DG"/>
      <sheetName val="Tiepdia"/>
      <sheetName val="TDTKP"/>
    </sheetNames>
    <sheetDataSet>
      <sheetData sheetId="0" refreshError="1"/>
      <sheetData sheetId="1">
        <row r="122">
          <cell r="I122">
            <v>6.7156099999999999</v>
          </cell>
        </row>
      </sheetData>
      <sheetData sheetId="2">
        <row r="29">
          <cell r="K29">
            <v>49327</v>
          </cell>
        </row>
      </sheetData>
      <sheetData sheetId="3" refreshError="1"/>
      <sheetData sheetId="4" refreshError="1"/>
      <sheetData sheetId="5" refreshError="1"/>
      <sheetData sheetId="6" refreshError="1"/>
      <sheetData sheetId="7" refreshError="1"/>
      <sheetData sheetId="8" refreshError="1"/>
      <sheetData sheetId="9">
        <row r="123">
          <cell r="F123">
            <v>4.5632445555441416E-2</v>
          </cell>
        </row>
      </sheetData>
      <sheetData sheetId="10">
        <row r="99">
          <cell r="BP99">
            <v>6.7156099999999999</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13">
          <cell r="B13" t="str">
            <v>TỔNG SỐ</v>
          </cell>
        </row>
      </sheetData>
      <sheetData sheetId="26"/>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sheetData sheetId="51">
        <row r="122">
          <cell r="I122">
            <v>6.7156099999999999</v>
          </cell>
        </row>
      </sheetData>
      <sheetData sheetId="52">
        <row r="29">
          <cell r="K29">
            <v>49327</v>
          </cell>
        </row>
      </sheetData>
      <sheetData sheetId="53"/>
      <sheetData sheetId="54"/>
      <sheetData sheetId="55"/>
      <sheetData sheetId="56"/>
      <sheetData sheetId="57">
        <row r="123">
          <cell r="F123">
            <v>4.5632445555441416E-2</v>
          </cell>
        </row>
      </sheetData>
      <sheetData sheetId="58">
        <row r="99">
          <cell r="BP99">
            <v>6.7156099999999999</v>
          </cell>
        </row>
      </sheetData>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refreshError="1"/>
      <sheetData sheetId="89" refreshError="1"/>
      <sheetData sheetId="90" refreshError="1"/>
      <sheetData sheetId="91" refreshError="1"/>
      <sheetData sheetId="9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Quantity"/>
      <sheetName val="KP_List"/>
      <sheetName val="PU_ITALY "/>
      <sheetName val="Prices"/>
      <sheetName val="Module1"/>
      <sheetName val="Module2"/>
      <sheetName val="XL4Poppy"/>
      <sheetName val="6787CWFASE2CASE2_00"/>
      <sheetName val="THDZ0,4"/>
      <sheetName val="TH DZ35"/>
      <sheetName val="THTram"/>
      <sheetName val="Tro giup"/>
      <sheetName val="조명시설"/>
      <sheetName val="Sheet1"/>
      <sheetName val="DON GIA CAN THO"/>
      <sheetName val="Don gia chi tiet"/>
      <sheetName val="TinhGiaMTC"/>
      <sheetName val="TinhGiaNC"/>
      <sheetName val="RAB AR&amp;STR"/>
      <sheetName val="Earthwork"/>
      <sheetName val="Input"/>
      <sheetName val="DANHPHAP"/>
      <sheetName val="chi tiet TBA"/>
      <sheetName val="chi tiet C"/>
      <sheetName val="공통가설"/>
      <sheetName val="ptnc"/>
      <sheetName val="ptvl"/>
      <sheetName val="ptm"/>
      <sheetName val="SILICATE"/>
      <sheetName val="물량표S"/>
      <sheetName val="DG"/>
      <sheetName val="XT_Buoc 3"/>
      <sheetName val="PU_ITALY_"/>
      <sheetName val="TH_DZ35"/>
      <sheetName val="Tro_giup"/>
      <sheetName val="DON_GIA_CAN_THO"/>
      <sheetName val="Don gia"/>
      <sheetName val="DC"/>
      <sheetName val="NL"/>
      <sheetName val="DON GIA TRAM (3)"/>
      <sheetName val="dongia"/>
      <sheetName val="VL,NC,MTC"/>
      <sheetName val="#REF"/>
      <sheetName val="DATA"/>
      <sheetName val="Customize Your Purchase Order"/>
      <sheetName val="RAB_AR&amp;STR"/>
      <sheetName val="chi_tiet_TBA"/>
      <sheetName val="chi_tiet_C"/>
      <sheetName val="Customize_Your_Purchase_Order"/>
      <sheetName val="BG"/>
      <sheetName val="FitOutConfCentre"/>
      <sheetName val="내역서"/>
      <sheetName val="KLHT"/>
      <sheetName val="CHITIET VL-NC-TT -1p"/>
      <sheetName val="CHITIET VL-NC-TT-3p"/>
      <sheetName val="TONG HOP VL-NC TT"/>
      <sheetName val="TDTKP1"/>
      <sheetName val="KPVC-BD "/>
      <sheetName val="Shdet1"/>
      <sheetName val="PU_ITALY_1"/>
      <sheetName val="TH_DZ351"/>
      <sheetName val="Tro_giup1"/>
      <sheetName val="DON_GIA_CAN_THO1"/>
      <sheetName val="gvl"/>
      <sheetName val="TONGKE-HT"/>
      <sheetName val="7606 DZ"/>
      <sheetName val="Control"/>
      <sheetName val="THVATTU"/>
      <sheetName val="Du Toan"/>
      <sheetName val="NGUON"/>
      <sheetName val="DGTH"/>
      <sheetName val="HĐ ngoài"/>
      <sheetName val="dongia (2)"/>
      <sheetName val="Mall"/>
      <sheetName val="DONVIBAN"/>
      <sheetName val="402"/>
      <sheetName val="PROFILE"/>
      <sheetName val="Ky Lam Bridge"/>
      <sheetName val="Provisional Sums Item"/>
      <sheetName val="Gas Pressure Welding"/>
      <sheetName val="General Item&amp;General Requiremen"/>
      <sheetName val="General Items"/>
      <sheetName val="Regenral Requirements"/>
      <sheetName val="BANCO (2)"/>
      <sheetName val="MT DPin (2)"/>
      <sheetName val="S-curve "/>
      <sheetName val="PU_ITALY_2"/>
      <sheetName val="TH_DZ352"/>
      <sheetName val="Tro_giup2"/>
      <sheetName val="DON_GIA_CAN_THO2"/>
      <sheetName val="Don_gia_chi_tiet"/>
      <sheetName val="Commercial value"/>
      <sheetName val="NC"/>
      <sheetName val="TONG HOP VL-NC"/>
      <sheetName val="lam-moi"/>
      <sheetName val="VL"/>
      <sheetName val="A1.CN"/>
      <sheetName val="PTDG"/>
      <sheetName val="CTG"/>
      <sheetName val="phuluc1"/>
      <sheetName val="So doi chieu LC"/>
      <sheetName val="CBKC-110"/>
      <sheetName val="dnc4"/>
      <sheetName val="project management"/>
      <sheetName val="실행철강하도"/>
      <sheetName val="침하계"/>
      <sheetName val="BETON"/>
      <sheetName val="갑지"/>
      <sheetName val="24-ACMV"/>
      <sheetName val="chitimc"/>
      <sheetName val="giathanh1"/>
      <sheetName val="Titles"/>
      <sheetName val="Rates 2009"/>
      <sheetName val="SL"/>
      <sheetName val="TH_CNO"/>
      <sheetName val="NK_CHU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sheetData sheetId="61"/>
      <sheetData sheetId="62"/>
      <sheetData sheetId="63"/>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ểu số 01"/>
      <sheetName val="Biểu số 02"/>
      <sheetName val="biểu số 3"/>
      <sheetName val="Biểu số 4"/>
      <sheetName val="Biểu số 5"/>
      <sheetName val="Thu (06)"/>
      <sheetName val="Thu xã (06a)"/>
      <sheetName val="Điều tiết xã (6b)"/>
      <sheetName val="Chi NSĐP (07)"/>
      <sheetName val="Chi NSĐP (9)"/>
      <sheetName val="Chi tiết NS cấp huyện (07a)"/>
      <sheetName val="Vốn SN (07b)"/>
      <sheetName val="Chi tiết NSX (07c)"/>
      <sheetName val="SN giáo dục (08)"/>
      <sheetName val="SN giáo dục (09)_1"/>
      <sheetName val="KP 116 (08a)"/>
      <sheetName val="KP 42 (08b)"/>
      <sheetName val="KP 105 (08c)"/>
      <sheetName val="KP 81 (08d)"/>
      <sheetName val="KP TTHTCĐ (08e)"/>
      <sheetName val="Thu học phí (8g)"/>
      <sheetName val="BSMT (09)"/>
      <sheetName val="99 (10)"/>
      <sheetName val="Sheet1"/>
      <sheetName val="DM cầu treo (12)"/>
      <sheetName val="Cân đối NSX (13)"/>
      <sheetName val="XL4Poppy"/>
    </sheetNames>
    <sheetDataSet>
      <sheetData sheetId="0" refreshError="1"/>
      <sheetData sheetId="1" refreshError="1"/>
      <sheetData sheetId="2" refreshError="1"/>
      <sheetData sheetId="3" refreshError="1"/>
      <sheetData sheetId="4" refreshError="1"/>
      <sheetData sheetId="5">
        <row r="10">
          <cell r="I10">
            <v>1555</v>
          </cell>
        </row>
        <row r="11">
          <cell r="H11">
            <v>30145.25</v>
          </cell>
        </row>
        <row r="60">
          <cell r="G60">
            <v>366425</v>
          </cell>
          <cell r="H60">
            <v>366425</v>
          </cell>
        </row>
        <row r="61">
          <cell r="G61">
            <v>9009</v>
          </cell>
        </row>
        <row r="62">
          <cell r="G62">
            <v>120</v>
          </cell>
        </row>
      </sheetData>
      <sheetData sheetId="6">
        <row r="9">
          <cell r="U9">
            <v>953</v>
          </cell>
        </row>
        <row r="10">
          <cell r="U10">
            <v>316</v>
          </cell>
        </row>
        <row r="11">
          <cell r="U11">
            <v>40</v>
          </cell>
        </row>
        <row r="12">
          <cell r="U12">
            <v>79</v>
          </cell>
        </row>
        <row r="13">
          <cell r="U13">
            <v>42</v>
          </cell>
        </row>
        <row r="14">
          <cell r="U14">
            <v>40</v>
          </cell>
        </row>
        <row r="15">
          <cell r="U15">
            <v>15</v>
          </cell>
        </row>
        <row r="16">
          <cell r="U16">
            <v>16</v>
          </cell>
        </row>
        <row r="17">
          <cell r="U17">
            <v>13</v>
          </cell>
        </row>
        <row r="18">
          <cell r="U18">
            <v>16</v>
          </cell>
        </row>
        <row r="19">
          <cell r="U19">
            <v>13</v>
          </cell>
        </row>
        <row r="20">
          <cell r="U20">
            <v>12</v>
          </cell>
        </row>
      </sheetData>
      <sheetData sheetId="7">
        <row r="11">
          <cell r="H11">
            <v>720</v>
          </cell>
        </row>
      </sheetData>
      <sheetData sheetId="8">
        <row r="9">
          <cell r="F9">
            <v>69180</v>
          </cell>
        </row>
      </sheetData>
      <sheetData sheetId="9">
        <row r="18">
          <cell r="E18">
            <v>6873</v>
          </cell>
        </row>
        <row r="20">
          <cell r="E20">
            <v>210220</v>
          </cell>
          <cell r="F20">
            <v>100</v>
          </cell>
        </row>
      </sheetData>
      <sheetData sheetId="10">
        <row r="286">
          <cell r="I286">
            <v>1679</v>
          </cell>
        </row>
      </sheetData>
      <sheetData sheetId="11">
        <row r="10">
          <cell r="E10">
            <v>16663</v>
          </cell>
        </row>
      </sheetData>
      <sheetData sheetId="12">
        <row r="55">
          <cell r="D55">
            <v>260</v>
          </cell>
        </row>
      </sheetData>
      <sheetData sheetId="13">
        <row r="11">
          <cell r="G11">
            <v>144223</v>
          </cell>
        </row>
      </sheetData>
      <sheetData sheetId="14">
        <row r="68">
          <cell r="M68">
            <v>48</v>
          </cell>
        </row>
      </sheetData>
      <sheetData sheetId="15">
        <row r="12">
          <cell r="C12">
            <v>196</v>
          </cell>
        </row>
      </sheetData>
      <sheetData sheetId="16">
        <row r="10">
          <cell r="C10">
            <v>17</v>
          </cell>
        </row>
      </sheetData>
      <sheetData sheetId="17">
        <row r="11">
          <cell r="F11">
            <v>790</v>
          </cell>
        </row>
      </sheetData>
      <sheetData sheetId="18">
        <row r="11">
          <cell r="D11">
            <v>79</v>
          </cell>
        </row>
      </sheetData>
      <sheetData sheetId="19" refreshError="1"/>
      <sheetData sheetId="20" refreshError="1"/>
      <sheetData sheetId="21">
        <row r="15">
          <cell r="E15">
            <v>500</v>
          </cell>
        </row>
      </sheetData>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pageSetUpPr fitToPage="1"/>
  </sheetPr>
  <dimension ref="A1:IV51"/>
  <sheetViews>
    <sheetView topLeftCell="A7" zoomScaleNormal="100" workbookViewId="0">
      <selection activeCell="E7" sqref="E7:E8"/>
    </sheetView>
  </sheetViews>
  <sheetFormatPr defaultRowHeight="15.75"/>
  <cols>
    <col min="1" max="1" width="6.25" style="5" customWidth="1"/>
    <col min="2" max="2" width="48" style="5" customWidth="1"/>
    <col min="3" max="5" width="13" style="5" customWidth="1"/>
    <col min="6" max="6" width="11.5" style="5" customWidth="1"/>
    <col min="7" max="7" width="10.125" style="5" customWidth="1"/>
    <col min="8" max="8" width="11.125" style="5" customWidth="1"/>
    <col min="9" max="16384" width="9" style="5"/>
  </cols>
  <sheetData>
    <row r="1" spans="1:7" ht="18.75">
      <c r="A1" s="3"/>
      <c r="B1" s="42"/>
      <c r="C1" s="4"/>
      <c r="D1" s="4"/>
      <c r="E1" s="4"/>
      <c r="F1" s="535" t="s">
        <v>265</v>
      </c>
      <c r="G1" s="535"/>
    </row>
    <row r="2" spans="1:7" ht="18.75">
      <c r="A2" s="6"/>
      <c r="B2" s="6"/>
      <c r="C2" s="4"/>
      <c r="D2" s="4"/>
      <c r="E2" s="4"/>
      <c r="F2" s="4"/>
      <c r="G2" s="4"/>
    </row>
    <row r="3" spans="1:7" s="177" customFormat="1" ht="26.25" customHeight="1">
      <c r="A3" s="536" t="s">
        <v>273</v>
      </c>
      <c r="B3" s="536"/>
      <c r="C3" s="536"/>
      <c r="D3" s="536"/>
      <c r="E3" s="536"/>
      <c r="F3" s="536"/>
      <c r="G3" s="536"/>
    </row>
    <row r="4" spans="1:7" s="177" customFormat="1" ht="27.75" customHeight="1">
      <c r="A4" s="537" t="s">
        <v>1025</v>
      </c>
      <c r="B4" s="537"/>
      <c r="C4" s="537"/>
      <c r="D4" s="537"/>
      <c r="E4" s="537"/>
      <c r="F4" s="537"/>
      <c r="G4" s="537"/>
    </row>
    <row r="5" spans="1:7" ht="11.25" customHeight="1">
      <c r="A5" s="167"/>
      <c r="B5" s="167"/>
      <c r="C5" s="167"/>
      <c r="D5" s="167"/>
      <c r="E5" s="167"/>
      <c r="F5" s="167"/>
      <c r="G5" s="167"/>
    </row>
    <row r="6" spans="1:7" ht="23.25" customHeight="1">
      <c r="A6" s="83"/>
      <c r="B6" s="83"/>
      <c r="C6" s="9"/>
      <c r="D6" s="9"/>
      <c r="E6" s="538" t="s">
        <v>0</v>
      </c>
      <c r="F6" s="538"/>
      <c r="G6" s="538"/>
    </row>
    <row r="7" spans="1:7" s="10" customFormat="1" ht="21.75" customHeight="1">
      <c r="A7" s="539" t="s">
        <v>75</v>
      </c>
      <c r="B7" s="539" t="s">
        <v>256</v>
      </c>
      <c r="C7" s="539" t="s">
        <v>77</v>
      </c>
      <c r="D7" s="539" t="s">
        <v>78</v>
      </c>
      <c r="E7" s="539" t="s">
        <v>274</v>
      </c>
      <c r="F7" s="539" t="s">
        <v>275</v>
      </c>
      <c r="G7" s="539"/>
    </row>
    <row r="8" spans="1:7" s="10" customFormat="1" ht="37.5">
      <c r="A8" s="539"/>
      <c r="B8" s="539"/>
      <c r="C8" s="539"/>
      <c r="D8" s="539"/>
      <c r="E8" s="539"/>
      <c r="F8" s="82" t="s">
        <v>3</v>
      </c>
      <c r="G8" s="82" t="s">
        <v>76</v>
      </c>
    </row>
    <row r="9" spans="1:7" s="2" customFormat="1" ht="17.25" customHeight="1">
      <c r="A9" s="1" t="s">
        <v>4</v>
      </c>
      <c r="B9" s="1" t="s">
        <v>5</v>
      </c>
      <c r="C9" s="1">
        <v>1</v>
      </c>
      <c r="D9" s="1">
        <f>C9+1</f>
        <v>2</v>
      </c>
      <c r="E9" s="1">
        <f>D9+1</f>
        <v>3</v>
      </c>
      <c r="F9" s="1">
        <f>E9+1</f>
        <v>4</v>
      </c>
      <c r="G9" s="1">
        <f>F9+1</f>
        <v>5</v>
      </c>
    </row>
    <row r="10" spans="1:7" s="9" customFormat="1" ht="31.5" customHeight="1">
      <c r="A10" s="14" t="s">
        <v>4</v>
      </c>
      <c r="B10" s="74" t="s">
        <v>247</v>
      </c>
      <c r="C10" s="73">
        <f>C11+C14+C17+C18+C19</f>
        <v>342953</v>
      </c>
      <c r="D10" s="73">
        <f t="shared" ref="D10:F10" si="0">D11+D14+D17+D18+D19</f>
        <v>446142.305436</v>
      </c>
      <c r="E10" s="73">
        <f>E11+E14+E17+E18+E19</f>
        <v>407254</v>
      </c>
      <c r="F10" s="73">
        <f t="shared" si="0"/>
        <v>44257</v>
      </c>
      <c r="G10" s="88">
        <f t="shared" ref="G10:G16" si="1">E10/D10</f>
        <v>0.91283430205526972</v>
      </c>
    </row>
    <row r="11" spans="1:7" s="9" customFormat="1" ht="31.5" customHeight="1">
      <c r="A11" s="17" t="s">
        <v>8</v>
      </c>
      <c r="B11" s="39" t="s">
        <v>248</v>
      </c>
      <c r="C11" s="79">
        <f>SUM(C12:C13)</f>
        <v>26956</v>
      </c>
      <c r="D11" s="79">
        <f t="shared" ref="D11:F11" si="2">SUM(D12:D13)</f>
        <v>29000</v>
      </c>
      <c r="E11" s="79">
        <f t="shared" si="2"/>
        <v>31700</v>
      </c>
      <c r="F11" s="79">
        <f t="shared" si="2"/>
        <v>2700</v>
      </c>
      <c r="G11" s="88">
        <f t="shared" si="1"/>
        <v>1.0931034482758621</v>
      </c>
    </row>
    <row r="12" spans="1:7" s="92" customFormat="1" ht="31.5" customHeight="1">
      <c r="A12" s="89" t="s">
        <v>81</v>
      </c>
      <c r="B12" s="90" t="s">
        <v>249</v>
      </c>
      <c r="C12" s="78">
        <v>13678</v>
      </c>
      <c r="D12" s="78">
        <v>11000</v>
      </c>
      <c r="E12" s="78">
        <v>16026</v>
      </c>
      <c r="F12" s="78">
        <f>E12-D12</f>
        <v>5026</v>
      </c>
      <c r="G12" s="91">
        <f t="shared" si="1"/>
        <v>1.4569090909090909</v>
      </c>
    </row>
    <row r="13" spans="1:7" s="92" customFormat="1" ht="31.5" customHeight="1">
      <c r="A13" s="89" t="s">
        <v>82</v>
      </c>
      <c r="B13" s="90" t="s">
        <v>250</v>
      </c>
      <c r="C13" s="78">
        <f>6238+7040</f>
        <v>13278</v>
      </c>
      <c r="D13" s="78">
        <v>18000</v>
      </c>
      <c r="E13" s="78">
        <f>6850+8824</f>
        <v>15674</v>
      </c>
      <c r="F13" s="78">
        <f>E13-D13</f>
        <v>-2326</v>
      </c>
      <c r="G13" s="91">
        <f t="shared" si="1"/>
        <v>0.87077777777777776</v>
      </c>
    </row>
    <row r="14" spans="1:7" s="9" customFormat="1" ht="31.5" customHeight="1">
      <c r="A14" s="17" t="s">
        <v>17</v>
      </c>
      <c r="B14" s="39" t="s">
        <v>11</v>
      </c>
      <c r="C14" s="79">
        <f>SUM(C15:C16)</f>
        <v>315997</v>
      </c>
      <c r="D14" s="79">
        <f t="shared" ref="D14:F14" si="3">SUM(D15:D16)</f>
        <v>333997</v>
      </c>
      <c r="E14" s="79">
        <f t="shared" si="3"/>
        <v>375554</v>
      </c>
      <c r="F14" s="79">
        <f t="shared" si="3"/>
        <v>41557</v>
      </c>
      <c r="G14" s="88">
        <f t="shared" si="1"/>
        <v>1.1244232732629336</v>
      </c>
    </row>
    <row r="15" spans="1:7" s="9" customFormat="1" ht="31.5" customHeight="1">
      <c r="A15" s="20">
        <v>1</v>
      </c>
      <c r="B15" s="40" t="s">
        <v>13</v>
      </c>
      <c r="C15" s="19">
        <v>273997</v>
      </c>
      <c r="D15" s="19">
        <v>273997</v>
      </c>
      <c r="E15" s="19">
        <f>'[9]Thu (06)'!$H$60</f>
        <v>366425</v>
      </c>
      <c r="F15" s="78">
        <f>E15-D15</f>
        <v>92428</v>
      </c>
      <c r="G15" s="91">
        <f t="shared" si="1"/>
        <v>1.337332160571101</v>
      </c>
    </row>
    <row r="16" spans="1:7" s="9" customFormat="1" ht="31.5" customHeight="1">
      <c r="A16" s="20">
        <f>A15+1</f>
        <v>2</v>
      </c>
      <c r="B16" s="40" t="s">
        <v>14</v>
      </c>
      <c r="C16" s="19">
        <v>42000</v>
      </c>
      <c r="D16" s="19">
        <v>60000</v>
      </c>
      <c r="E16" s="19">
        <f>'[9]Thu (06)'!$G$61+'[9]Thu (06)'!$G$62</f>
        <v>9129</v>
      </c>
      <c r="F16" s="78">
        <f>E16-D16</f>
        <v>-50871</v>
      </c>
      <c r="G16" s="91">
        <f t="shared" si="1"/>
        <v>0.15215000000000001</v>
      </c>
    </row>
    <row r="17" spans="1:8" s="9" customFormat="1" ht="31.5" customHeight="1">
      <c r="A17" s="17" t="s">
        <v>23</v>
      </c>
      <c r="B17" s="39" t="s">
        <v>264</v>
      </c>
      <c r="C17" s="19"/>
      <c r="D17" s="19"/>
      <c r="E17" s="19"/>
      <c r="F17" s="19"/>
      <c r="G17" s="93"/>
    </row>
    <row r="18" spans="1:8" s="9" customFormat="1" ht="31.5" customHeight="1">
      <c r="A18" s="17" t="s">
        <v>44</v>
      </c>
      <c r="B18" s="39" t="s">
        <v>15</v>
      </c>
      <c r="C18" s="19"/>
      <c r="D18" s="19">
        <v>5767.5681039999999</v>
      </c>
      <c r="E18" s="19"/>
      <c r="F18" s="19"/>
      <c r="G18" s="93"/>
    </row>
    <row r="19" spans="1:8" s="9" customFormat="1" ht="31.5" customHeight="1">
      <c r="A19" s="17" t="s">
        <v>251</v>
      </c>
      <c r="B19" s="39" t="s">
        <v>16</v>
      </c>
      <c r="C19" s="19"/>
      <c r="D19" s="19">
        <v>77377.737332000004</v>
      </c>
      <c r="E19" s="19"/>
      <c r="F19" s="19"/>
      <c r="G19" s="93"/>
    </row>
    <row r="20" spans="1:8" s="9" customFormat="1" ht="31.5" customHeight="1">
      <c r="A20" s="17" t="s">
        <v>5</v>
      </c>
      <c r="B20" s="39" t="s">
        <v>30</v>
      </c>
      <c r="C20" s="79">
        <f>C21+C26+C29</f>
        <v>342953</v>
      </c>
      <c r="D20" s="79">
        <f>D21+D26+D29</f>
        <v>446142.305436</v>
      </c>
      <c r="E20" s="79">
        <f>E21+E26+E29</f>
        <v>407254</v>
      </c>
      <c r="F20" s="79">
        <f t="shared" ref="F20:F21" si="4">E20-C20</f>
        <v>64301</v>
      </c>
      <c r="G20" s="88">
        <f t="shared" ref="G20:G21" si="5">E20/C20</f>
        <v>1.1874921636492464</v>
      </c>
      <c r="H20" s="94">
        <f>E10-E20</f>
        <v>0</v>
      </c>
    </row>
    <row r="21" spans="1:8" s="9" customFormat="1" ht="31.5" customHeight="1">
      <c r="A21" s="17" t="s">
        <v>8</v>
      </c>
      <c r="B21" s="39" t="s">
        <v>252</v>
      </c>
      <c r="C21" s="79">
        <f>SUM(C22:C25)</f>
        <v>334476</v>
      </c>
      <c r="D21" s="79">
        <f>SUM(D22:D25)</f>
        <v>380000</v>
      </c>
      <c r="E21" s="79">
        <f>SUM(E22:E25)</f>
        <v>407134</v>
      </c>
      <c r="F21" s="79">
        <f t="shared" si="4"/>
        <v>72658</v>
      </c>
      <c r="G21" s="88">
        <f t="shared" si="5"/>
        <v>1.217229337829919</v>
      </c>
    </row>
    <row r="22" spans="1:8" s="9" customFormat="1" ht="31.5" customHeight="1">
      <c r="A22" s="23" t="s">
        <v>81</v>
      </c>
      <c r="B22" s="40" t="s">
        <v>51</v>
      </c>
      <c r="C22" s="19">
        <f>22990+9700</f>
        <v>32690</v>
      </c>
      <c r="D22" s="19">
        <v>39787</v>
      </c>
      <c r="E22" s="19">
        <v>32773</v>
      </c>
      <c r="F22" s="78">
        <f>E22-C22</f>
        <v>83</v>
      </c>
      <c r="G22" s="91">
        <f>E22/C22</f>
        <v>1.0025390027531356</v>
      </c>
    </row>
    <row r="23" spans="1:8" s="9" customFormat="1" ht="31.5" customHeight="1">
      <c r="A23" s="23" t="s">
        <v>82</v>
      </c>
      <c r="B23" s="40" t="s">
        <v>42</v>
      </c>
      <c r="C23" s="19">
        <f>272083+23823-3476</f>
        <v>292430</v>
      </c>
      <c r="D23" s="19">
        <v>340213</v>
      </c>
      <c r="E23" s="19">
        <f>366575-178</f>
        <v>366397</v>
      </c>
      <c r="F23" s="78">
        <f>E23-C23</f>
        <v>73967</v>
      </c>
      <c r="G23" s="91">
        <f>E23/C23</f>
        <v>1.252939164928359</v>
      </c>
    </row>
    <row r="24" spans="1:8" s="9" customFormat="1" ht="31.5" customHeight="1">
      <c r="A24" s="23" t="s">
        <v>83</v>
      </c>
      <c r="B24" s="40" t="s">
        <v>45</v>
      </c>
      <c r="C24" s="19">
        <v>5880</v>
      </c>
      <c r="D24" s="19"/>
      <c r="E24" s="19">
        <f>7786+178</f>
        <v>7964</v>
      </c>
      <c r="F24" s="78">
        <f>E24-C24</f>
        <v>2084</v>
      </c>
      <c r="G24" s="91">
        <f>E24/C24</f>
        <v>1.3544217687074831</v>
      </c>
      <c r="H24" s="94">
        <f>D10-D20</f>
        <v>0</v>
      </c>
    </row>
    <row r="25" spans="1:8" s="9" customFormat="1" ht="31.5" customHeight="1">
      <c r="A25" s="23" t="s">
        <v>84</v>
      </c>
      <c r="B25" s="40" t="s">
        <v>46</v>
      </c>
      <c r="C25" s="19">
        <f>3146+330</f>
        <v>3476</v>
      </c>
      <c r="D25" s="19"/>
      <c r="E25" s="19"/>
      <c r="F25" s="78">
        <f>E25-C25</f>
        <v>-3476</v>
      </c>
      <c r="G25" s="91">
        <f>E25/C25</f>
        <v>0</v>
      </c>
    </row>
    <row r="26" spans="1:8" s="9" customFormat="1" ht="31.5" customHeight="1">
      <c r="A26" s="17" t="s">
        <v>17</v>
      </c>
      <c r="B26" s="39" t="s">
        <v>253</v>
      </c>
      <c r="C26" s="79">
        <f>SUM(C27:C28)</f>
        <v>8477</v>
      </c>
      <c r="D26" s="79">
        <f t="shared" ref="D26:F26" si="6">SUM(D27:D28)</f>
        <v>8477</v>
      </c>
      <c r="E26" s="79">
        <f t="shared" si="6"/>
        <v>120</v>
      </c>
      <c r="F26" s="79">
        <f t="shared" si="6"/>
        <v>-8357</v>
      </c>
      <c r="G26" s="88">
        <f>E26/C26</f>
        <v>1.4155951397900201E-2</v>
      </c>
    </row>
    <row r="27" spans="1:8" s="9" customFormat="1" ht="31.5" customHeight="1">
      <c r="A27" s="20">
        <v>1</v>
      </c>
      <c r="B27" s="40" t="s">
        <v>48</v>
      </c>
      <c r="C27" s="19"/>
      <c r="D27" s="19"/>
      <c r="E27" s="19"/>
      <c r="F27" s="19"/>
      <c r="G27" s="93"/>
    </row>
    <row r="28" spans="1:8" s="9" customFormat="1" ht="31.5" customHeight="1">
      <c r="A28" s="20">
        <f>A27+1</f>
        <v>2</v>
      </c>
      <c r="B28" s="40" t="s">
        <v>49</v>
      </c>
      <c r="C28" s="19">
        <v>8477</v>
      </c>
      <c r="D28" s="19">
        <v>8477</v>
      </c>
      <c r="E28" s="19">
        <v>120</v>
      </c>
      <c r="F28" s="78">
        <f>E28-C28</f>
        <v>-8357</v>
      </c>
      <c r="G28" s="91">
        <f>E28/C28</f>
        <v>1.4155951397900201E-2</v>
      </c>
    </row>
    <row r="29" spans="1:8" s="9" customFormat="1" ht="31.5" customHeight="1">
      <c r="A29" s="37" t="s">
        <v>23</v>
      </c>
      <c r="B29" s="41" t="s">
        <v>22</v>
      </c>
      <c r="C29" s="95"/>
      <c r="D29" s="95">
        <v>57665.305435999995</v>
      </c>
      <c r="E29" s="95"/>
      <c r="F29" s="95"/>
      <c r="G29" s="96"/>
    </row>
    <row r="30" spans="1:8" s="9" customFormat="1" ht="45" customHeight="1">
      <c r="A30" s="532" t="s">
        <v>276</v>
      </c>
      <c r="B30" s="532"/>
      <c r="C30" s="532"/>
      <c r="D30" s="532"/>
      <c r="E30" s="532"/>
      <c r="F30" s="532"/>
      <c r="G30" s="532"/>
    </row>
    <row r="31" spans="1:8" ht="20.25" customHeight="1">
      <c r="A31" s="533" t="s">
        <v>263</v>
      </c>
      <c r="B31" s="533"/>
      <c r="C31" s="533"/>
      <c r="D31" s="533"/>
      <c r="E31" s="533"/>
      <c r="F31" s="533"/>
      <c r="G31" s="533"/>
    </row>
    <row r="32" spans="1:8">
      <c r="A32" s="84"/>
      <c r="B32" s="533" t="s">
        <v>262</v>
      </c>
      <c r="C32" s="533"/>
      <c r="D32" s="533"/>
      <c r="E32" s="533"/>
      <c r="F32" s="533"/>
      <c r="G32" s="533"/>
    </row>
    <row r="33" spans="1:256" ht="15.75" customHeight="1">
      <c r="A33" s="11"/>
      <c r="B33" s="11" t="s">
        <v>261</v>
      </c>
    </row>
    <row r="34" spans="1:256" ht="15.75" customHeight="1">
      <c r="A34" s="11"/>
      <c r="B34" s="77" t="s">
        <v>260</v>
      </c>
    </row>
    <row r="35" spans="1:256" ht="15.75" customHeight="1">
      <c r="A35" s="11"/>
      <c r="B35" s="534" t="s">
        <v>259</v>
      </c>
      <c r="C35" s="533"/>
      <c r="D35" s="533"/>
      <c r="E35" s="533"/>
      <c r="F35" s="533"/>
      <c r="G35" s="533"/>
    </row>
    <row r="36" spans="1:256" ht="15.75" customHeight="1">
      <c r="A36" s="11"/>
      <c r="B36" s="534" t="s">
        <v>258</v>
      </c>
      <c r="C36" s="533"/>
      <c r="D36" s="533"/>
      <c r="E36" s="533"/>
      <c r="F36" s="533"/>
      <c r="G36" s="533"/>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t="s">
        <v>257</v>
      </c>
      <c r="AT36" s="11" t="s">
        <v>257</v>
      </c>
      <c r="AU36" s="11" t="s">
        <v>257</v>
      </c>
      <c r="AV36" s="11" t="s">
        <v>257</v>
      </c>
      <c r="AW36" s="11" t="s">
        <v>257</v>
      </c>
      <c r="AX36" s="11" t="s">
        <v>257</v>
      </c>
      <c r="AY36" s="11" t="s">
        <v>257</v>
      </c>
      <c r="AZ36" s="11" t="s">
        <v>257</v>
      </c>
      <c r="BA36" s="11" t="s">
        <v>257</v>
      </c>
      <c r="BB36" s="11" t="s">
        <v>257</v>
      </c>
      <c r="BC36" s="11" t="s">
        <v>257</v>
      </c>
      <c r="BD36" s="11" t="s">
        <v>257</v>
      </c>
      <c r="BE36" s="11" t="s">
        <v>257</v>
      </c>
      <c r="BF36" s="11" t="s">
        <v>257</v>
      </c>
      <c r="BG36" s="11" t="s">
        <v>257</v>
      </c>
      <c r="BH36" s="11" t="s">
        <v>257</v>
      </c>
      <c r="BI36" s="11" t="s">
        <v>257</v>
      </c>
      <c r="BJ36" s="11" t="s">
        <v>257</v>
      </c>
      <c r="BK36" s="11" t="s">
        <v>257</v>
      </c>
      <c r="BL36" s="11" t="s">
        <v>257</v>
      </c>
      <c r="BM36" s="11" t="s">
        <v>257</v>
      </c>
      <c r="BN36" s="11" t="s">
        <v>257</v>
      </c>
      <c r="BO36" s="11" t="s">
        <v>257</v>
      </c>
      <c r="BP36" s="11" t="s">
        <v>257</v>
      </c>
      <c r="BQ36" s="11" t="s">
        <v>257</v>
      </c>
      <c r="BR36" s="11" t="s">
        <v>257</v>
      </c>
      <c r="BS36" s="11" t="s">
        <v>257</v>
      </c>
      <c r="BT36" s="11" t="s">
        <v>257</v>
      </c>
      <c r="BU36" s="11" t="s">
        <v>257</v>
      </c>
      <c r="BV36" s="11" t="s">
        <v>257</v>
      </c>
      <c r="BW36" s="11" t="s">
        <v>257</v>
      </c>
      <c r="BX36" s="11" t="s">
        <v>257</v>
      </c>
      <c r="BY36" s="11" t="s">
        <v>257</v>
      </c>
      <c r="BZ36" s="11" t="s">
        <v>257</v>
      </c>
      <c r="CA36" s="11" t="s">
        <v>257</v>
      </c>
      <c r="CB36" s="11" t="s">
        <v>257</v>
      </c>
      <c r="CC36" s="11" t="s">
        <v>257</v>
      </c>
      <c r="CD36" s="11" t="s">
        <v>257</v>
      </c>
      <c r="CE36" s="11" t="s">
        <v>257</v>
      </c>
      <c r="CF36" s="11" t="s">
        <v>257</v>
      </c>
      <c r="CG36" s="11" t="s">
        <v>257</v>
      </c>
      <c r="CH36" s="11" t="s">
        <v>257</v>
      </c>
      <c r="CI36" s="11" t="s">
        <v>257</v>
      </c>
      <c r="CJ36" s="11" t="s">
        <v>257</v>
      </c>
      <c r="CK36" s="11" t="s">
        <v>257</v>
      </c>
      <c r="CL36" s="11" t="s">
        <v>257</v>
      </c>
      <c r="CM36" s="11" t="s">
        <v>257</v>
      </c>
      <c r="CN36" s="11" t="s">
        <v>257</v>
      </c>
      <c r="CO36" s="11" t="s">
        <v>257</v>
      </c>
      <c r="CP36" s="11" t="s">
        <v>257</v>
      </c>
      <c r="CQ36" s="11" t="s">
        <v>257</v>
      </c>
      <c r="CR36" s="11" t="s">
        <v>257</v>
      </c>
      <c r="CS36" s="11" t="s">
        <v>257</v>
      </c>
      <c r="CT36" s="11" t="s">
        <v>257</v>
      </c>
      <c r="CU36" s="11" t="s">
        <v>257</v>
      </c>
      <c r="CV36" s="11" t="s">
        <v>257</v>
      </c>
      <c r="CW36" s="11" t="s">
        <v>257</v>
      </c>
      <c r="CX36" s="11" t="s">
        <v>257</v>
      </c>
      <c r="CY36" s="11" t="s">
        <v>257</v>
      </c>
      <c r="CZ36" s="11" t="s">
        <v>257</v>
      </c>
      <c r="DA36" s="11" t="s">
        <v>257</v>
      </c>
      <c r="DB36" s="11" t="s">
        <v>257</v>
      </c>
      <c r="DC36" s="11" t="s">
        <v>257</v>
      </c>
      <c r="DD36" s="11" t="s">
        <v>257</v>
      </c>
      <c r="DE36" s="11" t="s">
        <v>257</v>
      </c>
      <c r="DF36" s="11" t="s">
        <v>257</v>
      </c>
      <c r="DG36" s="11" t="s">
        <v>257</v>
      </c>
      <c r="DH36" s="11" t="s">
        <v>257</v>
      </c>
      <c r="DI36" s="11" t="s">
        <v>257</v>
      </c>
      <c r="DJ36" s="11" t="s">
        <v>257</v>
      </c>
      <c r="DK36" s="11" t="s">
        <v>257</v>
      </c>
      <c r="DL36" s="11" t="s">
        <v>257</v>
      </c>
      <c r="DM36" s="11" t="s">
        <v>257</v>
      </c>
      <c r="DN36" s="11" t="s">
        <v>257</v>
      </c>
      <c r="DO36" s="11" t="s">
        <v>257</v>
      </c>
      <c r="DP36" s="11" t="s">
        <v>257</v>
      </c>
      <c r="DQ36" s="11" t="s">
        <v>257</v>
      </c>
      <c r="DR36" s="11" t="s">
        <v>257</v>
      </c>
      <c r="DS36" s="11" t="s">
        <v>257</v>
      </c>
      <c r="DT36" s="11" t="s">
        <v>257</v>
      </c>
      <c r="DU36" s="11" t="s">
        <v>257</v>
      </c>
      <c r="DV36" s="11" t="s">
        <v>257</v>
      </c>
      <c r="DW36" s="11" t="s">
        <v>257</v>
      </c>
      <c r="DX36" s="11" t="s">
        <v>257</v>
      </c>
      <c r="DY36" s="11" t="s">
        <v>257</v>
      </c>
      <c r="DZ36" s="11" t="s">
        <v>257</v>
      </c>
      <c r="EA36" s="11" t="s">
        <v>257</v>
      </c>
      <c r="EB36" s="11" t="s">
        <v>257</v>
      </c>
      <c r="EC36" s="11" t="s">
        <v>257</v>
      </c>
      <c r="ED36" s="11" t="s">
        <v>257</v>
      </c>
      <c r="EE36" s="11" t="s">
        <v>257</v>
      </c>
      <c r="EF36" s="11" t="s">
        <v>257</v>
      </c>
      <c r="EG36" s="11" t="s">
        <v>257</v>
      </c>
      <c r="EH36" s="11" t="s">
        <v>257</v>
      </c>
      <c r="EI36" s="11" t="s">
        <v>257</v>
      </c>
      <c r="EJ36" s="11" t="s">
        <v>257</v>
      </c>
      <c r="EK36" s="11" t="s">
        <v>257</v>
      </c>
      <c r="EL36" s="11" t="s">
        <v>257</v>
      </c>
      <c r="EM36" s="11" t="s">
        <v>257</v>
      </c>
      <c r="EN36" s="11" t="s">
        <v>257</v>
      </c>
      <c r="EO36" s="11" t="s">
        <v>257</v>
      </c>
      <c r="EP36" s="11" t="s">
        <v>257</v>
      </c>
      <c r="EQ36" s="11" t="s">
        <v>257</v>
      </c>
      <c r="ER36" s="11" t="s">
        <v>257</v>
      </c>
      <c r="ES36" s="11" t="s">
        <v>257</v>
      </c>
      <c r="ET36" s="11" t="s">
        <v>257</v>
      </c>
      <c r="EU36" s="11" t="s">
        <v>257</v>
      </c>
      <c r="EV36" s="11" t="s">
        <v>257</v>
      </c>
      <c r="EW36" s="11" t="s">
        <v>257</v>
      </c>
      <c r="EX36" s="11" t="s">
        <v>257</v>
      </c>
      <c r="EY36" s="11" t="s">
        <v>257</v>
      </c>
      <c r="EZ36" s="11" t="s">
        <v>257</v>
      </c>
      <c r="FA36" s="11" t="s">
        <v>257</v>
      </c>
      <c r="FB36" s="11" t="s">
        <v>257</v>
      </c>
      <c r="FC36" s="11" t="s">
        <v>257</v>
      </c>
      <c r="FD36" s="11" t="s">
        <v>257</v>
      </c>
      <c r="FE36" s="11" t="s">
        <v>257</v>
      </c>
      <c r="FF36" s="11" t="s">
        <v>257</v>
      </c>
      <c r="FG36" s="11" t="s">
        <v>257</v>
      </c>
      <c r="FH36" s="11" t="s">
        <v>257</v>
      </c>
      <c r="FI36" s="11" t="s">
        <v>257</v>
      </c>
      <c r="FJ36" s="11" t="s">
        <v>257</v>
      </c>
      <c r="FK36" s="11" t="s">
        <v>257</v>
      </c>
      <c r="FL36" s="11" t="s">
        <v>257</v>
      </c>
      <c r="FM36" s="11" t="s">
        <v>257</v>
      </c>
      <c r="FN36" s="11" t="s">
        <v>257</v>
      </c>
      <c r="FO36" s="11" t="s">
        <v>257</v>
      </c>
      <c r="FP36" s="11" t="s">
        <v>257</v>
      </c>
      <c r="FQ36" s="11" t="s">
        <v>257</v>
      </c>
      <c r="FR36" s="11" t="s">
        <v>257</v>
      </c>
      <c r="FS36" s="11" t="s">
        <v>257</v>
      </c>
      <c r="FT36" s="11" t="s">
        <v>257</v>
      </c>
      <c r="FU36" s="11" t="s">
        <v>257</v>
      </c>
      <c r="FV36" s="11" t="s">
        <v>257</v>
      </c>
      <c r="FW36" s="11" t="s">
        <v>257</v>
      </c>
      <c r="FX36" s="11" t="s">
        <v>257</v>
      </c>
      <c r="FY36" s="11" t="s">
        <v>257</v>
      </c>
      <c r="FZ36" s="11" t="s">
        <v>257</v>
      </c>
      <c r="GA36" s="11" t="s">
        <v>257</v>
      </c>
      <c r="GB36" s="11" t="s">
        <v>257</v>
      </c>
      <c r="GC36" s="11" t="s">
        <v>257</v>
      </c>
      <c r="GD36" s="11" t="s">
        <v>257</v>
      </c>
      <c r="GE36" s="11" t="s">
        <v>257</v>
      </c>
      <c r="GF36" s="11" t="s">
        <v>257</v>
      </c>
      <c r="GG36" s="11" t="s">
        <v>257</v>
      </c>
      <c r="GH36" s="11" t="s">
        <v>257</v>
      </c>
      <c r="GI36" s="11" t="s">
        <v>257</v>
      </c>
      <c r="GJ36" s="11" t="s">
        <v>257</v>
      </c>
      <c r="GK36" s="11" t="s">
        <v>257</v>
      </c>
      <c r="GL36" s="11" t="s">
        <v>257</v>
      </c>
      <c r="GM36" s="11" t="s">
        <v>257</v>
      </c>
      <c r="GN36" s="11" t="s">
        <v>257</v>
      </c>
      <c r="GO36" s="11" t="s">
        <v>257</v>
      </c>
      <c r="GP36" s="11" t="s">
        <v>257</v>
      </c>
      <c r="GQ36" s="11" t="s">
        <v>257</v>
      </c>
      <c r="GR36" s="11" t="s">
        <v>257</v>
      </c>
      <c r="GS36" s="11" t="s">
        <v>257</v>
      </c>
      <c r="GT36" s="11" t="s">
        <v>257</v>
      </c>
      <c r="GU36" s="11" t="s">
        <v>257</v>
      </c>
      <c r="GV36" s="11" t="s">
        <v>257</v>
      </c>
      <c r="GW36" s="11" t="s">
        <v>257</v>
      </c>
      <c r="GX36" s="11" t="s">
        <v>257</v>
      </c>
      <c r="GY36" s="11" t="s">
        <v>257</v>
      </c>
      <c r="GZ36" s="11" t="s">
        <v>257</v>
      </c>
      <c r="HA36" s="11" t="s">
        <v>257</v>
      </c>
      <c r="HB36" s="11" t="s">
        <v>257</v>
      </c>
      <c r="HC36" s="11" t="s">
        <v>257</v>
      </c>
      <c r="HD36" s="11" t="s">
        <v>257</v>
      </c>
      <c r="HE36" s="11" t="s">
        <v>257</v>
      </c>
      <c r="HF36" s="11" t="s">
        <v>257</v>
      </c>
      <c r="HG36" s="11" t="s">
        <v>257</v>
      </c>
      <c r="HH36" s="11" t="s">
        <v>257</v>
      </c>
      <c r="HI36" s="11" t="s">
        <v>257</v>
      </c>
      <c r="HJ36" s="11" t="s">
        <v>257</v>
      </c>
      <c r="HK36" s="11" t="s">
        <v>257</v>
      </c>
      <c r="HL36" s="11" t="s">
        <v>257</v>
      </c>
      <c r="HM36" s="11" t="s">
        <v>257</v>
      </c>
      <c r="HN36" s="11" t="s">
        <v>257</v>
      </c>
      <c r="HO36" s="11" t="s">
        <v>257</v>
      </c>
      <c r="HP36" s="11" t="s">
        <v>257</v>
      </c>
      <c r="HQ36" s="11" t="s">
        <v>257</v>
      </c>
      <c r="HR36" s="11" t="s">
        <v>257</v>
      </c>
      <c r="HS36" s="11" t="s">
        <v>257</v>
      </c>
      <c r="HT36" s="11" t="s">
        <v>257</v>
      </c>
      <c r="HU36" s="11" t="s">
        <v>257</v>
      </c>
      <c r="HV36" s="11" t="s">
        <v>257</v>
      </c>
      <c r="HW36" s="11" t="s">
        <v>257</v>
      </c>
      <c r="HX36" s="11" t="s">
        <v>257</v>
      </c>
      <c r="HY36" s="11" t="s">
        <v>257</v>
      </c>
      <c r="HZ36" s="11" t="s">
        <v>257</v>
      </c>
      <c r="IA36" s="11" t="s">
        <v>257</v>
      </c>
      <c r="IB36" s="11" t="s">
        <v>257</v>
      </c>
      <c r="IC36" s="11" t="s">
        <v>257</v>
      </c>
      <c r="ID36" s="11" t="s">
        <v>257</v>
      </c>
      <c r="IE36" s="11" t="s">
        <v>257</v>
      </c>
      <c r="IF36" s="11" t="s">
        <v>257</v>
      </c>
      <c r="IG36" s="11" t="s">
        <v>257</v>
      </c>
      <c r="IH36" s="11" t="s">
        <v>257</v>
      </c>
      <c r="II36" s="11" t="s">
        <v>257</v>
      </c>
      <c r="IJ36" s="11" t="s">
        <v>257</v>
      </c>
      <c r="IK36" s="11" t="s">
        <v>257</v>
      </c>
      <c r="IL36" s="11" t="s">
        <v>257</v>
      </c>
      <c r="IM36" s="11" t="s">
        <v>257</v>
      </c>
      <c r="IN36" s="11" t="s">
        <v>257</v>
      </c>
      <c r="IO36" s="11" t="s">
        <v>257</v>
      </c>
      <c r="IP36" s="11" t="s">
        <v>257</v>
      </c>
      <c r="IQ36" s="11" t="s">
        <v>257</v>
      </c>
      <c r="IR36" s="11" t="s">
        <v>257</v>
      </c>
      <c r="IS36" s="11" t="s">
        <v>257</v>
      </c>
      <c r="IT36" s="11" t="s">
        <v>257</v>
      </c>
      <c r="IU36" s="11" t="s">
        <v>257</v>
      </c>
      <c r="IV36" s="11" t="s">
        <v>257</v>
      </c>
    </row>
    <row r="37" spans="1:256" ht="18.75">
      <c r="A37" s="9"/>
      <c r="B37" s="12"/>
      <c r="C37" s="9"/>
      <c r="D37" s="9"/>
      <c r="E37" s="9"/>
      <c r="F37" s="9"/>
      <c r="G37" s="9"/>
    </row>
    <row r="38" spans="1:256" ht="11.25" customHeight="1">
      <c r="A38" s="9"/>
      <c r="B38" s="9"/>
      <c r="C38" s="9"/>
      <c r="D38" s="9"/>
      <c r="E38" s="9"/>
      <c r="F38" s="9"/>
      <c r="G38" s="9"/>
    </row>
    <row r="39" spans="1:256" ht="18.75">
      <c r="A39" s="9"/>
      <c r="B39" s="9"/>
      <c r="C39" s="9"/>
      <c r="D39" s="9"/>
      <c r="E39" s="9"/>
      <c r="F39" s="9"/>
      <c r="G39" s="9"/>
    </row>
    <row r="40" spans="1:256" ht="18.75">
      <c r="A40" s="9"/>
      <c r="B40" s="9"/>
      <c r="C40" s="9"/>
      <c r="D40" s="9"/>
      <c r="E40" s="9"/>
      <c r="F40" s="9"/>
      <c r="G40" s="9"/>
    </row>
    <row r="41" spans="1:256" ht="18.75">
      <c r="A41" s="9"/>
      <c r="B41" s="9"/>
      <c r="C41" s="9"/>
      <c r="D41" s="9"/>
      <c r="E41" s="9"/>
      <c r="F41" s="9"/>
      <c r="G41" s="9"/>
    </row>
    <row r="42" spans="1:256" ht="18.75">
      <c r="A42" s="9"/>
      <c r="B42" s="9"/>
      <c r="C42" s="9"/>
      <c r="D42" s="9"/>
      <c r="E42" s="9"/>
      <c r="F42" s="9"/>
      <c r="G42" s="9"/>
    </row>
    <row r="43" spans="1:256" ht="18.75">
      <c r="A43" s="9"/>
      <c r="B43" s="9"/>
      <c r="C43" s="9"/>
      <c r="D43" s="9"/>
      <c r="E43" s="9"/>
      <c r="F43" s="9"/>
      <c r="G43" s="9"/>
    </row>
    <row r="44" spans="1:256" ht="18.75">
      <c r="A44" s="9"/>
      <c r="B44" s="9"/>
      <c r="C44" s="9"/>
      <c r="D44" s="9"/>
      <c r="E44" s="9"/>
      <c r="F44" s="9"/>
      <c r="G44" s="9"/>
    </row>
    <row r="45" spans="1:256" ht="18.75">
      <c r="A45" s="9"/>
      <c r="B45" s="9"/>
      <c r="C45" s="9"/>
      <c r="D45" s="9"/>
      <c r="E45" s="9"/>
      <c r="F45" s="9"/>
      <c r="G45" s="9"/>
    </row>
    <row r="46" spans="1:256" ht="18.75">
      <c r="A46" s="9"/>
      <c r="B46" s="9"/>
      <c r="C46" s="9"/>
      <c r="D46" s="9"/>
      <c r="E46" s="9"/>
      <c r="F46" s="9"/>
      <c r="G46" s="9"/>
    </row>
    <row r="47" spans="1:256" ht="22.5" customHeight="1">
      <c r="A47" s="9"/>
      <c r="B47" s="9"/>
      <c r="C47" s="9"/>
      <c r="D47" s="9"/>
      <c r="E47" s="9"/>
      <c r="F47" s="9"/>
      <c r="G47" s="9"/>
    </row>
    <row r="48" spans="1:256" ht="18.75">
      <c r="A48" s="9"/>
      <c r="B48" s="9"/>
      <c r="C48" s="9"/>
      <c r="D48" s="9"/>
      <c r="E48" s="9"/>
      <c r="F48" s="9"/>
      <c r="G48" s="9"/>
    </row>
    <row r="49" spans="1:7" ht="18.75">
      <c r="A49" s="9"/>
      <c r="B49" s="9"/>
      <c r="C49" s="9"/>
      <c r="D49" s="9"/>
      <c r="E49" s="9"/>
      <c r="F49" s="9"/>
      <c r="G49" s="9"/>
    </row>
    <row r="50" spans="1:7" ht="18.75">
      <c r="A50" s="9"/>
      <c r="B50" s="9"/>
      <c r="C50" s="9"/>
      <c r="D50" s="9"/>
      <c r="E50" s="9"/>
      <c r="F50" s="9"/>
      <c r="G50" s="9"/>
    </row>
    <row r="51" spans="1:7" ht="18.75">
      <c r="A51" s="9"/>
      <c r="B51" s="9"/>
      <c r="C51" s="9"/>
      <c r="D51" s="9"/>
      <c r="E51" s="9"/>
      <c r="F51" s="9"/>
      <c r="G51" s="9"/>
    </row>
  </sheetData>
  <mergeCells count="15">
    <mergeCell ref="F1:G1"/>
    <mergeCell ref="A3:G3"/>
    <mergeCell ref="A4:G4"/>
    <mergeCell ref="E6:G6"/>
    <mergeCell ref="A7:A8"/>
    <mergeCell ref="B7:B8"/>
    <mergeCell ref="C7:C8"/>
    <mergeCell ref="D7:D8"/>
    <mergeCell ref="E7:E8"/>
    <mergeCell ref="F7:G7"/>
    <mergeCell ref="A30:G30"/>
    <mergeCell ref="A31:G31"/>
    <mergeCell ref="B32:G32"/>
    <mergeCell ref="B35:G35"/>
    <mergeCell ref="B36:G36"/>
  </mergeCells>
  <phoneticPr fontId="38" type="noConversion"/>
  <pageMargins left="0.71" right="0.28000000000000003" top="0.54" bottom="0.17" header="0.17" footer="0.2"/>
  <pageSetup paperSize="9" scale="75" fitToHeight="0" orientation="portrait" r:id="rId1"/>
  <headerFooter alignWithMargins="0">
    <oddHeader xml:space="preserve">&amp;C                                                                                                                                  </oddHeader>
    <oddFooter xml:space="preserve">&amp;C&amp;".VnTime,Italic"&amp;8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FF0000"/>
    <pageSetUpPr fitToPage="1"/>
  </sheetPr>
  <dimension ref="A1:F21"/>
  <sheetViews>
    <sheetView topLeftCell="A16" workbookViewId="0">
      <selection activeCell="A5" sqref="A5"/>
    </sheetView>
  </sheetViews>
  <sheetFormatPr defaultRowHeight="17.25"/>
  <cols>
    <col min="1" max="1" width="5.125" style="70" customWidth="1"/>
    <col min="2" max="2" width="28.625" style="70" customWidth="1"/>
    <col min="3" max="3" width="13.625" style="70" customWidth="1"/>
    <col min="4" max="4" width="16.375" style="70" customWidth="1"/>
    <col min="5" max="5" width="15.375" style="70" customWidth="1"/>
    <col min="6" max="6" width="13.625" style="70" customWidth="1"/>
    <col min="7" max="16384" width="9" style="70"/>
  </cols>
  <sheetData>
    <row r="1" spans="1:6" ht="18.75">
      <c r="A1" s="49"/>
      <c r="B1" s="50"/>
      <c r="D1" s="71"/>
      <c r="E1" s="563" t="s">
        <v>342</v>
      </c>
      <c r="F1" s="563"/>
    </row>
    <row r="2" spans="1:6">
      <c r="A2" s="49"/>
      <c r="B2" s="50"/>
      <c r="C2" s="134"/>
    </row>
    <row r="3" spans="1:6" ht="40.5" customHeight="1">
      <c r="A3" s="570" t="s">
        <v>343</v>
      </c>
      <c r="B3" s="570"/>
      <c r="C3" s="570"/>
      <c r="D3" s="570"/>
      <c r="E3" s="570"/>
      <c r="F3" s="570"/>
    </row>
    <row r="4" spans="1:6" ht="23.25" customHeight="1">
      <c r="A4" s="571" t="s">
        <v>1023</v>
      </c>
      <c r="B4" s="571"/>
      <c r="C4" s="571"/>
      <c r="D4" s="571"/>
      <c r="E4" s="571"/>
      <c r="F4" s="571"/>
    </row>
    <row r="6" spans="1:6">
      <c r="E6" s="554" t="s">
        <v>0</v>
      </c>
      <c r="F6" s="554"/>
    </row>
    <row r="7" spans="1:6" ht="110.25" customHeight="1">
      <c r="A7" s="168" t="s">
        <v>74</v>
      </c>
      <c r="B7" s="168" t="s">
        <v>26</v>
      </c>
      <c r="C7" s="168" t="s">
        <v>68</v>
      </c>
      <c r="D7" s="168" t="s">
        <v>332</v>
      </c>
      <c r="E7" s="168" t="s">
        <v>344</v>
      </c>
      <c r="F7" s="168" t="s">
        <v>334</v>
      </c>
    </row>
    <row r="8" spans="1:6">
      <c r="A8" s="151" t="s">
        <v>4</v>
      </c>
      <c r="B8" s="151" t="s">
        <v>5</v>
      </c>
      <c r="C8" s="151" t="s">
        <v>345</v>
      </c>
      <c r="D8" s="151">
        <v>2</v>
      </c>
      <c r="E8" s="151">
        <v>3</v>
      </c>
      <c r="F8" s="151">
        <v>4</v>
      </c>
    </row>
    <row r="9" spans="1:6" ht="24.75" customHeight="1">
      <c r="A9" s="152"/>
      <c r="B9" s="141" t="s">
        <v>27</v>
      </c>
      <c r="C9" s="153">
        <f>SUM(C10:C21)</f>
        <v>510</v>
      </c>
      <c r="D9" s="153">
        <f t="shared" ref="D9:F9" si="0">SUM(D10:D21)</f>
        <v>0</v>
      </c>
      <c r="E9" s="153">
        <f t="shared" si="0"/>
        <v>510</v>
      </c>
      <c r="F9" s="153">
        <f t="shared" si="0"/>
        <v>0</v>
      </c>
    </row>
    <row r="10" spans="1:6" ht="24.75" customHeight="1">
      <c r="A10" s="143" t="s">
        <v>81</v>
      </c>
      <c r="B10" s="29" t="s">
        <v>95</v>
      </c>
      <c r="C10" s="154">
        <f>SUM(D10:F10)</f>
        <v>102</v>
      </c>
      <c r="D10" s="154"/>
      <c r="E10" s="154">
        <f>'41'!M12</f>
        <v>102</v>
      </c>
      <c r="F10" s="154"/>
    </row>
    <row r="11" spans="1:6" ht="24.75" customHeight="1">
      <c r="A11" s="143" t="s">
        <v>82</v>
      </c>
      <c r="B11" s="29" t="s">
        <v>96</v>
      </c>
      <c r="C11" s="154">
        <f t="shared" ref="C11:C21" si="1">SUM(D11:F11)</f>
        <v>102</v>
      </c>
      <c r="D11" s="154"/>
      <c r="E11" s="154">
        <f>'41'!M13</f>
        <v>102</v>
      </c>
      <c r="F11" s="154"/>
    </row>
    <row r="12" spans="1:6" ht="24.75" customHeight="1">
      <c r="A12" s="143" t="s">
        <v>83</v>
      </c>
      <c r="B12" s="29" t="s">
        <v>97</v>
      </c>
      <c r="C12" s="154">
        <f t="shared" si="1"/>
        <v>51</v>
      </c>
      <c r="D12" s="154"/>
      <c r="E12" s="154">
        <f>'41'!M14</f>
        <v>51</v>
      </c>
      <c r="F12" s="154"/>
    </row>
    <row r="13" spans="1:6" ht="24.75" customHeight="1">
      <c r="A13" s="143" t="s">
        <v>84</v>
      </c>
      <c r="B13" s="29" t="s">
        <v>98</v>
      </c>
      <c r="C13" s="154">
        <f t="shared" si="1"/>
        <v>102</v>
      </c>
      <c r="D13" s="154"/>
      <c r="E13" s="154">
        <f>'41'!M15</f>
        <v>102</v>
      </c>
      <c r="F13" s="154"/>
    </row>
    <row r="14" spans="1:6" ht="24.75" customHeight="1">
      <c r="A14" s="143" t="s">
        <v>85</v>
      </c>
      <c r="B14" s="29" t="s">
        <v>99</v>
      </c>
      <c r="C14" s="154">
        <f t="shared" si="1"/>
        <v>0</v>
      </c>
      <c r="D14" s="154"/>
      <c r="E14" s="154">
        <f>'41'!M16</f>
        <v>0</v>
      </c>
      <c r="F14" s="154"/>
    </row>
    <row r="15" spans="1:6" ht="24.75" customHeight="1">
      <c r="A15" s="143" t="s">
        <v>86</v>
      </c>
      <c r="B15" s="29" t="s">
        <v>103</v>
      </c>
      <c r="C15" s="154">
        <f t="shared" si="1"/>
        <v>102</v>
      </c>
      <c r="D15" s="154"/>
      <c r="E15" s="154">
        <f>'41'!M17</f>
        <v>102</v>
      </c>
      <c r="F15" s="154"/>
    </row>
    <row r="16" spans="1:6" ht="24.75" customHeight="1">
      <c r="A16" s="143" t="s">
        <v>87</v>
      </c>
      <c r="B16" s="29" t="s">
        <v>104</v>
      </c>
      <c r="C16" s="154">
        <f t="shared" si="1"/>
        <v>0</v>
      </c>
      <c r="D16" s="154"/>
      <c r="E16" s="154">
        <f>'41'!M18</f>
        <v>0</v>
      </c>
      <c r="F16" s="154"/>
    </row>
    <row r="17" spans="1:6" ht="24.75" customHeight="1">
      <c r="A17" s="143" t="s">
        <v>88</v>
      </c>
      <c r="B17" s="29" t="s">
        <v>100</v>
      </c>
      <c r="C17" s="154">
        <f t="shared" si="1"/>
        <v>0</v>
      </c>
      <c r="D17" s="154"/>
      <c r="E17" s="154">
        <f>'41'!M19</f>
        <v>0</v>
      </c>
      <c r="F17" s="154"/>
    </row>
    <row r="18" spans="1:6" ht="24.75" customHeight="1">
      <c r="A18" s="143" t="s">
        <v>89</v>
      </c>
      <c r="B18" s="29" t="s">
        <v>102</v>
      </c>
      <c r="C18" s="154">
        <f t="shared" si="1"/>
        <v>51</v>
      </c>
      <c r="D18" s="154"/>
      <c r="E18" s="154">
        <f>'41'!M20</f>
        <v>51</v>
      </c>
      <c r="F18" s="154"/>
    </row>
    <row r="19" spans="1:6" ht="24.75" customHeight="1">
      <c r="A19" s="143" t="s">
        <v>90</v>
      </c>
      <c r="B19" s="29" t="s">
        <v>101</v>
      </c>
      <c r="C19" s="154">
        <f t="shared" si="1"/>
        <v>0</v>
      </c>
      <c r="D19" s="155"/>
      <c r="E19" s="154">
        <f>'41'!M21</f>
        <v>0</v>
      </c>
      <c r="F19" s="155"/>
    </row>
    <row r="20" spans="1:6" ht="24.75" customHeight="1">
      <c r="A20" s="143" t="s">
        <v>91</v>
      </c>
      <c r="B20" s="29" t="s">
        <v>105</v>
      </c>
      <c r="C20" s="154">
        <f t="shared" si="1"/>
        <v>0</v>
      </c>
      <c r="D20" s="155"/>
      <c r="E20" s="154">
        <f>'41'!M22</f>
        <v>0</v>
      </c>
      <c r="F20" s="155"/>
    </row>
    <row r="21" spans="1:6" ht="24.75" customHeight="1">
      <c r="A21" s="146" t="s">
        <v>92</v>
      </c>
      <c r="B21" s="31" t="s">
        <v>106</v>
      </c>
      <c r="C21" s="156">
        <f t="shared" si="1"/>
        <v>0</v>
      </c>
      <c r="D21" s="157"/>
      <c r="E21" s="157">
        <f>'41'!M23</f>
        <v>0</v>
      </c>
      <c r="F21" s="157"/>
    </row>
  </sheetData>
  <mergeCells count="4">
    <mergeCell ref="E1:F1"/>
    <mergeCell ref="A3:F3"/>
    <mergeCell ref="A4:F4"/>
    <mergeCell ref="E6:F6"/>
  </mergeCells>
  <pageMargins left="0.76" right="0.23" top="0.57999999999999996" bottom="0.75" header="0.3" footer="0.3"/>
  <pageSetup paperSize="9" scale="93"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49"/>
  <sheetViews>
    <sheetView showZeros="0" topLeftCell="A67" zoomScale="120" zoomScaleNormal="120" zoomScaleSheetLayoutView="120" workbookViewId="0">
      <selection activeCell="B231" sqref="B231"/>
    </sheetView>
  </sheetViews>
  <sheetFormatPr defaultRowHeight="15.75"/>
  <cols>
    <col min="1" max="1" width="5.75" style="317" customWidth="1"/>
    <col min="2" max="2" width="48.875" style="317" customWidth="1"/>
    <col min="3" max="3" width="7.75" style="317" customWidth="1"/>
    <col min="4" max="4" width="9" style="317" customWidth="1"/>
    <col min="5" max="5" width="8.375" style="317" customWidth="1"/>
    <col min="6" max="6" width="6.625" style="416" customWidth="1"/>
    <col min="7" max="7" width="9.875" style="317" customWidth="1"/>
    <col min="8" max="8" width="7.875" style="218" customWidth="1"/>
    <col min="9" max="9" width="9.625" style="317" customWidth="1"/>
    <col min="10" max="10" width="9.75" style="218" customWidth="1"/>
    <col min="11" max="11" width="10.875" style="317" customWidth="1"/>
    <col min="12" max="12" width="9.25" style="314" hidden="1" customWidth="1"/>
    <col min="13" max="13" width="9.375" style="314" hidden="1" customWidth="1"/>
    <col min="14" max="14" width="15.375" style="315" hidden="1" customWidth="1"/>
    <col min="15" max="15" width="13.5" style="316" hidden="1" customWidth="1"/>
    <col min="16" max="16384" width="9" style="317"/>
  </cols>
  <sheetData>
    <row r="1" spans="1:15" s="308" customFormat="1" ht="16.5">
      <c r="A1" s="303" t="s">
        <v>935</v>
      </c>
      <c r="B1" s="303"/>
      <c r="C1" s="303"/>
      <c r="D1" s="303"/>
      <c r="E1" s="303"/>
      <c r="F1" s="304"/>
      <c r="G1" s="303"/>
      <c r="H1" s="303"/>
      <c r="I1" s="303"/>
      <c r="J1" s="303"/>
      <c r="K1" s="303"/>
      <c r="L1" s="305"/>
      <c r="M1" s="305"/>
      <c r="N1" s="306"/>
      <c r="O1" s="307"/>
    </row>
    <row r="2" spans="1:15" s="308" customFormat="1" ht="11.25" customHeight="1">
      <c r="A2" s="309"/>
      <c r="B2" s="309"/>
      <c r="C2" s="309"/>
      <c r="D2" s="309"/>
      <c r="E2" s="309"/>
      <c r="F2" s="310"/>
      <c r="G2" s="309"/>
      <c r="H2" s="309"/>
      <c r="I2" s="309"/>
      <c r="J2" s="309"/>
      <c r="K2" s="309"/>
      <c r="L2" s="311"/>
      <c r="M2" s="311"/>
      <c r="N2" s="306"/>
      <c r="O2" s="307"/>
    </row>
    <row r="3" spans="1:15" s="308" customFormat="1" ht="21.75" customHeight="1">
      <c r="A3" s="589" t="s">
        <v>940</v>
      </c>
      <c r="B3" s="589"/>
      <c r="C3" s="589"/>
      <c r="D3" s="589"/>
      <c r="E3" s="589"/>
      <c r="F3" s="589"/>
      <c r="G3" s="589"/>
      <c r="H3" s="589"/>
      <c r="I3" s="589"/>
      <c r="J3" s="589"/>
      <c r="K3" s="589"/>
      <c r="L3" s="311"/>
      <c r="M3" s="311"/>
      <c r="N3" s="306"/>
      <c r="O3" s="307"/>
    </row>
    <row r="4" spans="1:15" s="308" customFormat="1" ht="19.5" customHeight="1">
      <c r="A4" s="590" t="s">
        <v>939</v>
      </c>
      <c r="B4" s="590"/>
      <c r="C4" s="590"/>
      <c r="D4" s="590"/>
      <c r="E4" s="590"/>
      <c r="F4" s="590"/>
      <c r="G4" s="590"/>
      <c r="H4" s="590"/>
      <c r="I4" s="590"/>
      <c r="J4" s="590"/>
      <c r="K4" s="590"/>
      <c r="L4" s="311"/>
      <c r="M4" s="311"/>
      <c r="N4" s="306"/>
      <c r="O4" s="307"/>
    </row>
    <row r="5" spans="1:15" ht="9" customHeight="1">
      <c r="A5" s="312"/>
      <c r="B5" s="312"/>
      <c r="C5" s="312"/>
      <c r="D5" s="312"/>
      <c r="E5" s="312"/>
      <c r="F5" s="313"/>
      <c r="G5" s="312"/>
      <c r="H5" s="189"/>
      <c r="I5" s="312"/>
      <c r="J5" s="189"/>
      <c r="K5" s="312"/>
    </row>
    <row r="6" spans="1:15" ht="18.75" customHeight="1">
      <c r="E6" s="318"/>
      <c r="F6" s="319"/>
      <c r="G6" s="318"/>
      <c r="H6" s="190"/>
      <c r="I6" s="591" t="s">
        <v>0</v>
      </c>
      <c r="J6" s="591"/>
      <c r="K6" s="591"/>
      <c r="N6" s="315" t="s">
        <v>443</v>
      </c>
      <c r="O6" s="316">
        <v>85581</v>
      </c>
    </row>
    <row r="7" spans="1:15" ht="17.25" customHeight="1">
      <c r="A7" s="592" t="s">
        <v>238</v>
      </c>
      <c r="B7" s="592" t="s">
        <v>109</v>
      </c>
      <c r="C7" s="593" t="s">
        <v>444</v>
      </c>
      <c r="D7" s="594" t="s">
        <v>445</v>
      </c>
      <c r="E7" s="594"/>
      <c r="F7" s="594"/>
      <c r="G7" s="594"/>
      <c r="H7" s="594"/>
      <c r="I7" s="594"/>
      <c r="J7" s="594"/>
      <c r="K7" s="594"/>
      <c r="M7" s="314" t="s">
        <v>941</v>
      </c>
      <c r="O7" s="316">
        <f>D30</f>
        <v>20427</v>
      </c>
    </row>
    <row r="8" spans="1:15" ht="15.75" customHeight="1">
      <c r="A8" s="580"/>
      <c r="B8" s="580"/>
      <c r="C8" s="586"/>
      <c r="D8" s="585" t="s">
        <v>446</v>
      </c>
      <c r="E8" s="573" t="s">
        <v>447</v>
      </c>
      <c r="F8" s="595" t="s">
        <v>448</v>
      </c>
      <c r="G8" s="573" t="s">
        <v>449</v>
      </c>
      <c r="H8" s="576" t="s">
        <v>450</v>
      </c>
      <c r="I8" s="579" t="s">
        <v>451</v>
      </c>
      <c r="J8" s="582" t="s">
        <v>452</v>
      </c>
      <c r="K8" s="585" t="s">
        <v>453</v>
      </c>
      <c r="M8" s="314" t="s">
        <v>942</v>
      </c>
      <c r="O8" s="316">
        <f>'[10]Biểu số 04.UB'!C13</f>
        <v>26754</v>
      </c>
    </row>
    <row r="9" spans="1:15">
      <c r="A9" s="580"/>
      <c r="B9" s="580"/>
      <c r="C9" s="586"/>
      <c r="D9" s="586"/>
      <c r="E9" s="574"/>
      <c r="F9" s="596"/>
      <c r="G9" s="574"/>
      <c r="H9" s="577"/>
      <c r="I9" s="580"/>
      <c r="J9" s="583"/>
      <c r="K9" s="586"/>
      <c r="M9" s="314" t="s">
        <v>943</v>
      </c>
      <c r="N9" s="320"/>
      <c r="O9" s="316">
        <f>'[10]Biểu số 04.UB'!C14+'[10]Biểu số 04.UB'!C15</f>
        <v>10400</v>
      </c>
    </row>
    <row r="10" spans="1:15">
      <c r="A10" s="580"/>
      <c r="B10" s="580"/>
      <c r="C10" s="586"/>
      <c r="D10" s="586"/>
      <c r="E10" s="574"/>
      <c r="F10" s="596"/>
      <c r="G10" s="574"/>
      <c r="H10" s="577"/>
      <c r="I10" s="580"/>
      <c r="J10" s="583"/>
      <c r="K10" s="586"/>
      <c r="L10" s="588" t="s">
        <v>944</v>
      </c>
      <c r="M10" s="314" t="s">
        <v>945</v>
      </c>
      <c r="N10" s="320"/>
      <c r="O10" s="316">
        <f>G30</f>
        <v>7393</v>
      </c>
    </row>
    <row r="11" spans="1:15" ht="21" customHeight="1">
      <c r="A11" s="581"/>
      <c r="B11" s="581"/>
      <c r="C11" s="587"/>
      <c r="D11" s="587"/>
      <c r="E11" s="575"/>
      <c r="F11" s="597"/>
      <c r="G11" s="575"/>
      <c r="H11" s="578"/>
      <c r="I11" s="581"/>
      <c r="J11" s="584"/>
      <c r="K11" s="587"/>
      <c r="L11" s="588"/>
      <c r="M11" s="314" t="s">
        <v>946</v>
      </c>
      <c r="N11" s="321"/>
      <c r="O11" s="291">
        <f>'[10]Biểu số 04.UB'!C18</f>
        <v>7002</v>
      </c>
    </row>
    <row r="12" spans="1:15" s="327" customFormat="1" ht="16.5">
      <c r="A12" s="322" t="s">
        <v>4</v>
      </c>
      <c r="B12" s="322" t="s">
        <v>5</v>
      </c>
      <c r="C12" s="322" t="s">
        <v>50</v>
      </c>
      <c r="D12" s="322">
        <v>1</v>
      </c>
      <c r="E12" s="322">
        <v>2</v>
      </c>
      <c r="F12" s="322">
        <v>3</v>
      </c>
      <c r="G12" s="322">
        <v>4</v>
      </c>
      <c r="H12" s="191">
        <v>5</v>
      </c>
      <c r="I12" s="322" t="s">
        <v>455</v>
      </c>
      <c r="J12" s="192" t="s">
        <v>87</v>
      </c>
      <c r="K12" s="322" t="s">
        <v>456</v>
      </c>
      <c r="L12" s="323"/>
      <c r="M12" s="324" t="s">
        <v>947</v>
      </c>
      <c r="N12" s="325"/>
      <c r="O12" s="326">
        <f>(O10+O11)/(O7+O8+O9+O10+O11)</f>
        <v>0.19999722129598754</v>
      </c>
    </row>
    <row r="13" spans="1:15" s="335" customFormat="1" ht="24.75" customHeight="1">
      <c r="A13" s="328" t="s">
        <v>4</v>
      </c>
      <c r="B13" s="329" t="s">
        <v>457</v>
      </c>
      <c r="C13" s="330">
        <f t="shared" ref="C13:K13" si="0">C14+C21+C335</f>
        <v>1156</v>
      </c>
      <c r="D13" s="330">
        <f t="shared" si="0"/>
        <v>168433</v>
      </c>
      <c r="E13" s="330">
        <f t="shared" si="0"/>
        <v>0</v>
      </c>
      <c r="F13" s="330">
        <f t="shared" si="0"/>
        <v>0</v>
      </c>
      <c r="G13" s="330">
        <f t="shared" si="0"/>
        <v>32974</v>
      </c>
      <c r="H13" s="330">
        <f t="shared" si="0"/>
        <v>127275</v>
      </c>
      <c r="I13" s="330">
        <f t="shared" si="0"/>
        <v>328682</v>
      </c>
      <c r="J13" s="330">
        <f t="shared" si="0"/>
        <v>6019.5</v>
      </c>
      <c r="K13" s="330">
        <f t="shared" si="0"/>
        <v>322662.5</v>
      </c>
      <c r="L13" s="331"/>
      <c r="M13" s="332"/>
      <c r="N13" s="333"/>
      <c r="O13" s="334"/>
    </row>
    <row r="14" spans="1:15" s="335" customFormat="1" ht="30">
      <c r="A14" s="336" t="s">
        <v>8</v>
      </c>
      <c r="B14" s="337" t="s">
        <v>458</v>
      </c>
      <c r="C14" s="338"/>
      <c r="D14" s="194"/>
      <c r="E14" s="194"/>
      <c r="F14" s="195"/>
      <c r="G14" s="194"/>
      <c r="H14" s="194">
        <f>SUM(H15:H16)</f>
        <v>23874</v>
      </c>
      <c r="I14" s="194">
        <f>SUM(I15:I16)</f>
        <v>23874</v>
      </c>
      <c r="J14" s="194"/>
      <c r="K14" s="194">
        <f>I14-J14</f>
        <v>23874</v>
      </c>
      <c r="L14" s="332"/>
      <c r="M14" s="332"/>
      <c r="N14" s="339"/>
      <c r="O14" s="340"/>
    </row>
    <row r="15" spans="1:15" s="335" customFormat="1" ht="30">
      <c r="A15" s="341">
        <v>1</v>
      </c>
      <c r="B15" s="342" t="s">
        <v>459</v>
      </c>
      <c r="C15" s="343"/>
      <c r="D15" s="196"/>
      <c r="E15" s="196"/>
      <c r="F15" s="197"/>
      <c r="G15" s="196"/>
      <c r="H15" s="196">
        <v>8030</v>
      </c>
      <c r="I15" s="196">
        <f>D15+E15+H15</f>
        <v>8030</v>
      </c>
      <c r="J15" s="196"/>
      <c r="K15" s="196">
        <f>I15-J15</f>
        <v>8030</v>
      </c>
      <c r="L15" s="332"/>
      <c r="M15" s="332"/>
      <c r="N15" s="344"/>
      <c r="O15" s="340"/>
    </row>
    <row r="16" spans="1:15" s="335" customFormat="1" ht="15">
      <c r="A16" s="341">
        <v>2</v>
      </c>
      <c r="B16" s="342" t="s">
        <v>460</v>
      </c>
      <c r="C16" s="343"/>
      <c r="D16" s="196"/>
      <c r="E16" s="196"/>
      <c r="F16" s="197"/>
      <c r="G16" s="196"/>
      <c r="H16" s="196">
        <v>15844</v>
      </c>
      <c r="I16" s="196">
        <f>I17+I20</f>
        <v>15844</v>
      </c>
      <c r="J16" s="196"/>
      <c r="K16" s="196">
        <f>K17+K20</f>
        <v>15844</v>
      </c>
      <c r="L16" s="332"/>
      <c r="M16" s="332"/>
      <c r="N16" s="344"/>
      <c r="O16" s="340"/>
    </row>
    <row r="17" spans="1:15" s="335" customFormat="1" ht="30">
      <c r="A17" s="345" t="s">
        <v>12</v>
      </c>
      <c r="B17" s="342" t="s">
        <v>461</v>
      </c>
      <c r="C17" s="343"/>
      <c r="D17" s="196"/>
      <c r="E17" s="196"/>
      <c r="F17" s="197"/>
      <c r="G17" s="196"/>
      <c r="H17" s="196">
        <f>SUM(H18:H19)</f>
        <v>790</v>
      </c>
      <c r="I17" s="196">
        <f>SUM(I18:I19)</f>
        <v>790</v>
      </c>
      <c r="J17" s="196"/>
      <c r="K17" s="196">
        <f>SUM(K18:K19)</f>
        <v>790</v>
      </c>
      <c r="L17" s="332"/>
      <c r="M17" s="332"/>
      <c r="N17" s="344"/>
      <c r="O17" s="340"/>
    </row>
    <row r="18" spans="1:15" s="353" customFormat="1" ht="45">
      <c r="A18" s="346"/>
      <c r="B18" s="347" t="s">
        <v>462</v>
      </c>
      <c r="C18" s="348"/>
      <c r="D18" s="198"/>
      <c r="E18" s="198"/>
      <c r="F18" s="199"/>
      <c r="G18" s="198"/>
      <c r="H18" s="198">
        <v>670</v>
      </c>
      <c r="I18" s="198">
        <f>H18</f>
        <v>670</v>
      </c>
      <c r="J18" s="198"/>
      <c r="K18" s="198">
        <f>I18</f>
        <v>670</v>
      </c>
      <c r="L18" s="349"/>
      <c r="M18" s="350"/>
      <c r="N18" s="351"/>
      <c r="O18" s="352"/>
    </row>
    <row r="19" spans="1:15" s="353" customFormat="1" ht="15">
      <c r="A19" s="346"/>
      <c r="B19" s="347" t="s">
        <v>948</v>
      </c>
      <c r="C19" s="348"/>
      <c r="D19" s="198"/>
      <c r="E19" s="198"/>
      <c r="F19" s="199"/>
      <c r="G19" s="198"/>
      <c r="H19" s="198">
        <v>120</v>
      </c>
      <c r="I19" s="198">
        <f>H19</f>
        <v>120</v>
      </c>
      <c r="J19" s="198"/>
      <c r="K19" s="198">
        <f>I19</f>
        <v>120</v>
      </c>
      <c r="L19" s="350"/>
      <c r="M19" s="350"/>
      <c r="N19" s="351"/>
      <c r="O19" s="352"/>
    </row>
    <row r="20" spans="1:15" s="335" customFormat="1" ht="30">
      <c r="A20" s="345" t="s">
        <v>12</v>
      </c>
      <c r="B20" s="342" t="s">
        <v>463</v>
      </c>
      <c r="C20" s="343"/>
      <c r="D20" s="196"/>
      <c r="E20" s="196"/>
      <c r="F20" s="197"/>
      <c r="G20" s="196"/>
      <c r="H20" s="196">
        <f>H16-H17</f>
        <v>15054</v>
      </c>
      <c r="I20" s="196">
        <f>H20</f>
        <v>15054</v>
      </c>
      <c r="J20" s="196"/>
      <c r="K20" s="196">
        <f>I20</f>
        <v>15054</v>
      </c>
      <c r="L20" s="332"/>
      <c r="M20" s="332"/>
      <c r="N20" s="344"/>
      <c r="O20" s="340"/>
    </row>
    <row r="21" spans="1:15" s="335" customFormat="1" ht="15">
      <c r="A21" s="336" t="s">
        <v>17</v>
      </c>
      <c r="B21" s="354" t="s">
        <v>42</v>
      </c>
      <c r="C21" s="338">
        <f>C22+C23+C28+C30+C218+C238+C245+C249+C275+C278+C279+C322+C330</f>
        <v>1156</v>
      </c>
      <c r="D21" s="338">
        <f>D22+D23+D28+D30+D218+D238+D245+D249+D275+D278+D279+D322+D330</f>
        <v>168433</v>
      </c>
      <c r="E21" s="338"/>
      <c r="F21" s="338"/>
      <c r="G21" s="338">
        <f>G22+G23+G28+G30+G218+G238+G245+G249+G275+G278+G279+G322+G330</f>
        <v>32974</v>
      </c>
      <c r="H21" s="338">
        <f>H22+H23+H28+H30+H218+H238+H245+H249+H275+H278+H279+H322+H330</f>
        <v>96818</v>
      </c>
      <c r="I21" s="338">
        <f>I22+I23+I28+I30+I218+I238+I245+I249+I275+I278+I279+I322+I330</f>
        <v>298225</v>
      </c>
      <c r="J21" s="338">
        <f>J22+J23+J28+J30+J218+J238+J245+J249+J275+J278+J279+J322+J330</f>
        <v>6019.5</v>
      </c>
      <c r="K21" s="338">
        <f>K22+K23+K28+K30+K218+K238+K245+K249+K275+K278+K279+K322+K330</f>
        <v>292205.5</v>
      </c>
      <c r="L21" s="332"/>
      <c r="M21" s="332"/>
      <c r="N21" s="339"/>
      <c r="O21" s="340"/>
    </row>
    <row r="22" spans="1:15" s="335" customFormat="1" ht="15">
      <c r="A22" s="336">
        <v>1</v>
      </c>
      <c r="B22" s="337" t="s">
        <v>949</v>
      </c>
      <c r="C22" s="338"/>
      <c r="D22" s="194"/>
      <c r="E22" s="194"/>
      <c r="F22" s="195"/>
      <c r="G22" s="194"/>
      <c r="H22" s="194">
        <f>'[10]Biểu số 03.UB'!E10</f>
        <v>15024</v>
      </c>
      <c r="I22" s="194">
        <f>'[10]Biểu số 03.UB'!E10</f>
        <v>15024</v>
      </c>
      <c r="J22" s="194">
        <f>'[10]Biểu số 03.UB'!F10</f>
        <v>384</v>
      </c>
      <c r="K22" s="194">
        <f>I22-J22</f>
        <v>14640</v>
      </c>
      <c r="L22" s="332"/>
      <c r="M22" s="332"/>
      <c r="N22" s="344"/>
      <c r="O22" s="340"/>
    </row>
    <row r="23" spans="1:15" s="335" customFormat="1" ht="15">
      <c r="A23" s="336">
        <v>2</v>
      </c>
      <c r="B23" s="354" t="s">
        <v>950</v>
      </c>
      <c r="C23" s="338"/>
      <c r="D23" s="338"/>
      <c r="E23" s="338"/>
      <c r="F23" s="355"/>
      <c r="G23" s="338"/>
      <c r="H23" s="200">
        <f>SUM(H24:H27)</f>
        <v>3097</v>
      </c>
      <c r="I23" s="200">
        <f t="shared" ref="I23:K23" si="1">SUM(I24:I27)</f>
        <v>3097</v>
      </c>
      <c r="J23" s="200">
        <f t="shared" si="1"/>
        <v>310</v>
      </c>
      <c r="K23" s="200">
        <f t="shared" si="1"/>
        <v>2787</v>
      </c>
      <c r="L23" s="332"/>
      <c r="M23" s="332"/>
      <c r="N23" s="344"/>
      <c r="O23" s="340"/>
    </row>
    <row r="24" spans="1:15" s="335" customFormat="1" ht="60">
      <c r="A24" s="345" t="s">
        <v>370</v>
      </c>
      <c r="B24" s="342" t="s">
        <v>464</v>
      </c>
      <c r="C24" s="343"/>
      <c r="D24" s="196"/>
      <c r="E24" s="196"/>
      <c r="F24" s="197"/>
      <c r="G24" s="196"/>
      <c r="H24" s="196">
        <v>50</v>
      </c>
      <c r="I24" s="196">
        <f t="shared" ref="I24:I29" si="2">H24+E24+D24</f>
        <v>50</v>
      </c>
      <c r="J24" s="196">
        <v>5</v>
      </c>
      <c r="K24" s="196">
        <f t="shared" ref="K24:K27" si="3">I24-J24</f>
        <v>45</v>
      </c>
      <c r="L24" s="332"/>
      <c r="M24" s="332"/>
      <c r="N24" s="339"/>
      <c r="O24" s="340"/>
    </row>
    <row r="25" spans="1:15" s="335" customFormat="1" ht="30">
      <c r="A25" s="345" t="s">
        <v>372</v>
      </c>
      <c r="B25" s="342" t="s">
        <v>465</v>
      </c>
      <c r="C25" s="343"/>
      <c r="D25" s="196"/>
      <c r="E25" s="196"/>
      <c r="F25" s="197"/>
      <c r="G25" s="196"/>
      <c r="H25" s="196">
        <v>25</v>
      </c>
      <c r="I25" s="196">
        <f t="shared" si="2"/>
        <v>25</v>
      </c>
      <c r="J25" s="196">
        <v>3</v>
      </c>
      <c r="K25" s="196">
        <f t="shared" si="3"/>
        <v>22</v>
      </c>
      <c r="L25" s="332"/>
      <c r="M25" s="332"/>
      <c r="N25" s="344"/>
      <c r="O25" s="340"/>
    </row>
    <row r="26" spans="1:15" s="335" customFormat="1" ht="30">
      <c r="A26" s="345" t="s">
        <v>375</v>
      </c>
      <c r="B26" s="342" t="s">
        <v>466</v>
      </c>
      <c r="C26" s="343"/>
      <c r="D26" s="196"/>
      <c r="E26" s="196"/>
      <c r="F26" s="197"/>
      <c r="G26" s="196"/>
      <c r="H26" s="196">
        <v>22</v>
      </c>
      <c r="I26" s="196">
        <f t="shared" si="2"/>
        <v>22</v>
      </c>
      <c r="J26" s="196">
        <v>2</v>
      </c>
      <c r="K26" s="196">
        <f t="shared" si="3"/>
        <v>20</v>
      </c>
      <c r="L26" s="332"/>
      <c r="M26" s="332"/>
      <c r="N26" s="339"/>
      <c r="O26" s="340"/>
    </row>
    <row r="27" spans="1:15" s="335" customFormat="1" ht="30">
      <c r="A27" s="345" t="s">
        <v>377</v>
      </c>
      <c r="B27" s="342" t="s">
        <v>467</v>
      </c>
      <c r="C27" s="343"/>
      <c r="D27" s="196"/>
      <c r="E27" s="196"/>
      <c r="F27" s="197"/>
      <c r="G27" s="196"/>
      <c r="H27" s="196">
        <v>3000</v>
      </c>
      <c r="I27" s="196">
        <f t="shared" si="2"/>
        <v>3000</v>
      </c>
      <c r="J27" s="196">
        <v>300</v>
      </c>
      <c r="K27" s="196">
        <f t="shared" si="3"/>
        <v>2700</v>
      </c>
      <c r="L27" s="332"/>
      <c r="M27" s="332"/>
      <c r="N27" s="344"/>
      <c r="O27" s="340"/>
    </row>
    <row r="28" spans="1:15" s="359" customFormat="1" ht="15">
      <c r="A28" s="336">
        <v>3</v>
      </c>
      <c r="B28" s="337" t="s">
        <v>951</v>
      </c>
      <c r="C28" s="338"/>
      <c r="D28" s="194"/>
      <c r="E28" s="194"/>
      <c r="F28" s="195"/>
      <c r="G28" s="194"/>
      <c r="H28" s="194">
        <f>H29</f>
        <v>150</v>
      </c>
      <c r="I28" s="194">
        <f t="shared" si="2"/>
        <v>150</v>
      </c>
      <c r="J28" s="194">
        <f>J29</f>
        <v>0</v>
      </c>
      <c r="K28" s="194">
        <f>I28-J28</f>
        <v>150</v>
      </c>
      <c r="L28" s="356"/>
      <c r="M28" s="356"/>
      <c r="N28" s="357"/>
      <c r="O28" s="358"/>
    </row>
    <row r="29" spans="1:15" s="335" customFormat="1" ht="30">
      <c r="A29" s="345" t="s">
        <v>12</v>
      </c>
      <c r="B29" s="342" t="s">
        <v>468</v>
      </c>
      <c r="C29" s="343"/>
      <c r="D29" s="196"/>
      <c r="E29" s="196"/>
      <c r="F29" s="197"/>
      <c r="G29" s="196"/>
      <c r="H29" s="196">
        <v>150</v>
      </c>
      <c r="I29" s="196">
        <f t="shared" si="2"/>
        <v>150</v>
      </c>
      <c r="J29" s="196"/>
      <c r="K29" s="196">
        <f>I29-J29</f>
        <v>150</v>
      </c>
      <c r="L29" s="332"/>
      <c r="M29" s="332"/>
      <c r="N29" s="344"/>
      <c r="O29" s="340"/>
    </row>
    <row r="30" spans="1:15" s="293" customFormat="1" ht="15">
      <c r="A30" s="336">
        <v>4</v>
      </c>
      <c r="B30" s="354" t="s">
        <v>469</v>
      </c>
      <c r="C30" s="338">
        <f>C31+C139+C160+C207</f>
        <v>144</v>
      </c>
      <c r="D30" s="338">
        <f>D31+D139+D160+D207</f>
        <v>20427</v>
      </c>
      <c r="E30" s="338"/>
      <c r="F30" s="355"/>
      <c r="G30" s="338">
        <f>G31+G139+G160+G207</f>
        <v>7393</v>
      </c>
      <c r="H30" s="338">
        <f>H31+H139+H160+H207</f>
        <v>8856</v>
      </c>
      <c r="I30" s="338">
        <f>I31+I139+I160+I207</f>
        <v>36676</v>
      </c>
      <c r="J30" s="338">
        <f>J31+J139+J160+J207</f>
        <v>1533</v>
      </c>
      <c r="K30" s="338">
        <f>K31+K139+K160+K207</f>
        <v>35143</v>
      </c>
      <c r="L30" s="360"/>
      <c r="M30" s="361"/>
      <c r="N30" s="344"/>
      <c r="O30" s="340"/>
    </row>
    <row r="31" spans="1:15" s="293" customFormat="1" ht="15">
      <c r="A31" s="336" t="s">
        <v>470</v>
      </c>
      <c r="B31" s="354" t="s">
        <v>471</v>
      </c>
      <c r="C31" s="200">
        <f>C32+C63+C67+C74+C79+C87+C92+C97+C106+C111+C120+C124+C134+C138</f>
        <v>81</v>
      </c>
      <c r="D31" s="200">
        <f>D32+D63+D67+D74+D79+D87+D92+D97+D106+D111+D120+D124+D134+D138</f>
        <v>10677</v>
      </c>
      <c r="E31" s="200"/>
      <c r="F31" s="201"/>
      <c r="G31" s="200">
        <f>G32+G63+G67+G74+G79+G87+G92+G97+G106+G111+G120+G124+G134+G138</f>
        <v>3638</v>
      </c>
      <c r="H31" s="200">
        <f>H32+H63+H67+H74+H79+H87+H92+H97+H106+H111+H120+H124+H134+H138</f>
        <v>4165</v>
      </c>
      <c r="I31" s="200">
        <f>I32+I63+I67+I74+I79+I87+I92+I97+I106+I111+I120+I124+I134+I138</f>
        <v>18480</v>
      </c>
      <c r="J31" s="200">
        <f>J32+J63+J67+J74+J79+J87+J92+J97+J106+J111+J120+J124+J134+J138</f>
        <v>726</v>
      </c>
      <c r="K31" s="200">
        <f>K32+K63+K67+K74+K79+K87+K92+K97+K106+K111+K120+K124+K134+K138</f>
        <v>17754</v>
      </c>
      <c r="L31" s="360"/>
      <c r="M31" s="361"/>
      <c r="N31" s="344"/>
      <c r="O31" s="340"/>
    </row>
    <row r="32" spans="1:15" s="295" customFormat="1" ht="14.25">
      <c r="A32" s="336" t="s">
        <v>472</v>
      </c>
      <c r="B32" s="354" t="s">
        <v>473</v>
      </c>
      <c r="C32" s="338">
        <v>16</v>
      </c>
      <c r="D32" s="194">
        <f>SUM(D33:D36)+D37+D47</f>
        <v>2263</v>
      </c>
      <c r="E32" s="194"/>
      <c r="F32" s="195"/>
      <c r="G32" s="194">
        <f>SUM(G33:G36)+G37+G47</f>
        <v>1307</v>
      </c>
      <c r="H32" s="194">
        <f>SUM(H33:H36)+H37+H47</f>
        <v>3096</v>
      </c>
      <c r="I32" s="194">
        <f>SUM(I33:I36)+I37+I47</f>
        <v>6666</v>
      </c>
      <c r="J32" s="194">
        <f>SUM(J33:J36)+J37+J47</f>
        <v>384</v>
      </c>
      <c r="K32" s="194">
        <f>SUM(K33:K36)+K37+K47</f>
        <v>6282</v>
      </c>
      <c r="L32" s="360"/>
      <c r="M32" s="361"/>
      <c r="N32" s="362"/>
      <c r="O32" s="572"/>
    </row>
    <row r="33" spans="1:15" s="293" customFormat="1" ht="15">
      <c r="A33" s="345" t="s">
        <v>12</v>
      </c>
      <c r="B33" s="342" t="s">
        <v>474</v>
      </c>
      <c r="C33" s="343"/>
      <c r="D33" s="196">
        <v>2263</v>
      </c>
      <c r="E33" s="196"/>
      <c r="F33" s="197"/>
      <c r="G33" s="196"/>
      <c r="H33" s="196"/>
      <c r="I33" s="196">
        <f>SUM(D33:H33)</f>
        <v>2263</v>
      </c>
      <c r="J33" s="196"/>
      <c r="K33" s="196">
        <f>I33-J33</f>
        <v>2263</v>
      </c>
      <c r="L33" s="360"/>
      <c r="M33" s="361"/>
      <c r="N33" s="362"/>
      <c r="O33" s="572"/>
    </row>
    <row r="34" spans="1:15" s="293" customFormat="1" ht="15">
      <c r="A34" s="345" t="s">
        <v>12</v>
      </c>
      <c r="B34" s="342" t="s">
        <v>475</v>
      </c>
      <c r="C34" s="343"/>
      <c r="D34" s="196"/>
      <c r="E34" s="196">
        <v>29</v>
      </c>
      <c r="F34" s="197">
        <v>2</v>
      </c>
      <c r="G34" s="196">
        <f>C32*E34*F34</f>
        <v>928</v>
      </c>
      <c r="H34" s="196"/>
      <c r="I34" s="196">
        <f>G34</f>
        <v>928</v>
      </c>
      <c r="J34" s="196">
        <v>93</v>
      </c>
      <c r="K34" s="196">
        <f t="shared" ref="K34:K36" si="4">I34-J34</f>
        <v>835</v>
      </c>
      <c r="L34" s="360">
        <v>884</v>
      </c>
      <c r="M34" s="363">
        <f>G34-L34</f>
        <v>44</v>
      </c>
      <c r="N34" s="362"/>
      <c r="O34" s="572"/>
    </row>
    <row r="35" spans="1:15" s="293" customFormat="1" ht="15">
      <c r="A35" s="345" t="s">
        <v>12</v>
      </c>
      <c r="B35" s="342" t="s">
        <v>952</v>
      </c>
      <c r="C35" s="343">
        <v>3</v>
      </c>
      <c r="D35" s="196"/>
      <c r="E35" s="196"/>
      <c r="F35" s="197"/>
      <c r="G35" s="196">
        <v>334</v>
      </c>
      <c r="H35" s="196"/>
      <c r="I35" s="196">
        <f>G35</f>
        <v>334</v>
      </c>
      <c r="J35" s="196"/>
      <c r="K35" s="196">
        <f t="shared" si="4"/>
        <v>334</v>
      </c>
      <c r="L35" s="332">
        <v>300</v>
      </c>
      <c r="M35" s="363">
        <f>G35-L35</f>
        <v>34</v>
      </c>
      <c r="N35" s="344"/>
      <c r="O35" s="340"/>
    </row>
    <row r="36" spans="1:15" s="293" customFormat="1" ht="15">
      <c r="A36" s="345" t="s">
        <v>12</v>
      </c>
      <c r="B36" s="342" t="s">
        <v>953</v>
      </c>
      <c r="C36" s="343">
        <v>3</v>
      </c>
      <c r="D36" s="196"/>
      <c r="E36" s="196">
        <v>15</v>
      </c>
      <c r="F36" s="197">
        <v>1</v>
      </c>
      <c r="G36" s="196">
        <f>C36*E36</f>
        <v>45</v>
      </c>
      <c r="H36" s="196"/>
      <c r="I36" s="196">
        <f>G36</f>
        <v>45</v>
      </c>
      <c r="J36" s="196">
        <v>5</v>
      </c>
      <c r="K36" s="196">
        <f t="shared" si="4"/>
        <v>40</v>
      </c>
      <c r="L36" s="332">
        <v>300</v>
      </c>
      <c r="M36" s="363">
        <f>G36-L36</f>
        <v>-255</v>
      </c>
      <c r="N36" s="344"/>
      <c r="O36" s="340"/>
    </row>
    <row r="37" spans="1:15" s="295" customFormat="1" ht="15">
      <c r="A37" s="336" t="s">
        <v>476</v>
      </c>
      <c r="B37" s="337" t="s">
        <v>477</v>
      </c>
      <c r="C37" s="338"/>
      <c r="D37" s="194"/>
      <c r="E37" s="194"/>
      <c r="F37" s="195"/>
      <c r="G37" s="194"/>
      <c r="H37" s="194">
        <f>SUM(H38:H46)</f>
        <v>1142</v>
      </c>
      <c r="I37" s="194">
        <f t="shared" ref="I37:K37" si="5">SUM(I38:I46)</f>
        <v>1142</v>
      </c>
      <c r="J37" s="194">
        <f t="shared" si="5"/>
        <v>114</v>
      </c>
      <c r="K37" s="194">
        <f t="shared" si="5"/>
        <v>1028</v>
      </c>
      <c r="L37" s="356"/>
      <c r="M37" s="356"/>
      <c r="N37" s="344"/>
      <c r="O37" s="340"/>
    </row>
    <row r="38" spans="1:15" s="293" customFormat="1" ht="15">
      <c r="A38" s="345" t="s">
        <v>12</v>
      </c>
      <c r="B38" s="342" t="s">
        <v>478</v>
      </c>
      <c r="C38" s="343"/>
      <c r="D38" s="196"/>
      <c r="E38" s="196"/>
      <c r="F38" s="197"/>
      <c r="G38" s="196"/>
      <c r="H38" s="196">
        <v>60</v>
      </c>
      <c r="I38" s="196">
        <f>SUM(D38:H38)</f>
        <v>60</v>
      </c>
      <c r="J38" s="196">
        <v>6</v>
      </c>
      <c r="K38" s="196">
        <f>I38-J38</f>
        <v>54</v>
      </c>
      <c r="L38" s="332"/>
      <c r="M38" s="332"/>
      <c r="N38" s="344"/>
      <c r="O38" s="340"/>
    </row>
    <row r="39" spans="1:15" s="293" customFormat="1" ht="15">
      <c r="A39" s="345" t="s">
        <v>12</v>
      </c>
      <c r="B39" s="342" t="s">
        <v>479</v>
      </c>
      <c r="C39" s="343"/>
      <c r="D39" s="196"/>
      <c r="E39" s="196"/>
      <c r="F39" s="197"/>
      <c r="G39" s="196"/>
      <c r="H39" s="196">
        <v>350</v>
      </c>
      <c r="I39" s="196">
        <f t="shared" ref="I39:I62" si="6">SUM(D39:H39)</f>
        <v>350</v>
      </c>
      <c r="J39" s="196">
        <v>35</v>
      </c>
      <c r="K39" s="196">
        <f t="shared" ref="K39:K46" si="7">I39-J39</f>
        <v>315</v>
      </c>
      <c r="L39" s="332"/>
      <c r="M39" s="332"/>
      <c r="N39" s="344"/>
      <c r="O39" s="340"/>
    </row>
    <row r="40" spans="1:15" s="293" customFormat="1" ht="15">
      <c r="A40" s="345" t="s">
        <v>12</v>
      </c>
      <c r="B40" s="342" t="s">
        <v>480</v>
      </c>
      <c r="C40" s="343"/>
      <c r="D40" s="196"/>
      <c r="E40" s="196"/>
      <c r="F40" s="197"/>
      <c r="G40" s="196"/>
      <c r="H40" s="196">
        <v>200</v>
      </c>
      <c r="I40" s="196">
        <f t="shared" si="6"/>
        <v>200</v>
      </c>
      <c r="J40" s="196">
        <v>20</v>
      </c>
      <c r="K40" s="196">
        <f t="shared" si="7"/>
        <v>180</v>
      </c>
      <c r="L40" s="332"/>
      <c r="M40" s="332"/>
      <c r="N40" s="344"/>
      <c r="O40" s="340"/>
    </row>
    <row r="41" spans="1:15" s="293" customFormat="1" ht="15">
      <c r="A41" s="345" t="s">
        <v>12</v>
      </c>
      <c r="B41" s="342" t="s">
        <v>481</v>
      </c>
      <c r="C41" s="343"/>
      <c r="D41" s="196"/>
      <c r="E41" s="196"/>
      <c r="F41" s="197"/>
      <c r="G41" s="196"/>
      <c r="H41" s="196">
        <v>24</v>
      </c>
      <c r="I41" s="196">
        <f t="shared" si="6"/>
        <v>24</v>
      </c>
      <c r="J41" s="196">
        <v>2</v>
      </c>
      <c r="K41" s="196">
        <f t="shared" si="7"/>
        <v>22</v>
      </c>
      <c r="L41" s="332"/>
      <c r="M41" s="332"/>
      <c r="N41" s="344"/>
      <c r="O41" s="340"/>
    </row>
    <row r="42" spans="1:15" s="293" customFormat="1" ht="15">
      <c r="A42" s="345" t="s">
        <v>12</v>
      </c>
      <c r="B42" s="342" t="s">
        <v>482</v>
      </c>
      <c r="C42" s="343"/>
      <c r="D42" s="196"/>
      <c r="E42" s="196"/>
      <c r="F42" s="197"/>
      <c r="G42" s="196"/>
      <c r="H42" s="196">
        <v>50</v>
      </c>
      <c r="I42" s="196">
        <f t="shared" si="6"/>
        <v>50</v>
      </c>
      <c r="J42" s="196">
        <v>5</v>
      </c>
      <c r="K42" s="196">
        <f t="shared" si="7"/>
        <v>45</v>
      </c>
      <c r="L42" s="332"/>
      <c r="M42" s="332"/>
      <c r="N42" s="344"/>
      <c r="O42" s="340"/>
    </row>
    <row r="43" spans="1:15" s="293" customFormat="1" ht="15">
      <c r="A43" s="345" t="s">
        <v>12</v>
      </c>
      <c r="B43" s="342" t="s">
        <v>483</v>
      </c>
      <c r="C43" s="343"/>
      <c r="D43" s="196"/>
      <c r="E43" s="196"/>
      <c r="F43" s="197"/>
      <c r="G43" s="196"/>
      <c r="H43" s="196">
        <v>178</v>
      </c>
      <c r="I43" s="196">
        <f t="shared" si="6"/>
        <v>178</v>
      </c>
      <c r="J43" s="196">
        <v>18</v>
      </c>
      <c r="K43" s="196">
        <f t="shared" si="7"/>
        <v>160</v>
      </c>
      <c r="L43" s="332"/>
      <c r="M43" s="332"/>
      <c r="N43" s="344"/>
      <c r="O43" s="340"/>
    </row>
    <row r="44" spans="1:15" s="335" customFormat="1" ht="15">
      <c r="A44" s="345" t="s">
        <v>12</v>
      </c>
      <c r="B44" s="342" t="s">
        <v>484</v>
      </c>
      <c r="C44" s="343"/>
      <c r="D44" s="196"/>
      <c r="E44" s="196"/>
      <c r="F44" s="197"/>
      <c r="G44" s="196"/>
      <c r="H44" s="196">
        <v>68</v>
      </c>
      <c r="I44" s="196">
        <f>SUM(D44:H44)</f>
        <v>68</v>
      </c>
      <c r="J44" s="196">
        <v>7</v>
      </c>
      <c r="K44" s="196">
        <f t="shared" si="7"/>
        <v>61</v>
      </c>
      <c r="L44" s="332"/>
      <c r="M44" s="332"/>
      <c r="N44" s="344"/>
      <c r="O44" s="340"/>
    </row>
    <row r="45" spans="1:15" s="335" customFormat="1" ht="30">
      <c r="A45" s="345" t="s">
        <v>12</v>
      </c>
      <c r="B45" s="342" t="s">
        <v>485</v>
      </c>
      <c r="C45" s="343"/>
      <c r="D45" s="196"/>
      <c r="E45" s="196"/>
      <c r="F45" s="197"/>
      <c r="G45" s="196"/>
      <c r="H45" s="196">
        <v>12</v>
      </c>
      <c r="I45" s="196">
        <f>SUM(D45:H45)</f>
        <v>12</v>
      </c>
      <c r="J45" s="196">
        <v>1</v>
      </c>
      <c r="K45" s="196">
        <f t="shared" si="7"/>
        <v>11</v>
      </c>
      <c r="L45" s="332"/>
      <c r="M45" s="332"/>
      <c r="N45" s="344"/>
      <c r="O45" s="340"/>
    </row>
    <row r="46" spans="1:15" s="335" customFormat="1" ht="45">
      <c r="A46" s="345" t="s">
        <v>12</v>
      </c>
      <c r="B46" s="342" t="s">
        <v>486</v>
      </c>
      <c r="C46" s="343"/>
      <c r="D46" s="196"/>
      <c r="E46" s="196"/>
      <c r="F46" s="197"/>
      <c r="G46" s="196"/>
      <c r="H46" s="196">
        <v>200</v>
      </c>
      <c r="I46" s="196">
        <f t="shared" si="6"/>
        <v>200</v>
      </c>
      <c r="J46" s="196">
        <v>20</v>
      </c>
      <c r="K46" s="196">
        <f t="shared" si="7"/>
        <v>180</v>
      </c>
      <c r="L46" s="332"/>
      <c r="M46" s="332"/>
      <c r="N46" s="344"/>
      <c r="O46" s="340"/>
    </row>
    <row r="47" spans="1:15" s="295" customFormat="1" ht="14.25">
      <c r="A47" s="336" t="s">
        <v>487</v>
      </c>
      <c r="B47" s="337" t="s">
        <v>488</v>
      </c>
      <c r="C47" s="338"/>
      <c r="D47" s="194"/>
      <c r="E47" s="194"/>
      <c r="F47" s="195"/>
      <c r="G47" s="194"/>
      <c r="H47" s="194">
        <f>SUM(H48:H62)-H57</f>
        <v>1954</v>
      </c>
      <c r="I47" s="194">
        <f t="shared" ref="I47:K47" si="8">SUM(I48:I62)-I57</f>
        <v>1954</v>
      </c>
      <c r="J47" s="194">
        <f t="shared" si="8"/>
        <v>172</v>
      </c>
      <c r="K47" s="194">
        <f t="shared" si="8"/>
        <v>1782</v>
      </c>
      <c r="L47" s="356"/>
      <c r="M47" s="356"/>
      <c r="N47" s="357"/>
      <c r="O47" s="358"/>
    </row>
    <row r="48" spans="1:15" s="293" customFormat="1" ht="30">
      <c r="A48" s="345" t="s">
        <v>12</v>
      </c>
      <c r="B48" s="342" t="s">
        <v>489</v>
      </c>
      <c r="C48" s="343"/>
      <c r="D48" s="196"/>
      <c r="E48" s="196"/>
      <c r="F48" s="197"/>
      <c r="G48" s="196"/>
      <c r="H48" s="196">
        <v>222</v>
      </c>
      <c r="I48" s="196">
        <f>SUM(D48:H48)</f>
        <v>222</v>
      </c>
      <c r="J48" s="196"/>
      <c r="K48" s="196">
        <f>I48-J48</f>
        <v>222</v>
      </c>
      <c r="L48" s="332"/>
      <c r="M48" s="332"/>
      <c r="N48" s="344"/>
      <c r="O48" s="340"/>
    </row>
    <row r="49" spans="1:15" s="293" customFormat="1" ht="15">
      <c r="A49" s="345" t="s">
        <v>12</v>
      </c>
      <c r="B49" s="342" t="s">
        <v>490</v>
      </c>
      <c r="C49" s="343"/>
      <c r="D49" s="196"/>
      <c r="E49" s="196"/>
      <c r="F49" s="197"/>
      <c r="G49" s="196"/>
      <c r="H49" s="196">
        <v>200</v>
      </c>
      <c r="I49" s="196">
        <f t="shared" si="6"/>
        <v>200</v>
      </c>
      <c r="J49" s="196">
        <v>20</v>
      </c>
      <c r="K49" s="196">
        <f>I49-J49</f>
        <v>180</v>
      </c>
      <c r="L49" s="332"/>
      <c r="M49" s="332"/>
      <c r="N49" s="344"/>
      <c r="O49" s="340"/>
    </row>
    <row r="50" spans="1:15" s="293" customFormat="1" ht="45">
      <c r="A50" s="345" t="s">
        <v>12</v>
      </c>
      <c r="B50" s="342" t="s">
        <v>491</v>
      </c>
      <c r="C50" s="343"/>
      <c r="D50" s="196"/>
      <c r="E50" s="196"/>
      <c r="F50" s="197"/>
      <c r="G50" s="196"/>
      <c r="H50" s="196">
        <v>150</v>
      </c>
      <c r="I50" s="196">
        <f t="shared" si="6"/>
        <v>150</v>
      </c>
      <c r="J50" s="196">
        <v>15</v>
      </c>
      <c r="K50" s="196">
        <f>I50-J50</f>
        <v>135</v>
      </c>
      <c r="L50" s="332"/>
      <c r="M50" s="332"/>
      <c r="N50" s="344"/>
      <c r="O50" s="340"/>
    </row>
    <row r="51" spans="1:15" s="293" customFormat="1" ht="15">
      <c r="A51" s="345" t="s">
        <v>12</v>
      </c>
      <c r="B51" s="342" t="s">
        <v>492</v>
      </c>
      <c r="C51" s="343"/>
      <c r="D51" s="196"/>
      <c r="E51" s="196"/>
      <c r="F51" s="197"/>
      <c r="G51" s="196"/>
      <c r="H51" s="196">
        <v>40</v>
      </c>
      <c r="I51" s="196">
        <f t="shared" ref="I51" si="9">SUM(D51:H51)</f>
        <v>40</v>
      </c>
      <c r="J51" s="196">
        <v>4</v>
      </c>
      <c r="K51" s="196">
        <f t="shared" ref="K51:K62" si="10">I51-J51</f>
        <v>36</v>
      </c>
      <c r="L51" s="332"/>
      <c r="M51" s="332"/>
      <c r="N51" s="344"/>
      <c r="O51" s="340"/>
    </row>
    <row r="52" spans="1:15" s="293" customFormat="1" ht="30">
      <c r="A52" s="345" t="s">
        <v>12</v>
      </c>
      <c r="B52" s="342" t="s">
        <v>493</v>
      </c>
      <c r="C52" s="343"/>
      <c r="D52" s="196"/>
      <c r="E52" s="196"/>
      <c r="F52" s="197"/>
      <c r="G52" s="196"/>
      <c r="H52" s="196">
        <v>50</v>
      </c>
      <c r="I52" s="196">
        <f t="shared" si="6"/>
        <v>50</v>
      </c>
      <c r="J52" s="196">
        <v>5</v>
      </c>
      <c r="K52" s="196">
        <f t="shared" si="10"/>
        <v>45</v>
      </c>
      <c r="L52" s="332"/>
      <c r="M52" s="332"/>
      <c r="N52" s="344"/>
      <c r="O52" s="340"/>
    </row>
    <row r="53" spans="1:15" s="293" customFormat="1" ht="15">
      <c r="A53" s="345" t="s">
        <v>12</v>
      </c>
      <c r="B53" s="342" t="s">
        <v>494</v>
      </c>
      <c r="C53" s="343"/>
      <c r="D53" s="196"/>
      <c r="E53" s="196"/>
      <c r="F53" s="197"/>
      <c r="G53" s="196"/>
      <c r="H53" s="196">
        <v>30</v>
      </c>
      <c r="I53" s="196">
        <f t="shared" si="6"/>
        <v>30</v>
      </c>
      <c r="J53" s="196">
        <v>3</v>
      </c>
      <c r="K53" s="196">
        <f t="shared" si="10"/>
        <v>27</v>
      </c>
      <c r="L53" s="332"/>
      <c r="M53" s="332"/>
      <c r="N53" s="344"/>
      <c r="O53" s="340"/>
    </row>
    <row r="54" spans="1:15" s="293" customFormat="1" ht="75">
      <c r="A54" s="345" t="s">
        <v>12</v>
      </c>
      <c r="B54" s="342" t="s">
        <v>495</v>
      </c>
      <c r="C54" s="343"/>
      <c r="D54" s="196"/>
      <c r="E54" s="196"/>
      <c r="F54" s="197"/>
      <c r="G54" s="196"/>
      <c r="H54" s="196">
        <v>180</v>
      </c>
      <c r="I54" s="196">
        <f t="shared" si="6"/>
        <v>180</v>
      </c>
      <c r="J54" s="196">
        <v>18</v>
      </c>
      <c r="K54" s="196">
        <f t="shared" si="10"/>
        <v>162</v>
      </c>
      <c r="L54" s="332"/>
      <c r="M54" s="332"/>
      <c r="N54" s="344"/>
      <c r="O54" s="340"/>
    </row>
    <row r="55" spans="1:15" s="293" customFormat="1" ht="60">
      <c r="A55" s="345" t="s">
        <v>12</v>
      </c>
      <c r="B55" s="342" t="s">
        <v>496</v>
      </c>
      <c r="C55" s="343"/>
      <c r="D55" s="196"/>
      <c r="E55" s="196"/>
      <c r="F55" s="197"/>
      <c r="G55" s="196"/>
      <c r="H55" s="196">
        <v>150</v>
      </c>
      <c r="I55" s="196">
        <f t="shared" si="6"/>
        <v>150</v>
      </c>
      <c r="J55" s="196">
        <v>15</v>
      </c>
      <c r="K55" s="196">
        <f t="shared" si="10"/>
        <v>135</v>
      </c>
      <c r="L55" s="332"/>
      <c r="M55" s="332"/>
      <c r="N55" s="344"/>
      <c r="O55" s="340"/>
    </row>
    <row r="56" spans="1:15" s="293" customFormat="1" ht="45">
      <c r="A56" s="345" t="s">
        <v>12</v>
      </c>
      <c r="B56" s="342" t="s">
        <v>497</v>
      </c>
      <c r="C56" s="343"/>
      <c r="D56" s="196"/>
      <c r="E56" s="196"/>
      <c r="F56" s="197"/>
      <c r="G56" s="196"/>
      <c r="H56" s="196">
        <v>100</v>
      </c>
      <c r="I56" s="196">
        <f>SUM(D56:H56)</f>
        <v>100</v>
      </c>
      <c r="J56" s="196">
        <v>10</v>
      </c>
      <c r="K56" s="196">
        <f>I56-J56</f>
        <v>90</v>
      </c>
      <c r="L56" s="332"/>
      <c r="M56" s="332"/>
      <c r="N56" s="344"/>
      <c r="O56" s="340"/>
    </row>
    <row r="57" spans="1:15" s="293" customFormat="1" ht="15">
      <c r="A57" s="345" t="s">
        <v>12</v>
      </c>
      <c r="B57" s="342" t="s">
        <v>498</v>
      </c>
      <c r="C57" s="343"/>
      <c r="D57" s="196"/>
      <c r="E57" s="196"/>
      <c r="F57" s="197"/>
      <c r="G57" s="196"/>
      <c r="H57" s="196">
        <f>SUM(H58:H61)</f>
        <v>632</v>
      </c>
      <c r="I57" s="196">
        <f t="shared" ref="I57:K57" si="11">SUM(I58:I61)</f>
        <v>632</v>
      </c>
      <c r="J57" s="196">
        <f t="shared" si="11"/>
        <v>62</v>
      </c>
      <c r="K57" s="196">
        <f t="shared" si="11"/>
        <v>570</v>
      </c>
      <c r="L57" s="332"/>
      <c r="M57" s="332"/>
      <c r="N57" s="344"/>
      <c r="O57" s="340"/>
    </row>
    <row r="58" spans="1:15" s="364" customFormat="1" ht="15">
      <c r="A58" s="346"/>
      <c r="B58" s="347" t="s">
        <v>499</v>
      </c>
      <c r="C58" s="348"/>
      <c r="D58" s="198"/>
      <c r="E58" s="198"/>
      <c r="F58" s="199"/>
      <c r="G58" s="198"/>
      <c r="H58" s="198">
        <f>66+7</f>
        <v>73</v>
      </c>
      <c r="I58" s="198">
        <f>SUM(D58:H58)</f>
        <v>73</v>
      </c>
      <c r="J58" s="198">
        <v>7</v>
      </c>
      <c r="K58" s="198">
        <f>I58-J58</f>
        <v>66</v>
      </c>
      <c r="L58" s="350"/>
      <c r="M58" s="350"/>
      <c r="N58" s="351"/>
      <c r="O58" s="352"/>
    </row>
    <row r="59" spans="1:15" s="364" customFormat="1" ht="15">
      <c r="A59" s="346"/>
      <c r="B59" s="347" t="s">
        <v>500</v>
      </c>
      <c r="C59" s="348"/>
      <c r="D59" s="198"/>
      <c r="E59" s="198"/>
      <c r="F59" s="199"/>
      <c r="G59" s="198"/>
      <c r="H59" s="198">
        <v>130</v>
      </c>
      <c r="I59" s="198">
        <f t="shared" ref="I59:I61" si="12">SUM(D59:H59)</f>
        <v>130</v>
      </c>
      <c r="J59" s="198">
        <v>13</v>
      </c>
      <c r="K59" s="198">
        <f t="shared" ref="K59:K61" si="13">I59-J59</f>
        <v>117</v>
      </c>
      <c r="L59" s="350"/>
      <c r="M59" s="350"/>
      <c r="N59" s="351"/>
      <c r="O59" s="352"/>
    </row>
    <row r="60" spans="1:15" s="364" customFormat="1" ht="15">
      <c r="A60" s="346"/>
      <c r="B60" s="347" t="s">
        <v>501</v>
      </c>
      <c r="C60" s="348"/>
      <c r="D60" s="198"/>
      <c r="E60" s="198"/>
      <c r="F60" s="199"/>
      <c r="G60" s="198"/>
      <c r="H60" s="198">
        <v>43</v>
      </c>
      <c r="I60" s="198">
        <f t="shared" si="12"/>
        <v>43</v>
      </c>
      <c r="J60" s="198">
        <v>4</v>
      </c>
      <c r="K60" s="198">
        <f t="shared" si="13"/>
        <v>39</v>
      </c>
      <c r="L60" s="350"/>
      <c r="M60" s="350"/>
      <c r="N60" s="351"/>
      <c r="O60" s="352"/>
    </row>
    <row r="61" spans="1:15" s="364" customFormat="1" ht="60">
      <c r="A61" s="346"/>
      <c r="B61" s="347" t="s">
        <v>502</v>
      </c>
      <c r="C61" s="348"/>
      <c r="D61" s="198"/>
      <c r="E61" s="198"/>
      <c r="F61" s="199"/>
      <c r="G61" s="198"/>
      <c r="H61" s="198">
        <f>348+38</f>
        <v>386</v>
      </c>
      <c r="I61" s="198">
        <f t="shared" si="12"/>
        <v>386</v>
      </c>
      <c r="J61" s="198">
        <v>38</v>
      </c>
      <c r="K61" s="198">
        <f t="shared" si="13"/>
        <v>348</v>
      </c>
      <c r="L61" s="350"/>
      <c r="M61" s="350"/>
      <c r="N61" s="351"/>
      <c r="O61" s="352"/>
    </row>
    <row r="62" spans="1:15" s="293" customFormat="1" ht="30">
      <c r="A62" s="345" t="s">
        <v>12</v>
      </c>
      <c r="B62" s="342" t="s">
        <v>503</v>
      </c>
      <c r="C62" s="343"/>
      <c r="D62" s="196"/>
      <c r="E62" s="196"/>
      <c r="F62" s="197"/>
      <c r="G62" s="196"/>
      <c r="H62" s="196">
        <v>200</v>
      </c>
      <c r="I62" s="196">
        <f t="shared" si="6"/>
        <v>200</v>
      </c>
      <c r="J62" s="196">
        <v>20</v>
      </c>
      <c r="K62" s="196">
        <f t="shared" si="10"/>
        <v>180</v>
      </c>
      <c r="L62" s="332"/>
      <c r="M62" s="332"/>
      <c r="N62" s="344"/>
      <c r="O62" s="340"/>
    </row>
    <row r="63" spans="1:15" s="368" customFormat="1">
      <c r="A63" s="336" t="s">
        <v>504</v>
      </c>
      <c r="B63" s="354" t="s">
        <v>113</v>
      </c>
      <c r="C63" s="338">
        <v>9</v>
      </c>
      <c r="D63" s="194">
        <f>SUM(D64:D66)</f>
        <v>934</v>
      </c>
      <c r="E63" s="194"/>
      <c r="F63" s="194"/>
      <c r="G63" s="194">
        <f t="shared" ref="G63:J63" si="14">SUM(G64:G66)</f>
        <v>279</v>
      </c>
      <c r="H63" s="194">
        <f t="shared" si="14"/>
        <v>12</v>
      </c>
      <c r="I63" s="194">
        <f t="shared" si="14"/>
        <v>1225</v>
      </c>
      <c r="J63" s="194">
        <f t="shared" si="14"/>
        <v>29</v>
      </c>
      <c r="K63" s="194">
        <f>SUM(K64:K66)</f>
        <v>1196</v>
      </c>
      <c r="L63" s="365"/>
      <c r="M63" s="365"/>
      <c r="N63" s="366"/>
      <c r="O63" s="367"/>
    </row>
    <row r="64" spans="1:15" s="373" customFormat="1">
      <c r="A64" s="345" t="s">
        <v>12</v>
      </c>
      <c r="B64" s="369" t="s">
        <v>474</v>
      </c>
      <c r="C64" s="343"/>
      <c r="D64" s="196">
        <v>934</v>
      </c>
      <c r="E64" s="196"/>
      <c r="F64" s="197"/>
      <c r="G64" s="196"/>
      <c r="H64" s="196"/>
      <c r="I64" s="196">
        <f>D64+E64+H64</f>
        <v>934</v>
      </c>
      <c r="J64" s="196"/>
      <c r="K64" s="196">
        <f>I64-J64</f>
        <v>934</v>
      </c>
      <c r="L64" s="370"/>
      <c r="M64" s="370"/>
      <c r="N64" s="371"/>
      <c r="O64" s="372"/>
    </row>
    <row r="65" spans="1:15" s="373" customFormat="1">
      <c r="A65" s="345" t="s">
        <v>12</v>
      </c>
      <c r="B65" s="342" t="s">
        <v>475</v>
      </c>
      <c r="C65" s="343"/>
      <c r="D65" s="196"/>
      <c r="E65" s="196">
        <v>31</v>
      </c>
      <c r="F65" s="197">
        <v>1</v>
      </c>
      <c r="G65" s="196">
        <f>C63*E65*F65</f>
        <v>279</v>
      </c>
      <c r="H65" s="196"/>
      <c r="I65" s="196">
        <f>G65</f>
        <v>279</v>
      </c>
      <c r="J65" s="196">
        <v>28</v>
      </c>
      <c r="K65" s="196">
        <f t="shared" ref="K65:K66" si="15">I65-J65</f>
        <v>251</v>
      </c>
      <c r="L65" s="370">
        <v>234</v>
      </c>
      <c r="M65" s="363">
        <f>G65-L65</f>
        <v>45</v>
      </c>
      <c r="N65" s="371"/>
      <c r="O65" s="372"/>
    </row>
    <row r="66" spans="1:15" s="335" customFormat="1" ht="30">
      <c r="A66" s="345" t="s">
        <v>12</v>
      </c>
      <c r="B66" s="342" t="s">
        <v>485</v>
      </c>
      <c r="C66" s="343"/>
      <c r="D66" s="196"/>
      <c r="E66" s="196"/>
      <c r="F66" s="197"/>
      <c r="G66" s="196"/>
      <c r="H66" s="196">
        <v>12</v>
      </c>
      <c r="I66" s="196">
        <f>SUM(D66:H66)</f>
        <v>12</v>
      </c>
      <c r="J66" s="196">
        <v>1</v>
      </c>
      <c r="K66" s="196">
        <f t="shared" si="15"/>
        <v>11</v>
      </c>
      <c r="L66" s="332"/>
      <c r="M66" s="332"/>
      <c r="N66" s="344"/>
      <c r="O66" s="340"/>
    </row>
    <row r="67" spans="1:15" s="359" customFormat="1" ht="14.25">
      <c r="A67" s="336" t="s">
        <v>505</v>
      </c>
      <c r="B67" s="354" t="s">
        <v>114</v>
      </c>
      <c r="C67" s="338">
        <v>3</v>
      </c>
      <c r="D67" s="194">
        <f>SUM(D68:D73)</f>
        <v>577</v>
      </c>
      <c r="E67" s="194"/>
      <c r="F67" s="194"/>
      <c r="G67" s="194">
        <f>SUM(G68:G73)</f>
        <v>99</v>
      </c>
      <c r="H67" s="194">
        <f>SUM(H68:H73)</f>
        <v>86</v>
      </c>
      <c r="I67" s="194">
        <f>SUM(I68:I73)</f>
        <v>762</v>
      </c>
      <c r="J67" s="194">
        <f t="shared" ref="J67:K67" si="16">SUM(J68:J73)</f>
        <v>19</v>
      </c>
      <c r="K67" s="194">
        <f t="shared" si="16"/>
        <v>743</v>
      </c>
      <c r="L67" s="356"/>
      <c r="M67" s="356"/>
      <c r="N67" s="357"/>
      <c r="O67" s="358"/>
    </row>
    <row r="68" spans="1:15" s="335" customFormat="1" ht="15">
      <c r="A68" s="345" t="s">
        <v>12</v>
      </c>
      <c r="B68" s="342" t="s">
        <v>474</v>
      </c>
      <c r="C68" s="343"/>
      <c r="D68" s="196">
        <v>577</v>
      </c>
      <c r="E68" s="196"/>
      <c r="F68" s="197"/>
      <c r="G68" s="196"/>
      <c r="H68" s="196"/>
      <c r="I68" s="196">
        <f>SUM(D68:H68)</f>
        <v>577</v>
      </c>
      <c r="J68" s="196"/>
      <c r="K68" s="196">
        <f>I68-J68</f>
        <v>577</v>
      </c>
      <c r="L68" s="332"/>
      <c r="M68" s="332"/>
      <c r="N68" s="344"/>
      <c r="O68" s="340"/>
    </row>
    <row r="69" spans="1:15" s="293" customFormat="1" ht="15">
      <c r="A69" s="345" t="s">
        <v>12</v>
      </c>
      <c r="B69" s="342" t="s">
        <v>475</v>
      </c>
      <c r="C69" s="343"/>
      <c r="D69" s="196"/>
      <c r="E69" s="196">
        <v>33</v>
      </c>
      <c r="F69" s="197">
        <v>1</v>
      </c>
      <c r="G69" s="196">
        <f>C67*E69*F69</f>
        <v>99</v>
      </c>
      <c r="H69" s="196"/>
      <c r="I69" s="196">
        <f>G69</f>
        <v>99</v>
      </c>
      <c r="J69" s="196">
        <v>10</v>
      </c>
      <c r="K69" s="196">
        <f t="shared" ref="K69:K73" si="17">I69-J69</f>
        <v>89</v>
      </c>
      <c r="L69" s="332">
        <v>78</v>
      </c>
      <c r="M69" s="363">
        <f>G69-L69</f>
        <v>21</v>
      </c>
      <c r="N69" s="344"/>
      <c r="O69" s="340"/>
    </row>
    <row r="70" spans="1:15" s="335" customFormat="1" ht="30">
      <c r="A70" s="345" t="s">
        <v>12</v>
      </c>
      <c r="B70" s="342" t="s">
        <v>506</v>
      </c>
      <c r="C70" s="343"/>
      <c r="D70" s="196"/>
      <c r="E70" s="196"/>
      <c r="F70" s="197"/>
      <c r="G70" s="196"/>
      <c r="H70" s="196">
        <v>50</v>
      </c>
      <c r="I70" s="196">
        <f t="shared" ref="I70:I72" si="18">SUM(D70:H70)</f>
        <v>50</v>
      </c>
      <c r="J70" s="196">
        <v>5</v>
      </c>
      <c r="K70" s="196">
        <f t="shared" si="17"/>
        <v>45</v>
      </c>
      <c r="L70" s="332"/>
      <c r="M70" s="332"/>
      <c r="N70" s="344"/>
      <c r="O70" s="340"/>
    </row>
    <row r="71" spans="1:15" s="335" customFormat="1" ht="15">
      <c r="A71" s="345" t="s">
        <v>12</v>
      </c>
      <c r="B71" s="342" t="s">
        <v>507</v>
      </c>
      <c r="C71" s="343"/>
      <c r="D71" s="196"/>
      <c r="E71" s="196"/>
      <c r="F71" s="197"/>
      <c r="G71" s="196"/>
      <c r="H71" s="196">
        <v>18</v>
      </c>
      <c r="I71" s="196">
        <f t="shared" si="18"/>
        <v>18</v>
      </c>
      <c r="J71" s="196">
        <v>2</v>
      </c>
      <c r="K71" s="196">
        <f t="shared" si="17"/>
        <v>16</v>
      </c>
      <c r="L71" s="332"/>
      <c r="M71" s="332"/>
      <c r="N71" s="344"/>
      <c r="O71" s="340"/>
    </row>
    <row r="72" spans="1:15" s="335" customFormat="1" ht="15">
      <c r="A72" s="345" t="s">
        <v>12</v>
      </c>
      <c r="B72" s="369" t="s">
        <v>508</v>
      </c>
      <c r="C72" s="343"/>
      <c r="D72" s="196"/>
      <c r="E72" s="196"/>
      <c r="F72" s="197"/>
      <c r="G72" s="196"/>
      <c r="H72" s="196">
        <v>6</v>
      </c>
      <c r="I72" s="196">
        <f t="shared" si="18"/>
        <v>6</v>
      </c>
      <c r="J72" s="196">
        <v>1</v>
      </c>
      <c r="K72" s="196">
        <f t="shared" si="17"/>
        <v>5</v>
      </c>
      <c r="L72" s="332"/>
      <c r="M72" s="332"/>
      <c r="N72" s="344"/>
      <c r="O72" s="340"/>
    </row>
    <row r="73" spans="1:15" s="335" customFormat="1" ht="30">
      <c r="A73" s="345" t="s">
        <v>12</v>
      </c>
      <c r="B73" s="342" t="s">
        <v>485</v>
      </c>
      <c r="C73" s="343"/>
      <c r="D73" s="196"/>
      <c r="E73" s="196"/>
      <c r="F73" s="197"/>
      <c r="G73" s="196"/>
      <c r="H73" s="196">
        <v>12</v>
      </c>
      <c r="I73" s="196">
        <f>SUM(D73:H73)</f>
        <v>12</v>
      </c>
      <c r="J73" s="196">
        <v>1</v>
      </c>
      <c r="K73" s="196">
        <f t="shared" si="17"/>
        <v>11</v>
      </c>
      <c r="L73" s="332"/>
      <c r="M73" s="332"/>
      <c r="N73" s="344"/>
      <c r="O73" s="340"/>
    </row>
    <row r="74" spans="1:15" s="359" customFormat="1" ht="14.25">
      <c r="A74" s="336" t="s">
        <v>509</v>
      </c>
      <c r="B74" s="354" t="s">
        <v>115</v>
      </c>
      <c r="C74" s="338">
        <v>7</v>
      </c>
      <c r="D74" s="194">
        <f>SUM(D75:D78)</f>
        <v>630</v>
      </c>
      <c r="E74" s="194"/>
      <c r="F74" s="194"/>
      <c r="G74" s="194">
        <f>SUM(G75:G78)</f>
        <v>217</v>
      </c>
      <c r="H74" s="194">
        <f t="shared" ref="H74" si="19">SUM(H75:H78)</f>
        <v>32</v>
      </c>
      <c r="I74" s="194">
        <f>SUM(I75:I78)</f>
        <v>879</v>
      </c>
      <c r="J74" s="194">
        <f>SUM(J75:J78)</f>
        <v>25</v>
      </c>
      <c r="K74" s="194">
        <f>SUM(K75:K78)</f>
        <v>854</v>
      </c>
      <c r="L74" s="356"/>
      <c r="M74" s="356"/>
      <c r="N74" s="357"/>
      <c r="O74" s="358"/>
    </row>
    <row r="75" spans="1:15" s="335" customFormat="1" ht="15">
      <c r="A75" s="345" t="s">
        <v>12</v>
      </c>
      <c r="B75" s="342" t="s">
        <v>474</v>
      </c>
      <c r="C75" s="343"/>
      <c r="D75" s="196">
        <v>630</v>
      </c>
      <c r="E75" s="196"/>
      <c r="F75" s="197"/>
      <c r="G75" s="196"/>
      <c r="H75" s="196"/>
      <c r="I75" s="196">
        <f>SUM(D75:H75)</f>
        <v>630</v>
      </c>
      <c r="J75" s="196"/>
      <c r="K75" s="196">
        <f>I75-J75</f>
        <v>630</v>
      </c>
      <c r="L75" s="332"/>
      <c r="M75" s="332"/>
      <c r="N75" s="344"/>
      <c r="O75" s="340"/>
    </row>
    <row r="76" spans="1:15" s="293" customFormat="1" ht="15">
      <c r="A76" s="345" t="s">
        <v>12</v>
      </c>
      <c r="B76" s="342" t="s">
        <v>475</v>
      </c>
      <c r="C76" s="343"/>
      <c r="D76" s="196"/>
      <c r="E76" s="196">
        <v>31</v>
      </c>
      <c r="F76" s="197">
        <v>1</v>
      </c>
      <c r="G76" s="196">
        <f>C74*E76*F76</f>
        <v>217</v>
      </c>
      <c r="H76" s="196"/>
      <c r="I76" s="196">
        <f>G76</f>
        <v>217</v>
      </c>
      <c r="J76" s="196">
        <v>22</v>
      </c>
      <c r="K76" s="196">
        <f>I76-J76</f>
        <v>195</v>
      </c>
      <c r="L76" s="332">
        <v>182</v>
      </c>
      <c r="M76" s="363">
        <f>G76-L76</f>
        <v>35</v>
      </c>
      <c r="N76" s="344"/>
      <c r="O76" s="340"/>
    </row>
    <row r="77" spans="1:15" s="227" customFormat="1" ht="15">
      <c r="A77" s="253" t="s">
        <v>12</v>
      </c>
      <c r="B77" s="254" t="s">
        <v>510</v>
      </c>
      <c r="C77" s="376"/>
      <c r="D77" s="202"/>
      <c r="E77" s="202"/>
      <c r="F77" s="203"/>
      <c r="G77" s="202"/>
      <c r="H77" s="202">
        <v>20</v>
      </c>
      <c r="I77" s="196">
        <f t="shared" ref="I77" si="20">SUM(D77:H77)</f>
        <v>20</v>
      </c>
      <c r="J77" s="202">
        <v>2</v>
      </c>
      <c r="K77" s="202">
        <f>I77-J77</f>
        <v>18</v>
      </c>
      <c r="L77" s="324"/>
      <c r="M77" s="324"/>
      <c r="N77" s="374"/>
      <c r="O77" s="291"/>
    </row>
    <row r="78" spans="1:15" s="335" customFormat="1" ht="30">
      <c r="A78" s="345" t="s">
        <v>12</v>
      </c>
      <c r="B78" s="342" t="s">
        <v>485</v>
      </c>
      <c r="C78" s="343"/>
      <c r="D78" s="196"/>
      <c r="E78" s="196"/>
      <c r="F78" s="197"/>
      <c r="G78" s="196"/>
      <c r="H78" s="196">
        <v>12</v>
      </c>
      <c r="I78" s="196">
        <f>SUM(D78:H78)</f>
        <v>12</v>
      </c>
      <c r="J78" s="196">
        <v>1</v>
      </c>
      <c r="K78" s="196">
        <f t="shared" ref="K78" si="21">I78-J78</f>
        <v>11</v>
      </c>
      <c r="L78" s="332"/>
      <c r="M78" s="332"/>
      <c r="N78" s="344"/>
      <c r="O78" s="340"/>
    </row>
    <row r="79" spans="1:15" s="359" customFormat="1" ht="14.25">
      <c r="A79" s="336" t="s">
        <v>511</v>
      </c>
      <c r="B79" s="354" t="s">
        <v>116</v>
      </c>
      <c r="C79" s="338">
        <v>8</v>
      </c>
      <c r="D79" s="194">
        <f>SUM(D80:D86)</f>
        <v>1231</v>
      </c>
      <c r="E79" s="194"/>
      <c r="F79" s="194"/>
      <c r="G79" s="194">
        <f t="shared" ref="G79:K79" si="22">SUM(G80:G86)</f>
        <v>372</v>
      </c>
      <c r="H79" s="194">
        <f t="shared" si="22"/>
        <v>142</v>
      </c>
      <c r="I79" s="194">
        <f t="shared" si="22"/>
        <v>1745</v>
      </c>
      <c r="J79" s="194">
        <f t="shared" si="22"/>
        <v>51</v>
      </c>
      <c r="K79" s="194">
        <f t="shared" si="22"/>
        <v>1694</v>
      </c>
      <c r="L79" s="356"/>
      <c r="M79" s="356"/>
      <c r="N79" s="357"/>
      <c r="O79" s="358"/>
    </row>
    <row r="80" spans="1:15" s="335" customFormat="1" ht="15">
      <c r="A80" s="345" t="s">
        <v>12</v>
      </c>
      <c r="B80" s="342" t="s">
        <v>474</v>
      </c>
      <c r="C80" s="343"/>
      <c r="D80" s="196">
        <v>1231</v>
      </c>
      <c r="E80" s="196"/>
      <c r="F80" s="197"/>
      <c r="G80" s="196"/>
      <c r="H80" s="196"/>
      <c r="I80" s="196">
        <f>SUM(D80:H80)</f>
        <v>1231</v>
      </c>
      <c r="J80" s="196"/>
      <c r="K80" s="196">
        <f>I80-J80</f>
        <v>1231</v>
      </c>
      <c r="L80" s="332"/>
      <c r="M80" s="332"/>
      <c r="N80" s="344"/>
      <c r="O80" s="340"/>
    </row>
    <row r="81" spans="1:15" s="293" customFormat="1" ht="15">
      <c r="A81" s="345" t="s">
        <v>12</v>
      </c>
      <c r="B81" s="342" t="s">
        <v>475</v>
      </c>
      <c r="C81" s="343"/>
      <c r="D81" s="196"/>
      <c r="E81" s="196">
        <v>31</v>
      </c>
      <c r="F81" s="197">
        <v>1.5</v>
      </c>
      <c r="G81" s="196">
        <f>C79*E81*F81</f>
        <v>372</v>
      </c>
      <c r="H81" s="196"/>
      <c r="I81" s="196">
        <f>G81</f>
        <v>372</v>
      </c>
      <c r="J81" s="196">
        <v>37</v>
      </c>
      <c r="K81" s="196">
        <f t="shared" ref="K81:K86" si="23">I81-J81</f>
        <v>335</v>
      </c>
      <c r="L81" s="332">
        <v>312</v>
      </c>
      <c r="M81" s="363">
        <f>G81-L81</f>
        <v>60</v>
      </c>
      <c r="N81" s="344"/>
      <c r="O81" s="340"/>
    </row>
    <row r="82" spans="1:15" s="335" customFormat="1" ht="30">
      <c r="A82" s="345" t="s">
        <v>12</v>
      </c>
      <c r="B82" s="342" t="s">
        <v>512</v>
      </c>
      <c r="C82" s="343"/>
      <c r="D82" s="196"/>
      <c r="E82" s="196"/>
      <c r="F82" s="197"/>
      <c r="G82" s="196"/>
      <c r="H82" s="196">
        <v>50</v>
      </c>
      <c r="I82" s="196">
        <f t="shared" ref="I82:I86" si="24">SUM(D82:H82)</f>
        <v>50</v>
      </c>
      <c r="J82" s="196">
        <v>5</v>
      </c>
      <c r="K82" s="196">
        <f t="shared" si="23"/>
        <v>45</v>
      </c>
      <c r="L82" s="332"/>
      <c r="M82" s="332"/>
      <c r="N82" s="344"/>
      <c r="O82" s="340"/>
    </row>
    <row r="83" spans="1:15" s="335" customFormat="1" ht="30">
      <c r="A83" s="345" t="s">
        <v>12</v>
      </c>
      <c r="B83" s="342" t="s">
        <v>485</v>
      </c>
      <c r="C83" s="343"/>
      <c r="D83" s="196"/>
      <c r="E83" s="196"/>
      <c r="F83" s="197"/>
      <c r="G83" s="196"/>
      <c r="H83" s="196">
        <v>20</v>
      </c>
      <c r="I83" s="196">
        <f t="shared" si="24"/>
        <v>20</v>
      </c>
      <c r="J83" s="196">
        <v>2</v>
      </c>
      <c r="K83" s="196">
        <f t="shared" si="23"/>
        <v>18</v>
      </c>
      <c r="L83" s="332"/>
      <c r="M83" s="332"/>
      <c r="N83" s="344"/>
      <c r="O83" s="340"/>
    </row>
    <row r="84" spans="1:15" s="335" customFormat="1" ht="30">
      <c r="A84" s="345" t="s">
        <v>12</v>
      </c>
      <c r="B84" s="342" t="s">
        <v>513</v>
      </c>
      <c r="C84" s="343"/>
      <c r="D84" s="196"/>
      <c r="E84" s="196"/>
      <c r="F84" s="197"/>
      <c r="G84" s="196"/>
      <c r="H84" s="196">
        <v>50</v>
      </c>
      <c r="I84" s="196">
        <f t="shared" si="24"/>
        <v>50</v>
      </c>
      <c r="J84" s="196">
        <v>5</v>
      </c>
      <c r="K84" s="196">
        <f t="shared" si="23"/>
        <v>45</v>
      </c>
      <c r="L84" s="332"/>
      <c r="M84" s="332"/>
      <c r="N84" s="344"/>
      <c r="O84" s="340"/>
    </row>
    <row r="85" spans="1:15" s="335" customFormat="1" ht="15">
      <c r="A85" s="345" t="s">
        <v>12</v>
      </c>
      <c r="B85" s="369" t="s">
        <v>514</v>
      </c>
      <c r="C85" s="343"/>
      <c r="D85" s="196"/>
      <c r="E85" s="196"/>
      <c r="F85" s="197"/>
      <c r="G85" s="196"/>
      <c r="H85" s="196">
        <v>11</v>
      </c>
      <c r="I85" s="196">
        <f t="shared" si="24"/>
        <v>11</v>
      </c>
      <c r="J85" s="196">
        <v>1</v>
      </c>
      <c r="K85" s="196">
        <f t="shared" si="23"/>
        <v>10</v>
      </c>
      <c r="L85" s="332"/>
      <c r="M85" s="332"/>
      <c r="N85" s="344"/>
      <c r="O85" s="340"/>
    </row>
    <row r="86" spans="1:15" s="335" customFormat="1" ht="15">
      <c r="A86" s="345" t="s">
        <v>12</v>
      </c>
      <c r="B86" s="369" t="s">
        <v>515</v>
      </c>
      <c r="C86" s="343"/>
      <c r="D86" s="196"/>
      <c r="E86" s="196"/>
      <c r="F86" s="197"/>
      <c r="G86" s="196"/>
      <c r="H86" s="196">
        <v>11</v>
      </c>
      <c r="I86" s="196">
        <f t="shared" si="24"/>
        <v>11</v>
      </c>
      <c r="J86" s="196">
        <v>1</v>
      </c>
      <c r="K86" s="196">
        <f t="shared" si="23"/>
        <v>10</v>
      </c>
      <c r="L86" s="332"/>
      <c r="M86" s="332"/>
      <c r="N86" s="344"/>
      <c r="O86" s="340"/>
    </row>
    <row r="87" spans="1:15" s="359" customFormat="1" ht="14.25">
      <c r="A87" s="336" t="s">
        <v>516</v>
      </c>
      <c r="B87" s="354" t="s">
        <v>117</v>
      </c>
      <c r="C87" s="338">
        <v>2</v>
      </c>
      <c r="D87" s="194">
        <f>SUM(D88:D91)</f>
        <v>408</v>
      </c>
      <c r="E87" s="194"/>
      <c r="F87" s="194"/>
      <c r="G87" s="194">
        <f t="shared" ref="G87:J87" si="25">SUM(G88:G91)</f>
        <v>66</v>
      </c>
      <c r="H87" s="194">
        <f t="shared" si="25"/>
        <v>23</v>
      </c>
      <c r="I87" s="194">
        <f t="shared" si="25"/>
        <v>497</v>
      </c>
      <c r="J87" s="194">
        <f t="shared" si="25"/>
        <v>9</v>
      </c>
      <c r="K87" s="194">
        <f>SUM(K88:K91)</f>
        <v>488</v>
      </c>
      <c r="L87" s="356"/>
      <c r="M87" s="356"/>
      <c r="N87" s="357"/>
      <c r="O87" s="358"/>
    </row>
    <row r="88" spans="1:15" s="335" customFormat="1" ht="15">
      <c r="A88" s="345" t="s">
        <v>12</v>
      </c>
      <c r="B88" s="342" t="s">
        <v>474</v>
      </c>
      <c r="C88" s="343"/>
      <c r="D88" s="196">
        <v>408</v>
      </c>
      <c r="E88" s="196"/>
      <c r="F88" s="197"/>
      <c r="G88" s="196"/>
      <c r="H88" s="196"/>
      <c r="I88" s="196">
        <f>SUM(D88:H88)</f>
        <v>408</v>
      </c>
      <c r="J88" s="196"/>
      <c r="K88" s="196">
        <f>I88-J88</f>
        <v>408</v>
      </c>
      <c r="L88" s="332"/>
      <c r="M88" s="332"/>
      <c r="N88" s="344"/>
      <c r="O88" s="340"/>
    </row>
    <row r="89" spans="1:15" s="293" customFormat="1" ht="15">
      <c r="A89" s="345" t="s">
        <v>12</v>
      </c>
      <c r="B89" s="342" t="s">
        <v>475</v>
      </c>
      <c r="C89" s="343"/>
      <c r="D89" s="196"/>
      <c r="E89" s="196">
        <v>33</v>
      </c>
      <c r="F89" s="197">
        <v>1</v>
      </c>
      <c r="G89" s="196">
        <f>C87*E89*F89</f>
        <v>66</v>
      </c>
      <c r="H89" s="196"/>
      <c r="I89" s="196">
        <f>G89</f>
        <v>66</v>
      </c>
      <c r="J89" s="196">
        <v>7</v>
      </c>
      <c r="K89" s="196">
        <f t="shared" ref="K89:K91" si="26">I89-J89</f>
        <v>59</v>
      </c>
      <c r="L89" s="332">
        <v>52</v>
      </c>
      <c r="M89" s="363">
        <f>G89-L89</f>
        <v>14</v>
      </c>
      <c r="N89" s="344"/>
      <c r="O89" s="340"/>
    </row>
    <row r="90" spans="1:15" s="335" customFormat="1" ht="15">
      <c r="A90" s="345" t="s">
        <v>12</v>
      </c>
      <c r="B90" s="342" t="s">
        <v>517</v>
      </c>
      <c r="C90" s="343"/>
      <c r="D90" s="196"/>
      <c r="E90" s="196"/>
      <c r="F90" s="197"/>
      <c r="G90" s="196"/>
      <c r="H90" s="196">
        <v>11</v>
      </c>
      <c r="I90" s="196">
        <f t="shared" ref="I90" si="27">SUM(D90:H90)</f>
        <v>11</v>
      </c>
      <c r="J90" s="196">
        <v>1</v>
      </c>
      <c r="K90" s="196">
        <f t="shared" si="26"/>
        <v>10</v>
      </c>
      <c r="L90" s="332"/>
      <c r="M90" s="332"/>
      <c r="N90" s="344"/>
      <c r="O90" s="340"/>
    </row>
    <row r="91" spans="1:15" s="335" customFormat="1" ht="30">
      <c r="A91" s="345" t="s">
        <v>12</v>
      </c>
      <c r="B91" s="342" t="s">
        <v>485</v>
      </c>
      <c r="C91" s="343"/>
      <c r="D91" s="196"/>
      <c r="E91" s="196"/>
      <c r="F91" s="197"/>
      <c r="G91" s="196"/>
      <c r="H91" s="196">
        <v>12</v>
      </c>
      <c r="I91" s="196">
        <f>SUM(D91:H91)</f>
        <v>12</v>
      </c>
      <c r="J91" s="196">
        <v>1</v>
      </c>
      <c r="K91" s="196">
        <f t="shared" si="26"/>
        <v>11</v>
      </c>
      <c r="L91" s="332"/>
      <c r="M91" s="332"/>
      <c r="N91" s="344"/>
      <c r="O91" s="340"/>
    </row>
    <row r="92" spans="1:15" s="359" customFormat="1" ht="14.25">
      <c r="A92" s="336" t="s">
        <v>518</v>
      </c>
      <c r="B92" s="354" t="s">
        <v>118</v>
      </c>
      <c r="C92" s="338">
        <v>3</v>
      </c>
      <c r="D92" s="194">
        <f>SUM(D93:D96)</f>
        <v>394</v>
      </c>
      <c r="E92" s="194"/>
      <c r="F92" s="194"/>
      <c r="G92" s="194">
        <f>SUM(G93:G96)</f>
        <v>99</v>
      </c>
      <c r="H92" s="194">
        <f t="shared" ref="H92:J92" si="28">SUM(H93:H96)</f>
        <v>42</v>
      </c>
      <c r="I92" s="194">
        <f>SUM(I93:I96)</f>
        <v>535</v>
      </c>
      <c r="J92" s="194">
        <f t="shared" si="28"/>
        <v>14</v>
      </c>
      <c r="K92" s="194">
        <f>SUM(K93:K96)</f>
        <v>521</v>
      </c>
      <c r="L92" s="356"/>
      <c r="M92" s="356"/>
      <c r="N92" s="357"/>
      <c r="O92" s="358"/>
    </row>
    <row r="93" spans="1:15" s="335" customFormat="1" ht="15">
      <c r="A93" s="345" t="s">
        <v>12</v>
      </c>
      <c r="B93" s="342" t="s">
        <v>474</v>
      </c>
      <c r="C93" s="343"/>
      <c r="D93" s="196">
        <v>394</v>
      </c>
      <c r="E93" s="196"/>
      <c r="F93" s="197"/>
      <c r="G93" s="196"/>
      <c r="H93" s="196"/>
      <c r="I93" s="196">
        <f>SUM(D93:H93)</f>
        <v>394</v>
      </c>
      <c r="J93" s="196"/>
      <c r="K93" s="196">
        <f>I93-J93</f>
        <v>394</v>
      </c>
      <c r="L93" s="332"/>
      <c r="M93" s="332"/>
      <c r="N93" s="344"/>
      <c r="O93" s="340"/>
    </row>
    <row r="94" spans="1:15" s="293" customFormat="1" ht="15">
      <c r="A94" s="345" t="s">
        <v>12</v>
      </c>
      <c r="B94" s="342" t="s">
        <v>475</v>
      </c>
      <c r="C94" s="343"/>
      <c r="D94" s="196"/>
      <c r="E94" s="196">
        <v>33</v>
      </c>
      <c r="F94" s="197">
        <v>1</v>
      </c>
      <c r="G94" s="196">
        <f>C92*E94*F94</f>
        <v>99</v>
      </c>
      <c r="H94" s="196"/>
      <c r="I94" s="196">
        <f>G94</f>
        <v>99</v>
      </c>
      <c r="J94" s="196">
        <v>10</v>
      </c>
      <c r="K94" s="196">
        <f t="shared" ref="K94:K133" si="29">I94-J94</f>
        <v>89</v>
      </c>
      <c r="L94" s="332">
        <v>78</v>
      </c>
      <c r="M94" s="363">
        <f>G94-L94</f>
        <v>21</v>
      </c>
      <c r="N94" s="344"/>
      <c r="O94" s="340"/>
    </row>
    <row r="95" spans="1:15" s="335" customFormat="1" ht="45">
      <c r="A95" s="345" t="s">
        <v>12</v>
      </c>
      <c r="B95" s="342" t="s">
        <v>519</v>
      </c>
      <c r="C95" s="343"/>
      <c r="D95" s="196"/>
      <c r="E95" s="196"/>
      <c r="F95" s="197"/>
      <c r="G95" s="196"/>
      <c r="H95" s="196">
        <v>30</v>
      </c>
      <c r="I95" s="196">
        <f t="shared" ref="I95" si="30">SUM(D95:H95)</f>
        <v>30</v>
      </c>
      <c r="J95" s="196">
        <v>3</v>
      </c>
      <c r="K95" s="196">
        <f t="shared" si="29"/>
        <v>27</v>
      </c>
      <c r="L95" s="332"/>
      <c r="M95" s="332"/>
      <c r="N95" s="344"/>
      <c r="O95" s="340"/>
    </row>
    <row r="96" spans="1:15" s="335" customFormat="1" ht="30">
      <c r="A96" s="345" t="s">
        <v>12</v>
      </c>
      <c r="B96" s="342" t="s">
        <v>485</v>
      </c>
      <c r="C96" s="343"/>
      <c r="D96" s="196"/>
      <c r="E96" s="196"/>
      <c r="F96" s="197"/>
      <c r="G96" s="196"/>
      <c r="H96" s="196">
        <v>12</v>
      </c>
      <c r="I96" s="196">
        <f>SUM(D96:H96)</f>
        <v>12</v>
      </c>
      <c r="J96" s="196">
        <v>1</v>
      </c>
      <c r="K96" s="196">
        <f t="shared" si="29"/>
        <v>11</v>
      </c>
      <c r="L96" s="332"/>
      <c r="M96" s="332"/>
      <c r="N96" s="344"/>
      <c r="O96" s="340"/>
    </row>
    <row r="97" spans="1:15" s="359" customFormat="1" ht="14.25">
      <c r="A97" s="336" t="s">
        <v>520</v>
      </c>
      <c r="B97" s="354" t="s">
        <v>521</v>
      </c>
      <c r="C97" s="338">
        <v>8</v>
      </c>
      <c r="D97" s="194">
        <f>SUM(D98:D105)</f>
        <v>886</v>
      </c>
      <c r="E97" s="194"/>
      <c r="F97" s="194"/>
      <c r="G97" s="194">
        <f>SUM(G98:G105)</f>
        <v>372</v>
      </c>
      <c r="H97" s="194">
        <f>SUM(H98:H105)</f>
        <v>347</v>
      </c>
      <c r="I97" s="194">
        <f>SUM(I98:I105)</f>
        <v>1605</v>
      </c>
      <c r="J97" s="194">
        <f>SUM(J98:J105)</f>
        <v>72</v>
      </c>
      <c r="K97" s="194">
        <f>SUM(K98:K105)</f>
        <v>1533</v>
      </c>
      <c r="L97" s="356"/>
      <c r="M97" s="356"/>
      <c r="N97" s="357"/>
      <c r="O97" s="358"/>
    </row>
    <row r="98" spans="1:15" s="335" customFormat="1" ht="15">
      <c r="A98" s="345" t="s">
        <v>12</v>
      </c>
      <c r="B98" s="342" t="s">
        <v>474</v>
      </c>
      <c r="C98" s="343"/>
      <c r="D98" s="196">
        <v>886</v>
      </c>
      <c r="E98" s="196"/>
      <c r="F98" s="197"/>
      <c r="G98" s="196"/>
      <c r="H98" s="196"/>
      <c r="I98" s="196">
        <f>SUM(D98:H98)</f>
        <v>886</v>
      </c>
      <c r="J98" s="196"/>
      <c r="K98" s="196">
        <f>I98-J98</f>
        <v>886</v>
      </c>
      <c r="L98" s="332"/>
      <c r="M98" s="332"/>
      <c r="N98" s="344"/>
      <c r="O98" s="340"/>
    </row>
    <row r="99" spans="1:15" s="293" customFormat="1" ht="15">
      <c r="A99" s="345" t="s">
        <v>12</v>
      </c>
      <c r="B99" s="342" t="s">
        <v>475</v>
      </c>
      <c r="C99" s="343"/>
      <c r="D99" s="196"/>
      <c r="E99" s="196">
        <v>31</v>
      </c>
      <c r="F99" s="197">
        <v>1.5</v>
      </c>
      <c r="G99" s="196">
        <f>C97*E99*F99</f>
        <v>372</v>
      </c>
      <c r="H99" s="196"/>
      <c r="I99" s="196">
        <f>G99</f>
        <v>372</v>
      </c>
      <c r="J99" s="196">
        <v>37</v>
      </c>
      <c r="K99" s="196">
        <f t="shared" ref="K99" si="31">I99-J99</f>
        <v>335</v>
      </c>
      <c r="L99" s="332">
        <v>312</v>
      </c>
      <c r="M99" s="363">
        <f>G99-L99</f>
        <v>60</v>
      </c>
      <c r="N99" s="344"/>
      <c r="O99" s="340"/>
    </row>
    <row r="100" spans="1:15" s="335" customFormat="1" ht="15">
      <c r="A100" s="345" t="s">
        <v>12</v>
      </c>
      <c r="B100" s="342" t="s">
        <v>522</v>
      </c>
      <c r="C100" s="343"/>
      <c r="D100" s="196"/>
      <c r="E100" s="196"/>
      <c r="F100" s="197"/>
      <c r="G100" s="196"/>
      <c r="H100" s="196">
        <v>40</v>
      </c>
      <c r="I100" s="196">
        <f t="shared" ref="I100:I105" si="32">SUM(D100:H100)</f>
        <v>40</v>
      </c>
      <c r="J100" s="196">
        <v>4</v>
      </c>
      <c r="K100" s="196">
        <f t="shared" si="29"/>
        <v>36</v>
      </c>
      <c r="L100" s="332"/>
      <c r="M100" s="332"/>
      <c r="N100" s="344"/>
      <c r="O100" s="340"/>
    </row>
    <row r="101" spans="1:15" s="335" customFormat="1" ht="30">
      <c r="A101" s="345" t="s">
        <v>12</v>
      </c>
      <c r="B101" s="342" t="s">
        <v>523</v>
      </c>
      <c r="C101" s="343"/>
      <c r="D101" s="196"/>
      <c r="E101" s="196"/>
      <c r="F101" s="197"/>
      <c r="G101" s="196"/>
      <c r="H101" s="196">
        <v>200</v>
      </c>
      <c r="I101" s="196">
        <f t="shared" si="32"/>
        <v>200</v>
      </c>
      <c r="J101" s="196">
        <v>20</v>
      </c>
      <c r="K101" s="196">
        <f t="shared" si="29"/>
        <v>180</v>
      </c>
      <c r="L101" s="332"/>
      <c r="M101" s="332"/>
      <c r="N101" s="344"/>
      <c r="O101" s="340"/>
    </row>
    <row r="102" spans="1:15" s="335" customFormat="1" ht="15">
      <c r="A102" s="345" t="s">
        <v>12</v>
      </c>
      <c r="B102" s="342" t="s">
        <v>524</v>
      </c>
      <c r="C102" s="343"/>
      <c r="D102" s="196"/>
      <c r="E102" s="196"/>
      <c r="F102" s="197"/>
      <c r="G102" s="196"/>
      <c r="H102" s="196">
        <v>20</v>
      </c>
      <c r="I102" s="196">
        <f t="shared" si="32"/>
        <v>20</v>
      </c>
      <c r="J102" s="196">
        <v>2</v>
      </c>
      <c r="K102" s="196">
        <f t="shared" si="29"/>
        <v>18</v>
      </c>
      <c r="L102" s="332"/>
      <c r="M102" s="332"/>
      <c r="N102" s="344"/>
      <c r="O102" s="340"/>
    </row>
    <row r="103" spans="1:15" s="335" customFormat="1" ht="45">
      <c r="A103" s="345" t="s">
        <v>12</v>
      </c>
      <c r="B103" s="342" t="s">
        <v>525</v>
      </c>
      <c r="C103" s="343"/>
      <c r="D103" s="196"/>
      <c r="E103" s="196"/>
      <c r="F103" s="197"/>
      <c r="G103" s="196"/>
      <c r="H103" s="196">
        <v>45</v>
      </c>
      <c r="I103" s="196">
        <f t="shared" si="32"/>
        <v>45</v>
      </c>
      <c r="J103" s="196">
        <v>5</v>
      </c>
      <c r="K103" s="196">
        <f t="shared" si="29"/>
        <v>40</v>
      </c>
      <c r="L103" s="332"/>
      <c r="M103" s="332"/>
      <c r="N103" s="344"/>
      <c r="O103" s="340"/>
    </row>
    <row r="104" spans="1:15" s="335" customFormat="1" ht="30">
      <c r="A104" s="345" t="s">
        <v>12</v>
      </c>
      <c r="B104" s="342" t="s">
        <v>485</v>
      </c>
      <c r="C104" s="343"/>
      <c r="D104" s="196"/>
      <c r="E104" s="196"/>
      <c r="F104" s="197"/>
      <c r="G104" s="196"/>
      <c r="H104" s="196">
        <v>12</v>
      </c>
      <c r="I104" s="196">
        <f>SUM(D104:H104)</f>
        <v>12</v>
      </c>
      <c r="J104" s="196">
        <v>1</v>
      </c>
      <c r="K104" s="196">
        <f t="shared" si="29"/>
        <v>11</v>
      </c>
      <c r="L104" s="332"/>
      <c r="M104" s="332"/>
      <c r="N104" s="344"/>
      <c r="O104" s="340"/>
    </row>
    <row r="105" spans="1:15" s="335" customFormat="1" ht="15">
      <c r="A105" s="345" t="s">
        <v>12</v>
      </c>
      <c r="B105" s="342" t="s">
        <v>526</v>
      </c>
      <c r="C105" s="343"/>
      <c r="D105" s="196"/>
      <c r="E105" s="196"/>
      <c r="F105" s="197"/>
      <c r="G105" s="196"/>
      <c r="H105" s="196">
        <v>30</v>
      </c>
      <c r="I105" s="196">
        <f t="shared" si="32"/>
        <v>30</v>
      </c>
      <c r="J105" s="196">
        <v>3</v>
      </c>
      <c r="K105" s="196">
        <f t="shared" si="29"/>
        <v>27</v>
      </c>
      <c r="L105" s="332"/>
      <c r="M105" s="332"/>
      <c r="N105" s="344"/>
      <c r="O105" s="340"/>
    </row>
    <row r="106" spans="1:15" s="359" customFormat="1" ht="14.25">
      <c r="A106" s="336" t="s">
        <v>527</v>
      </c>
      <c r="B106" s="354" t="s">
        <v>120</v>
      </c>
      <c r="C106" s="338">
        <v>4</v>
      </c>
      <c r="D106" s="194">
        <f>SUM(D107:D110)</f>
        <v>589</v>
      </c>
      <c r="E106" s="194"/>
      <c r="F106" s="194"/>
      <c r="G106" s="194">
        <f t="shared" ref="G106:H106" si="33">SUM(G107:G110)</f>
        <v>132</v>
      </c>
      <c r="H106" s="194">
        <f t="shared" si="33"/>
        <v>32</v>
      </c>
      <c r="I106" s="194">
        <f>SUM(I107:I110)</f>
        <v>753</v>
      </c>
      <c r="J106" s="194">
        <f>SUM(J107:J110)</f>
        <v>16</v>
      </c>
      <c r="K106" s="194">
        <f>SUM(K107:K110)</f>
        <v>737</v>
      </c>
      <c r="L106" s="356"/>
      <c r="M106" s="356"/>
      <c r="N106" s="357"/>
      <c r="O106" s="358"/>
    </row>
    <row r="107" spans="1:15" s="335" customFormat="1" ht="15">
      <c r="A107" s="345" t="s">
        <v>12</v>
      </c>
      <c r="B107" s="342" t="s">
        <v>474</v>
      </c>
      <c r="C107" s="343"/>
      <c r="D107" s="196">
        <v>589</v>
      </c>
      <c r="E107" s="196"/>
      <c r="F107" s="197"/>
      <c r="G107" s="196"/>
      <c r="H107" s="196"/>
      <c r="I107" s="196">
        <f>SUM(D107:H107)</f>
        <v>589</v>
      </c>
      <c r="J107" s="196"/>
      <c r="K107" s="196">
        <f>I107-J107</f>
        <v>589</v>
      </c>
      <c r="L107" s="332">
        <v>529</v>
      </c>
      <c r="M107" s="363">
        <f>D107-L107</f>
        <v>60</v>
      </c>
      <c r="N107" s="344"/>
      <c r="O107" s="340"/>
    </row>
    <row r="108" spans="1:15" s="293" customFormat="1" ht="15">
      <c r="A108" s="345" t="s">
        <v>12</v>
      </c>
      <c r="B108" s="342" t="s">
        <v>475</v>
      </c>
      <c r="C108" s="343"/>
      <c r="D108" s="196"/>
      <c r="E108" s="196">
        <v>33</v>
      </c>
      <c r="F108" s="197">
        <v>1</v>
      </c>
      <c r="G108" s="196">
        <f>C106*E108*F108</f>
        <v>132</v>
      </c>
      <c r="H108" s="196"/>
      <c r="I108" s="196">
        <f>G108</f>
        <v>132</v>
      </c>
      <c r="J108" s="196">
        <v>13</v>
      </c>
      <c r="K108" s="196">
        <f t="shared" ref="K108:K110" si="34">I108-J108</f>
        <v>119</v>
      </c>
      <c r="L108" s="332">
        <v>78</v>
      </c>
      <c r="M108" s="363">
        <f>G108-L108</f>
        <v>54</v>
      </c>
      <c r="N108" s="344"/>
      <c r="O108" s="340"/>
    </row>
    <row r="109" spans="1:15" s="335" customFormat="1" ht="30">
      <c r="A109" s="345" t="s">
        <v>12</v>
      </c>
      <c r="B109" s="342" t="s">
        <v>485</v>
      </c>
      <c r="C109" s="343"/>
      <c r="D109" s="196"/>
      <c r="E109" s="196"/>
      <c r="F109" s="197"/>
      <c r="G109" s="196"/>
      <c r="H109" s="196">
        <v>12</v>
      </c>
      <c r="I109" s="196">
        <f>SUM(D109:H109)</f>
        <v>12</v>
      </c>
      <c r="J109" s="196">
        <v>1</v>
      </c>
      <c r="K109" s="196">
        <f t="shared" si="34"/>
        <v>11</v>
      </c>
      <c r="L109" s="332"/>
      <c r="M109" s="332"/>
      <c r="N109" s="344"/>
      <c r="O109" s="340"/>
    </row>
    <row r="110" spans="1:15" s="335" customFormat="1" ht="15">
      <c r="A110" s="345" t="s">
        <v>12</v>
      </c>
      <c r="B110" s="342" t="s">
        <v>528</v>
      </c>
      <c r="C110" s="343"/>
      <c r="D110" s="196"/>
      <c r="E110" s="196"/>
      <c r="F110" s="197"/>
      <c r="G110" s="196"/>
      <c r="H110" s="196">
        <v>20</v>
      </c>
      <c r="I110" s="196">
        <f t="shared" ref="I110" si="35">SUM(D110:H110)</f>
        <v>20</v>
      </c>
      <c r="J110" s="196">
        <v>2</v>
      </c>
      <c r="K110" s="196">
        <f t="shared" si="34"/>
        <v>18</v>
      </c>
      <c r="L110" s="332"/>
      <c r="M110" s="332"/>
      <c r="N110" s="344"/>
      <c r="O110" s="340"/>
    </row>
    <row r="111" spans="1:15" s="359" customFormat="1" ht="14.25">
      <c r="A111" s="336" t="s">
        <v>529</v>
      </c>
      <c r="B111" s="354" t="s">
        <v>121</v>
      </c>
      <c r="C111" s="338">
        <v>4</v>
      </c>
      <c r="D111" s="194">
        <f>SUM(D112:D119)</f>
        <v>551</v>
      </c>
      <c r="E111" s="194"/>
      <c r="F111" s="194"/>
      <c r="G111" s="194">
        <f>SUM(G112:G119)</f>
        <v>158</v>
      </c>
      <c r="H111" s="194">
        <f>SUM(H112:H119)</f>
        <v>153</v>
      </c>
      <c r="I111" s="194">
        <f>SUM(I112:I119)</f>
        <v>862</v>
      </c>
      <c r="J111" s="194">
        <f>SUM(J112:J119)</f>
        <v>32</v>
      </c>
      <c r="K111" s="194">
        <f>SUM(K112:K119)</f>
        <v>830</v>
      </c>
      <c r="L111" s="356"/>
      <c r="M111" s="356"/>
      <c r="N111" s="357"/>
      <c r="O111" s="358"/>
    </row>
    <row r="112" spans="1:15" s="335" customFormat="1" ht="15">
      <c r="A112" s="345" t="s">
        <v>12</v>
      </c>
      <c r="B112" s="342" t="s">
        <v>474</v>
      </c>
      <c r="C112" s="343"/>
      <c r="D112" s="196">
        <v>551</v>
      </c>
      <c r="E112" s="196"/>
      <c r="F112" s="197"/>
      <c r="G112" s="196"/>
      <c r="H112" s="196"/>
      <c r="I112" s="196">
        <f>SUM(D112:H112)</f>
        <v>551</v>
      </c>
      <c r="J112" s="196"/>
      <c r="K112" s="196">
        <f>I112-J112</f>
        <v>551</v>
      </c>
      <c r="L112" s="332"/>
      <c r="M112" s="332"/>
      <c r="N112" s="344"/>
      <c r="O112" s="340"/>
    </row>
    <row r="113" spans="1:15" s="293" customFormat="1" ht="15">
      <c r="A113" s="345" t="s">
        <v>12</v>
      </c>
      <c r="B113" s="342" t="s">
        <v>475</v>
      </c>
      <c r="C113" s="343"/>
      <c r="D113" s="196"/>
      <c r="E113" s="196">
        <v>33</v>
      </c>
      <c r="F113" s="197">
        <v>1.2</v>
      </c>
      <c r="G113" s="196">
        <v>158</v>
      </c>
      <c r="H113" s="196"/>
      <c r="I113" s="196">
        <f>G113</f>
        <v>158</v>
      </c>
      <c r="J113" s="196">
        <v>16</v>
      </c>
      <c r="K113" s="196">
        <f t="shared" ref="K113" si="36">I113-J113</f>
        <v>142</v>
      </c>
      <c r="L113" s="332">
        <f>104+21</f>
        <v>125</v>
      </c>
      <c r="M113" s="363">
        <f>G113-L113</f>
        <v>33</v>
      </c>
      <c r="N113" s="344"/>
      <c r="O113" s="340"/>
    </row>
    <row r="114" spans="1:15" s="335" customFormat="1" ht="15">
      <c r="A114" s="345" t="s">
        <v>12</v>
      </c>
      <c r="B114" s="369" t="s">
        <v>530</v>
      </c>
      <c r="C114" s="343"/>
      <c r="D114" s="196"/>
      <c r="E114" s="196"/>
      <c r="F114" s="197"/>
      <c r="G114" s="196"/>
      <c r="H114" s="196">
        <v>15</v>
      </c>
      <c r="I114" s="196">
        <f t="shared" ref="I114:I119" si="37">SUM(D114:H114)</f>
        <v>15</v>
      </c>
      <c r="J114" s="196">
        <v>2</v>
      </c>
      <c r="K114" s="196">
        <f t="shared" si="29"/>
        <v>13</v>
      </c>
      <c r="L114" s="332"/>
      <c r="M114" s="332"/>
      <c r="N114" s="344"/>
      <c r="O114" s="340"/>
    </row>
    <row r="115" spans="1:15" s="335" customFormat="1" ht="15">
      <c r="A115" s="345" t="s">
        <v>12</v>
      </c>
      <c r="B115" s="369" t="s">
        <v>531</v>
      </c>
      <c r="C115" s="343"/>
      <c r="D115" s="196"/>
      <c r="E115" s="196"/>
      <c r="F115" s="197"/>
      <c r="G115" s="196"/>
      <c r="H115" s="196">
        <v>11</v>
      </c>
      <c r="I115" s="196">
        <f t="shared" si="37"/>
        <v>11</v>
      </c>
      <c r="J115" s="196">
        <v>1</v>
      </c>
      <c r="K115" s="196">
        <f t="shared" si="29"/>
        <v>10</v>
      </c>
      <c r="L115" s="332"/>
      <c r="M115" s="332"/>
      <c r="N115" s="344"/>
      <c r="O115" s="340"/>
    </row>
    <row r="116" spans="1:15" s="335" customFormat="1" ht="15">
      <c r="A116" s="345" t="s">
        <v>12</v>
      </c>
      <c r="B116" s="342" t="s">
        <v>532</v>
      </c>
      <c r="C116" s="343"/>
      <c r="D116" s="196"/>
      <c r="E116" s="196"/>
      <c r="F116" s="197"/>
      <c r="G116" s="196"/>
      <c r="H116" s="196">
        <v>20</v>
      </c>
      <c r="I116" s="196">
        <f t="shared" si="37"/>
        <v>20</v>
      </c>
      <c r="J116" s="196">
        <v>2</v>
      </c>
      <c r="K116" s="196">
        <f t="shared" si="29"/>
        <v>18</v>
      </c>
      <c r="L116" s="332"/>
      <c r="M116" s="332"/>
      <c r="N116" s="344"/>
      <c r="O116" s="340"/>
    </row>
    <row r="117" spans="1:15" s="335" customFormat="1" ht="30">
      <c r="A117" s="345" t="s">
        <v>12</v>
      </c>
      <c r="B117" s="375" t="s">
        <v>533</v>
      </c>
      <c r="C117" s="343"/>
      <c r="D117" s="196"/>
      <c r="E117" s="196"/>
      <c r="F117" s="197"/>
      <c r="G117" s="196"/>
      <c r="H117" s="196">
        <v>25</v>
      </c>
      <c r="I117" s="196">
        <f t="shared" si="37"/>
        <v>25</v>
      </c>
      <c r="J117" s="196">
        <v>3</v>
      </c>
      <c r="K117" s="196">
        <f t="shared" si="29"/>
        <v>22</v>
      </c>
      <c r="L117" s="332"/>
      <c r="M117" s="332"/>
      <c r="N117" s="344"/>
      <c r="O117" s="340"/>
    </row>
    <row r="118" spans="1:15" s="335" customFormat="1" ht="30">
      <c r="A118" s="345" t="s">
        <v>12</v>
      </c>
      <c r="B118" s="342" t="s">
        <v>485</v>
      </c>
      <c r="C118" s="343"/>
      <c r="D118" s="196"/>
      <c r="E118" s="196"/>
      <c r="F118" s="197"/>
      <c r="G118" s="196"/>
      <c r="H118" s="196">
        <v>12</v>
      </c>
      <c r="I118" s="196">
        <f>SUM(D118:H118)</f>
        <v>12</v>
      </c>
      <c r="J118" s="196">
        <v>1</v>
      </c>
      <c r="K118" s="196">
        <f t="shared" si="29"/>
        <v>11</v>
      </c>
      <c r="L118" s="332"/>
      <c r="M118" s="332"/>
      <c r="N118" s="344"/>
      <c r="O118" s="340"/>
    </row>
    <row r="119" spans="1:15" s="335" customFormat="1" ht="30">
      <c r="A119" s="345" t="s">
        <v>12</v>
      </c>
      <c r="B119" s="342" t="s">
        <v>534</v>
      </c>
      <c r="C119" s="343"/>
      <c r="D119" s="196"/>
      <c r="E119" s="196"/>
      <c r="F119" s="197"/>
      <c r="G119" s="196"/>
      <c r="H119" s="196">
        <v>70</v>
      </c>
      <c r="I119" s="196">
        <f t="shared" si="37"/>
        <v>70</v>
      </c>
      <c r="J119" s="196">
        <v>7</v>
      </c>
      <c r="K119" s="196">
        <f t="shared" si="29"/>
        <v>63</v>
      </c>
      <c r="L119" s="332"/>
      <c r="M119" s="332"/>
      <c r="N119" s="344"/>
      <c r="O119" s="340"/>
    </row>
    <row r="120" spans="1:15" s="359" customFormat="1" ht="14.25">
      <c r="A120" s="336" t="s">
        <v>535</v>
      </c>
      <c r="B120" s="354" t="s">
        <v>122</v>
      </c>
      <c r="C120" s="338">
        <v>5</v>
      </c>
      <c r="D120" s="194">
        <f>SUM(D121:D123)</f>
        <v>487</v>
      </c>
      <c r="E120" s="194"/>
      <c r="F120" s="194"/>
      <c r="G120" s="194">
        <f>SUM(G121:G123)</f>
        <v>165</v>
      </c>
      <c r="H120" s="194">
        <f t="shared" ref="H120:K120" si="38">SUM(H121:H123)</f>
        <v>12</v>
      </c>
      <c r="I120" s="194">
        <f t="shared" si="38"/>
        <v>664</v>
      </c>
      <c r="J120" s="194">
        <f t="shared" si="38"/>
        <v>18</v>
      </c>
      <c r="K120" s="194">
        <f t="shared" si="38"/>
        <v>646</v>
      </c>
      <c r="L120" s="356"/>
      <c r="M120" s="356"/>
      <c r="N120" s="357"/>
      <c r="O120" s="358"/>
    </row>
    <row r="121" spans="1:15" s="335" customFormat="1" ht="15">
      <c r="A121" s="345" t="s">
        <v>12</v>
      </c>
      <c r="B121" s="342" t="s">
        <v>474</v>
      </c>
      <c r="C121" s="343"/>
      <c r="D121" s="196">
        <v>487</v>
      </c>
      <c r="E121" s="196"/>
      <c r="F121" s="197"/>
      <c r="G121" s="196"/>
      <c r="H121" s="196"/>
      <c r="I121" s="196">
        <f>SUM(D121:H121)</f>
        <v>487</v>
      </c>
      <c r="J121" s="196"/>
      <c r="K121" s="196">
        <f>I121-J121</f>
        <v>487</v>
      </c>
      <c r="L121" s="332"/>
      <c r="M121" s="332"/>
      <c r="N121" s="344"/>
      <c r="O121" s="340"/>
    </row>
    <row r="122" spans="1:15" s="293" customFormat="1" ht="15">
      <c r="A122" s="345" t="s">
        <v>12</v>
      </c>
      <c r="B122" s="342" t="s">
        <v>475</v>
      </c>
      <c r="C122" s="343"/>
      <c r="D122" s="196"/>
      <c r="E122" s="196">
        <v>33</v>
      </c>
      <c r="F122" s="197">
        <v>1</v>
      </c>
      <c r="G122" s="196">
        <f>C120*E122*F122</f>
        <v>165</v>
      </c>
      <c r="H122" s="196"/>
      <c r="I122" s="196">
        <f>G122</f>
        <v>165</v>
      </c>
      <c r="J122" s="196">
        <v>17</v>
      </c>
      <c r="K122" s="196">
        <f t="shared" ref="K122:K123" si="39">I122-J122</f>
        <v>148</v>
      </c>
      <c r="L122" s="332">
        <v>130</v>
      </c>
      <c r="M122" s="363">
        <f>G122-L122</f>
        <v>35</v>
      </c>
      <c r="N122" s="344"/>
      <c r="O122" s="340"/>
    </row>
    <row r="123" spans="1:15" s="335" customFormat="1" ht="30">
      <c r="A123" s="345" t="s">
        <v>12</v>
      </c>
      <c r="B123" s="342" t="s">
        <v>485</v>
      </c>
      <c r="C123" s="343"/>
      <c r="D123" s="196"/>
      <c r="E123" s="196"/>
      <c r="F123" s="197"/>
      <c r="G123" s="196"/>
      <c r="H123" s="196">
        <v>12</v>
      </c>
      <c r="I123" s="196">
        <f>SUM(D123:H123)</f>
        <v>12</v>
      </c>
      <c r="J123" s="196">
        <v>1</v>
      </c>
      <c r="K123" s="196">
        <f t="shared" si="39"/>
        <v>11</v>
      </c>
      <c r="L123" s="332"/>
      <c r="M123" s="332"/>
      <c r="N123" s="344"/>
      <c r="O123" s="340"/>
    </row>
    <row r="124" spans="1:15" s="359" customFormat="1" ht="14.25">
      <c r="A124" s="336" t="s">
        <v>536</v>
      </c>
      <c r="B124" s="354" t="s">
        <v>243</v>
      </c>
      <c r="C124" s="338">
        <v>6</v>
      </c>
      <c r="D124" s="194">
        <f>SUM(D125:D133)</f>
        <v>822</v>
      </c>
      <c r="E124" s="194"/>
      <c r="F124" s="194"/>
      <c r="G124" s="194">
        <f>SUM(G125:G133)</f>
        <v>186</v>
      </c>
      <c r="H124" s="194">
        <f>SUM(H125:H133)</f>
        <v>136</v>
      </c>
      <c r="I124" s="194">
        <f>SUM(I125:I133)</f>
        <v>1144</v>
      </c>
      <c r="J124" s="194">
        <f>SUM(J125:J133)</f>
        <v>33</v>
      </c>
      <c r="K124" s="194">
        <f>SUM(K125:K133)</f>
        <v>1111</v>
      </c>
      <c r="L124" s="356"/>
      <c r="M124" s="356"/>
      <c r="N124" s="357"/>
      <c r="O124" s="358"/>
    </row>
    <row r="125" spans="1:15" s="335" customFormat="1" ht="15">
      <c r="A125" s="345" t="s">
        <v>12</v>
      </c>
      <c r="B125" s="342" t="s">
        <v>474</v>
      </c>
      <c r="C125" s="343"/>
      <c r="D125" s="196">
        <v>822</v>
      </c>
      <c r="E125" s="196"/>
      <c r="F125" s="197"/>
      <c r="G125" s="196"/>
      <c r="H125" s="196"/>
      <c r="I125" s="196">
        <f>SUM(D125:H125)</f>
        <v>822</v>
      </c>
      <c r="J125" s="196"/>
      <c r="K125" s="196">
        <f>I125-J125</f>
        <v>822</v>
      </c>
      <c r="L125" s="332"/>
      <c r="M125" s="332"/>
      <c r="N125" s="344"/>
      <c r="O125" s="340"/>
    </row>
    <row r="126" spans="1:15" s="293" customFormat="1" ht="15">
      <c r="A126" s="345" t="s">
        <v>12</v>
      </c>
      <c r="B126" s="342" t="s">
        <v>475</v>
      </c>
      <c r="C126" s="343"/>
      <c r="D126" s="196"/>
      <c r="E126" s="196">
        <v>31</v>
      </c>
      <c r="F126" s="197">
        <v>1</v>
      </c>
      <c r="G126" s="196">
        <f>C124*E126*F126</f>
        <v>186</v>
      </c>
      <c r="H126" s="196"/>
      <c r="I126" s="196">
        <f>G126</f>
        <v>186</v>
      </c>
      <c r="J126" s="196">
        <v>19</v>
      </c>
      <c r="K126" s="196">
        <f t="shared" ref="K126" si="40">I126-J126</f>
        <v>167</v>
      </c>
      <c r="L126" s="332">
        <v>156</v>
      </c>
      <c r="M126" s="363">
        <f>G126-L126</f>
        <v>30</v>
      </c>
      <c r="N126" s="344"/>
      <c r="O126" s="340"/>
    </row>
    <row r="127" spans="1:15" s="335" customFormat="1" ht="15">
      <c r="A127" s="345" t="s">
        <v>12</v>
      </c>
      <c r="B127" s="342" t="s">
        <v>537</v>
      </c>
      <c r="C127" s="343"/>
      <c r="D127" s="196"/>
      <c r="E127" s="196"/>
      <c r="F127" s="197"/>
      <c r="G127" s="196"/>
      <c r="H127" s="196">
        <v>11</v>
      </c>
      <c r="I127" s="196">
        <f>SUM(D127:H127)</f>
        <v>11</v>
      </c>
      <c r="J127" s="196">
        <v>1</v>
      </c>
      <c r="K127" s="196">
        <f t="shared" si="29"/>
        <v>10</v>
      </c>
      <c r="L127" s="332"/>
      <c r="M127" s="332"/>
      <c r="N127" s="344"/>
      <c r="O127" s="340"/>
    </row>
    <row r="128" spans="1:15" s="335" customFormat="1" ht="15">
      <c r="A128" s="345" t="s">
        <v>12</v>
      </c>
      <c r="B128" s="342" t="s">
        <v>538</v>
      </c>
      <c r="C128" s="343"/>
      <c r="D128" s="196"/>
      <c r="E128" s="196"/>
      <c r="F128" s="197"/>
      <c r="G128" s="196"/>
      <c r="H128" s="196">
        <v>20</v>
      </c>
      <c r="I128" s="196">
        <f t="shared" ref="I128:I133" si="41">SUM(D128:H128)</f>
        <v>20</v>
      </c>
      <c r="J128" s="196">
        <v>2</v>
      </c>
      <c r="K128" s="196">
        <f t="shared" si="29"/>
        <v>18</v>
      </c>
      <c r="L128" s="332"/>
      <c r="M128" s="332"/>
      <c r="N128" s="344"/>
      <c r="O128" s="340"/>
    </row>
    <row r="129" spans="1:15" s="335" customFormat="1" ht="15">
      <c r="A129" s="345" t="s">
        <v>12</v>
      </c>
      <c r="B129" s="342" t="s">
        <v>539</v>
      </c>
      <c r="C129" s="343"/>
      <c r="D129" s="196"/>
      <c r="E129" s="196"/>
      <c r="F129" s="197"/>
      <c r="G129" s="196"/>
      <c r="H129" s="196">
        <v>11</v>
      </c>
      <c r="I129" s="196">
        <f t="shared" si="41"/>
        <v>11</v>
      </c>
      <c r="J129" s="196">
        <v>1</v>
      </c>
      <c r="K129" s="196">
        <f t="shared" si="29"/>
        <v>10</v>
      </c>
      <c r="L129" s="332"/>
      <c r="M129" s="332"/>
      <c r="N129" s="344"/>
      <c r="O129" s="340"/>
    </row>
    <row r="130" spans="1:15" s="335" customFormat="1" ht="30">
      <c r="A130" s="345" t="s">
        <v>12</v>
      </c>
      <c r="B130" s="342" t="s">
        <v>540</v>
      </c>
      <c r="C130" s="343"/>
      <c r="D130" s="196"/>
      <c r="E130" s="196"/>
      <c r="F130" s="197"/>
      <c r="G130" s="196"/>
      <c r="H130" s="196">
        <v>45</v>
      </c>
      <c r="I130" s="196">
        <f t="shared" si="41"/>
        <v>45</v>
      </c>
      <c r="J130" s="196">
        <v>5</v>
      </c>
      <c r="K130" s="196">
        <f t="shared" si="29"/>
        <v>40</v>
      </c>
      <c r="L130" s="332"/>
      <c r="M130" s="332"/>
      <c r="N130" s="344"/>
      <c r="O130" s="340"/>
    </row>
    <row r="131" spans="1:15" s="335" customFormat="1" ht="15">
      <c r="A131" s="345" t="s">
        <v>12</v>
      </c>
      <c r="B131" s="342" t="s">
        <v>541</v>
      </c>
      <c r="C131" s="343"/>
      <c r="D131" s="196"/>
      <c r="E131" s="196"/>
      <c r="F131" s="197"/>
      <c r="G131" s="196"/>
      <c r="H131" s="196">
        <v>17</v>
      </c>
      <c r="I131" s="196">
        <f t="shared" si="41"/>
        <v>17</v>
      </c>
      <c r="J131" s="196">
        <v>2</v>
      </c>
      <c r="K131" s="196">
        <f t="shared" si="29"/>
        <v>15</v>
      </c>
      <c r="L131" s="332"/>
      <c r="M131" s="332"/>
      <c r="N131" s="344"/>
      <c r="O131" s="340"/>
    </row>
    <row r="132" spans="1:15" s="335" customFormat="1" ht="30">
      <c r="A132" s="345" t="s">
        <v>12</v>
      </c>
      <c r="B132" s="342" t="s">
        <v>485</v>
      </c>
      <c r="C132" s="343"/>
      <c r="D132" s="196"/>
      <c r="E132" s="196"/>
      <c r="F132" s="197"/>
      <c r="G132" s="196"/>
      <c r="H132" s="196">
        <v>12</v>
      </c>
      <c r="I132" s="196">
        <f>SUM(D132:H132)</f>
        <v>12</v>
      </c>
      <c r="J132" s="196">
        <v>1</v>
      </c>
      <c r="K132" s="196">
        <f t="shared" si="29"/>
        <v>11</v>
      </c>
      <c r="L132" s="332"/>
      <c r="M132" s="332"/>
      <c r="N132" s="344"/>
      <c r="O132" s="340"/>
    </row>
    <row r="133" spans="1:15" s="335" customFormat="1" ht="15">
      <c r="A133" s="345" t="s">
        <v>12</v>
      </c>
      <c r="B133" s="342" t="s">
        <v>542</v>
      </c>
      <c r="C133" s="343"/>
      <c r="D133" s="196"/>
      <c r="E133" s="196"/>
      <c r="F133" s="197"/>
      <c r="G133" s="196"/>
      <c r="H133" s="196">
        <v>20</v>
      </c>
      <c r="I133" s="196">
        <f t="shared" si="41"/>
        <v>20</v>
      </c>
      <c r="J133" s="196">
        <v>2</v>
      </c>
      <c r="K133" s="196">
        <f t="shared" si="29"/>
        <v>18</v>
      </c>
      <c r="L133" s="332"/>
      <c r="M133" s="332"/>
      <c r="N133" s="344"/>
      <c r="O133" s="340"/>
    </row>
    <row r="134" spans="1:15" s="359" customFormat="1" ht="14.25">
      <c r="A134" s="336" t="s">
        <v>543</v>
      </c>
      <c r="B134" s="354" t="s">
        <v>124</v>
      </c>
      <c r="C134" s="338">
        <v>6</v>
      </c>
      <c r="D134" s="194">
        <f>SUM(D135:D137)</f>
        <v>905</v>
      </c>
      <c r="E134" s="194"/>
      <c r="F134" s="194"/>
      <c r="G134" s="194">
        <f t="shared" ref="G134:K134" si="42">SUM(G135:G137)</f>
        <v>186</v>
      </c>
      <c r="H134" s="194">
        <f t="shared" si="42"/>
        <v>12</v>
      </c>
      <c r="I134" s="194">
        <f t="shared" si="42"/>
        <v>1103</v>
      </c>
      <c r="J134" s="194">
        <f t="shared" si="42"/>
        <v>20</v>
      </c>
      <c r="K134" s="194">
        <f t="shared" si="42"/>
        <v>1083</v>
      </c>
      <c r="L134" s="356"/>
      <c r="M134" s="356"/>
      <c r="N134" s="357"/>
      <c r="O134" s="358"/>
    </row>
    <row r="135" spans="1:15" s="335" customFormat="1" ht="15">
      <c r="A135" s="345" t="s">
        <v>12</v>
      </c>
      <c r="B135" s="342" t="s">
        <v>474</v>
      </c>
      <c r="C135" s="343"/>
      <c r="D135" s="196">
        <v>905</v>
      </c>
      <c r="E135" s="196"/>
      <c r="F135" s="197"/>
      <c r="G135" s="196"/>
      <c r="H135" s="196"/>
      <c r="I135" s="196">
        <f>SUM(D135:H135)</f>
        <v>905</v>
      </c>
      <c r="J135" s="196"/>
      <c r="K135" s="196">
        <f>I135-J135</f>
        <v>905</v>
      </c>
      <c r="L135" s="332"/>
      <c r="M135" s="332"/>
      <c r="N135" s="344"/>
      <c r="O135" s="340"/>
    </row>
    <row r="136" spans="1:15" s="293" customFormat="1" ht="15">
      <c r="A136" s="345" t="s">
        <v>12</v>
      </c>
      <c r="B136" s="342" t="s">
        <v>475</v>
      </c>
      <c r="C136" s="343"/>
      <c r="D136" s="196"/>
      <c r="E136" s="196">
        <v>31</v>
      </c>
      <c r="F136" s="197">
        <v>1</v>
      </c>
      <c r="G136" s="196">
        <f>C134*E136*F136</f>
        <v>186</v>
      </c>
      <c r="H136" s="196"/>
      <c r="I136" s="196">
        <f>G136</f>
        <v>186</v>
      </c>
      <c r="J136" s="196">
        <v>19</v>
      </c>
      <c r="K136" s="196">
        <f t="shared" ref="K136:K137" si="43">I136-J136</f>
        <v>167</v>
      </c>
      <c r="L136" s="332">
        <v>156</v>
      </c>
      <c r="M136" s="363">
        <f>G136-L136</f>
        <v>30</v>
      </c>
      <c r="N136" s="344"/>
      <c r="O136" s="340"/>
    </row>
    <row r="137" spans="1:15" s="335" customFormat="1" ht="30">
      <c r="A137" s="345" t="s">
        <v>12</v>
      </c>
      <c r="B137" s="342" t="s">
        <v>485</v>
      </c>
      <c r="C137" s="343"/>
      <c r="D137" s="196"/>
      <c r="E137" s="196"/>
      <c r="F137" s="197"/>
      <c r="G137" s="196"/>
      <c r="H137" s="196">
        <v>12</v>
      </c>
      <c r="I137" s="196">
        <f>SUM(D137:H137)</f>
        <v>12</v>
      </c>
      <c r="J137" s="196">
        <v>1</v>
      </c>
      <c r="K137" s="196">
        <f t="shared" si="43"/>
        <v>11</v>
      </c>
      <c r="L137" s="332"/>
      <c r="M137" s="332"/>
      <c r="N137" s="344"/>
      <c r="O137" s="340"/>
    </row>
    <row r="138" spans="1:15" s="335" customFormat="1" ht="15">
      <c r="A138" s="336" t="s">
        <v>544</v>
      </c>
      <c r="B138" s="337" t="s">
        <v>545</v>
      </c>
      <c r="C138" s="338"/>
      <c r="D138" s="194"/>
      <c r="E138" s="194"/>
      <c r="F138" s="195"/>
      <c r="G138" s="194"/>
      <c r="H138" s="194">
        <v>40</v>
      </c>
      <c r="I138" s="194">
        <f t="shared" ref="I138" si="44">SUM(D138:H138)</f>
        <v>40</v>
      </c>
      <c r="J138" s="194">
        <v>4</v>
      </c>
      <c r="K138" s="194">
        <f>I138-J138</f>
        <v>36</v>
      </c>
      <c r="L138" s="332"/>
      <c r="M138" s="332"/>
      <c r="N138" s="344"/>
      <c r="O138" s="340"/>
    </row>
    <row r="139" spans="1:15" s="359" customFormat="1" ht="14.25">
      <c r="A139" s="336" t="s">
        <v>546</v>
      </c>
      <c r="B139" s="354" t="s">
        <v>547</v>
      </c>
      <c r="C139" s="338">
        <v>40</v>
      </c>
      <c r="D139" s="194">
        <f t="shared" ref="D139:K139" si="45">SUM(D140:D159)-D149-D150-D151-D152</f>
        <v>6394</v>
      </c>
      <c r="E139" s="194">
        <f t="shared" si="45"/>
        <v>58</v>
      </c>
      <c r="F139" s="194">
        <f t="shared" si="45"/>
        <v>2.5</v>
      </c>
      <c r="G139" s="194">
        <f t="shared" si="45"/>
        <v>2407</v>
      </c>
      <c r="H139" s="194">
        <f t="shared" si="45"/>
        <v>2738</v>
      </c>
      <c r="I139" s="194">
        <f t="shared" si="45"/>
        <v>11539</v>
      </c>
      <c r="J139" s="194">
        <f t="shared" si="45"/>
        <v>477</v>
      </c>
      <c r="K139" s="194">
        <f t="shared" si="45"/>
        <v>11062</v>
      </c>
      <c r="L139" s="356"/>
      <c r="M139" s="356"/>
      <c r="N139" s="357"/>
      <c r="O139" s="358"/>
    </row>
    <row r="140" spans="1:15" s="335" customFormat="1" ht="45">
      <c r="A140" s="345" t="s">
        <v>12</v>
      </c>
      <c r="B140" s="342" t="s">
        <v>548</v>
      </c>
      <c r="C140" s="343"/>
      <c r="D140" s="196">
        <v>6394</v>
      </c>
      <c r="E140" s="196"/>
      <c r="F140" s="197"/>
      <c r="G140" s="196"/>
      <c r="H140" s="196"/>
      <c r="I140" s="196">
        <f>SUM(D140:H140)</f>
        <v>6394</v>
      </c>
      <c r="J140" s="196"/>
      <c r="K140" s="196">
        <f>I140-J140</f>
        <v>6394</v>
      </c>
      <c r="L140" s="332"/>
      <c r="M140" s="332"/>
      <c r="N140" s="344"/>
      <c r="O140" s="340"/>
    </row>
    <row r="141" spans="1:15" s="335" customFormat="1" ht="15">
      <c r="A141" s="345" t="s">
        <v>12</v>
      </c>
      <c r="B141" s="342" t="s">
        <v>475</v>
      </c>
      <c r="C141" s="343"/>
      <c r="D141" s="196"/>
      <c r="E141" s="196">
        <v>29</v>
      </c>
      <c r="F141" s="197">
        <v>2</v>
      </c>
      <c r="G141" s="196">
        <f>C139*E141*F141</f>
        <v>2320</v>
      </c>
      <c r="H141" s="196"/>
      <c r="I141" s="196">
        <f>G141</f>
        <v>2320</v>
      </c>
      <c r="J141" s="196">
        <v>232</v>
      </c>
      <c r="K141" s="196">
        <f>I141-J141</f>
        <v>2088</v>
      </c>
      <c r="L141" s="332">
        <v>2800</v>
      </c>
      <c r="M141" s="363">
        <f>G141-L141</f>
        <v>-480</v>
      </c>
      <c r="N141" s="344"/>
      <c r="O141" s="340"/>
    </row>
    <row r="142" spans="1:15" s="335" customFormat="1" ht="15">
      <c r="A142" s="345" t="s">
        <v>12</v>
      </c>
      <c r="B142" s="342" t="s">
        <v>954</v>
      </c>
      <c r="C142" s="343">
        <v>6</v>
      </c>
      <c r="D142" s="196"/>
      <c r="E142" s="196">
        <v>29</v>
      </c>
      <c r="F142" s="197">
        <v>0.5</v>
      </c>
      <c r="G142" s="196">
        <f>C142*E142*F142</f>
        <v>87</v>
      </c>
      <c r="H142" s="196"/>
      <c r="I142" s="196">
        <f>G142</f>
        <v>87</v>
      </c>
      <c r="J142" s="196">
        <v>9</v>
      </c>
      <c r="K142" s="196">
        <f>I142-J142</f>
        <v>78</v>
      </c>
      <c r="L142" s="332">
        <v>105</v>
      </c>
      <c r="M142" s="363">
        <f>G142-L142</f>
        <v>-18</v>
      </c>
      <c r="N142" s="344"/>
      <c r="O142" s="340"/>
    </row>
    <row r="143" spans="1:15" s="335" customFormat="1" ht="30">
      <c r="A143" s="345" t="s">
        <v>12</v>
      </c>
      <c r="B143" s="342" t="s">
        <v>955</v>
      </c>
      <c r="C143" s="343"/>
      <c r="D143" s="196"/>
      <c r="E143" s="196"/>
      <c r="F143" s="197"/>
      <c r="G143" s="196"/>
      <c r="H143" s="196">
        <v>93</v>
      </c>
      <c r="I143" s="196">
        <f>SUM(D143:H143)</f>
        <v>93</v>
      </c>
      <c r="J143" s="196"/>
      <c r="K143" s="196">
        <f>I143-J143</f>
        <v>93</v>
      </c>
      <c r="L143" s="332" t="s">
        <v>956</v>
      </c>
      <c r="M143" s="332"/>
      <c r="N143" s="344"/>
      <c r="O143" s="340"/>
    </row>
    <row r="144" spans="1:15" s="335" customFormat="1" ht="15">
      <c r="A144" s="345" t="s">
        <v>12</v>
      </c>
      <c r="B144" s="342" t="s">
        <v>549</v>
      </c>
      <c r="C144" s="343"/>
      <c r="D144" s="196"/>
      <c r="E144" s="196"/>
      <c r="F144" s="197"/>
      <c r="G144" s="196"/>
      <c r="H144" s="196">
        <v>400</v>
      </c>
      <c r="I144" s="196">
        <f>SUM(D144:H144)</f>
        <v>400</v>
      </c>
      <c r="J144" s="196">
        <v>40</v>
      </c>
      <c r="K144" s="196">
        <f>I144-J144</f>
        <v>360</v>
      </c>
      <c r="L144" s="332"/>
      <c r="M144" s="332"/>
      <c r="N144" s="344"/>
      <c r="O144" s="340"/>
    </row>
    <row r="145" spans="1:15" s="335" customFormat="1" ht="15">
      <c r="A145" s="345" t="s">
        <v>12</v>
      </c>
      <c r="B145" s="342" t="s">
        <v>550</v>
      </c>
      <c r="C145" s="343"/>
      <c r="D145" s="196"/>
      <c r="E145" s="196"/>
      <c r="F145" s="197"/>
      <c r="G145" s="196"/>
      <c r="H145" s="196">
        <v>30</v>
      </c>
      <c r="I145" s="196">
        <f t="shared" ref="I145:I159" si="46">SUM(D145:H145)</f>
        <v>30</v>
      </c>
      <c r="J145" s="196">
        <v>3</v>
      </c>
      <c r="K145" s="196">
        <f t="shared" ref="K145:K159" si="47">I145-J145</f>
        <v>27</v>
      </c>
      <c r="L145" s="332"/>
      <c r="M145" s="332"/>
      <c r="N145" s="344"/>
      <c r="O145" s="340"/>
    </row>
    <row r="146" spans="1:15" s="335" customFormat="1" ht="15">
      <c r="A146" s="345" t="s">
        <v>12</v>
      </c>
      <c r="B146" s="342" t="s">
        <v>551</v>
      </c>
      <c r="C146" s="343"/>
      <c r="D146" s="196"/>
      <c r="E146" s="196"/>
      <c r="F146" s="197"/>
      <c r="G146" s="196"/>
      <c r="H146" s="196">
        <v>17</v>
      </c>
      <c r="I146" s="196">
        <f t="shared" si="46"/>
        <v>17</v>
      </c>
      <c r="J146" s="196">
        <v>2</v>
      </c>
      <c r="K146" s="196">
        <f t="shared" si="47"/>
        <v>15</v>
      </c>
      <c r="L146" s="332"/>
      <c r="M146" s="332"/>
      <c r="N146" s="344"/>
      <c r="O146" s="340"/>
    </row>
    <row r="147" spans="1:15" s="335" customFormat="1" ht="15">
      <c r="A147" s="345" t="s">
        <v>12</v>
      </c>
      <c r="B147" s="342" t="s">
        <v>552</v>
      </c>
      <c r="C147" s="343"/>
      <c r="D147" s="196"/>
      <c r="E147" s="196"/>
      <c r="F147" s="197"/>
      <c r="G147" s="196"/>
      <c r="H147" s="196">
        <v>180</v>
      </c>
      <c r="I147" s="196">
        <f t="shared" si="46"/>
        <v>180</v>
      </c>
      <c r="J147" s="196">
        <v>18</v>
      </c>
      <c r="K147" s="196">
        <f t="shared" si="47"/>
        <v>162</v>
      </c>
      <c r="L147" s="332"/>
      <c r="M147" s="332"/>
      <c r="N147" s="344"/>
      <c r="O147" s="340"/>
    </row>
    <row r="148" spans="1:15" s="335" customFormat="1" ht="15">
      <c r="A148" s="345" t="s">
        <v>12</v>
      </c>
      <c r="B148" s="342" t="s">
        <v>553</v>
      </c>
      <c r="C148" s="343"/>
      <c r="D148" s="196"/>
      <c r="E148" s="196"/>
      <c r="F148" s="197"/>
      <c r="G148" s="196"/>
      <c r="H148" s="196">
        <f>SUM(H149:H152)</f>
        <v>600</v>
      </c>
      <c r="I148" s="196">
        <f t="shared" ref="I148:K148" si="48">SUM(I149:I152)</f>
        <v>600</v>
      </c>
      <c r="J148" s="196">
        <f t="shared" si="48"/>
        <v>60</v>
      </c>
      <c r="K148" s="196">
        <f t="shared" si="48"/>
        <v>540</v>
      </c>
      <c r="L148" s="332"/>
      <c r="M148" s="332"/>
      <c r="N148" s="344"/>
      <c r="O148" s="340"/>
    </row>
    <row r="149" spans="1:15" s="353" customFormat="1" ht="15">
      <c r="A149" s="346"/>
      <c r="B149" s="347" t="s">
        <v>554</v>
      </c>
      <c r="C149" s="348"/>
      <c r="D149" s="198"/>
      <c r="E149" s="198"/>
      <c r="F149" s="199"/>
      <c r="G149" s="198"/>
      <c r="H149" s="198">
        <v>250</v>
      </c>
      <c r="I149" s="198">
        <f t="shared" si="46"/>
        <v>250</v>
      </c>
      <c r="J149" s="198">
        <v>25</v>
      </c>
      <c r="K149" s="198">
        <f t="shared" si="47"/>
        <v>225</v>
      </c>
      <c r="L149" s="350"/>
      <c r="M149" s="350"/>
      <c r="N149" s="351"/>
      <c r="O149" s="352"/>
    </row>
    <row r="150" spans="1:15" s="353" customFormat="1" ht="15">
      <c r="A150" s="346"/>
      <c r="B150" s="347" t="s">
        <v>555</v>
      </c>
      <c r="C150" s="348"/>
      <c r="D150" s="198"/>
      <c r="E150" s="198"/>
      <c r="F150" s="199"/>
      <c r="G150" s="198"/>
      <c r="H150" s="198">
        <v>150</v>
      </c>
      <c r="I150" s="198">
        <f t="shared" si="46"/>
        <v>150</v>
      </c>
      <c r="J150" s="198">
        <v>15</v>
      </c>
      <c r="K150" s="198">
        <f t="shared" si="47"/>
        <v>135</v>
      </c>
      <c r="L150" s="350"/>
      <c r="M150" s="350"/>
      <c r="N150" s="351"/>
      <c r="O150" s="352"/>
    </row>
    <row r="151" spans="1:15" s="353" customFormat="1" ht="15">
      <c r="A151" s="346"/>
      <c r="B151" s="347" t="s">
        <v>556</v>
      </c>
      <c r="C151" s="348"/>
      <c r="D151" s="198"/>
      <c r="E151" s="198"/>
      <c r="F151" s="199"/>
      <c r="G151" s="198"/>
      <c r="H151" s="198">
        <v>100</v>
      </c>
      <c r="I151" s="198">
        <f t="shared" si="46"/>
        <v>100</v>
      </c>
      <c r="J151" s="198">
        <v>10</v>
      </c>
      <c r="K151" s="198">
        <f t="shared" si="47"/>
        <v>90</v>
      </c>
      <c r="L151" s="350"/>
      <c r="M151" s="350"/>
      <c r="N151" s="351"/>
      <c r="O151" s="352"/>
    </row>
    <row r="152" spans="1:15" s="353" customFormat="1" ht="15">
      <c r="A152" s="346"/>
      <c r="B152" s="347" t="s">
        <v>557</v>
      </c>
      <c r="C152" s="348"/>
      <c r="D152" s="198"/>
      <c r="E152" s="198"/>
      <c r="F152" s="199"/>
      <c r="G152" s="198"/>
      <c r="H152" s="198">
        <v>100</v>
      </c>
      <c r="I152" s="198">
        <f t="shared" si="46"/>
        <v>100</v>
      </c>
      <c r="J152" s="198">
        <v>10</v>
      </c>
      <c r="K152" s="198">
        <f t="shared" si="47"/>
        <v>90</v>
      </c>
      <c r="L152" s="350"/>
      <c r="M152" s="350"/>
      <c r="N152" s="351"/>
      <c r="O152" s="352"/>
    </row>
    <row r="153" spans="1:15" s="335" customFormat="1" ht="15">
      <c r="A153" s="345" t="s">
        <v>12</v>
      </c>
      <c r="B153" s="342" t="s">
        <v>558</v>
      </c>
      <c r="C153" s="343"/>
      <c r="D153" s="196"/>
      <c r="E153" s="196"/>
      <c r="F153" s="197"/>
      <c r="G153" s="196"/>
      <c r="H153" s="196">
        <v>270</v>
      </c>
      <c r="I153" s="196">
        <f t="shared" si="46"/>
        <v>270</v>
      </c>
      <c r="J153" s="196">
        <v>27</v>
      </c>
      <c r="K153" s="196">
        <f t="shared" si="47"/>
        <v>243</v>
      </c>
      <c r="L153" s="332"/>
      <c r="M153" s="332"/>
      <c r="N153" s="344"/>
      <c r="O153" s="340"/>
    </row>
    <row r="154" spans="1:15" s="335" customFormat="1" ht="30">
      <c r="A154" s="345" t="s">
        <v>12</v>
      </c>
      <c r="B154" s="342" t="s">
        <v>559</v>
      </c>
      <c r="C154" s="343"/>
      <c r="D154" s="196"/>
      <c r="E154" s="196"/>
      <c r="F154" s="197"/>
      <c r="G154" s="196"/>
      <c r="H154" s="196">
        <v>286</v>
      </c>
      <c r="I154" s="196">
        <f t="shared" si="46"/>
        <v>286</v>
      </c>
      <c r="J154" s="196"/>
      <c r="K154" s="196">
        <f t="shared" si="47"/>
        <v>286</v>
      </c>
      <c r="L154" s="332"/>
      <c r="M154" s="332"/>
      <c r="N154" s="344"/>
      <c r="O154" s="340"/>
    </row>
    <row r="155" spans="1:15" s="335" customFormat="1" ht="15">
      <c r="A155" s="345" t="s">
        <v>12</v>
      </c>
      <c r="B155" s="342" t="s">
        <v>560</v>
      </c>
      <c r="C155" s="343"/>
      <c r="D155" s="196"/>
      <c r="E155" s="196"/>
      <c r="F155" s="197"/>
      <c r="G155" s="196"/>
      <c r="H155" s="196">
        <v>100</v>
      </c>
      <c r="I155" s="196">
        <f>SUM(D155:H155)</f>
        <v>100</v>
      </c>
      <c r="J155" s="196">
        <v>10</v>
      </c>
      <c r="K155" s="196">
        <f t="shared" si="47"/>
        <v>90</v>
      </c>
      <c r="L155" s="332"/>
      <c r="M155" s="332"/>
      <c r="N155" s="344"/>
      <c r="O155" s="340"/>
    </row>
    <row r="156" spans="1:15" s="335" customFormat="1" ht="30">
      <c r="A156" s="345" t="s">
        <v>12</v>
      </c>
      <c r="B156" s="342" t="s">
        <v>561</v>
      </c>
      <c r="C156" s="343"/>
      <c r="D156" s="196"/>
      <c r="E156" s="196"/>
      <c r="F156" s="197"/>
      <c r="G156" s="196"/>
      <c r="H156" s="196">
        <v>72</v>
      </c>
      <c r="I156" s="196">
        <f>SUM(D156:H156)</f>
        <v>72</v>
      </c>
      <c r="J156" s="196">
        <v>7</v>
      </c>
      <c r="K156" s="196">
        <f t="shared" si="47"/>
        <v>65</v>
      </c>
      <c r="L156" s="332"/>
      <c r="M156" s="332"/>
      <c r="N156" s="344"/>
      <c r="O156" s="340"/>
    </row>
    <row r="157" spans="1:15" s="335" customFormat="1" ht="15">
      <c r="A157" s="345" t="s">
        <v>12</v>
      </c>
      <c r="B157" s="342" t="s">
        <v>562</v>
      </c>
      <c r="C157" s="343"/>
      <c r="D157" s="196"/>
      <c r="E157" s="196"/>
      <c r="F157" s="197"/>
      <c r="G157" s="196"/>
      <c r="H157" s="196">
        <v>150</v>
      </c>
      <c r="I157" s="196">
        <f>SUM(D157:H157)</f>
        <v>150</v>
      </c>
      <c r="J157" s="196">
        <v>15</v>
      </c>
      <c r="K157" s="196">
        <f t="shared" si="47"/>
        <v>135</v>
      </c>
      <c r="L157" s="332"/>
      <c r="M157" s="332"/>
      <c r="N157" s="344"/>
      <c r="O157" s="340"/>
    </row>
    <row r="158" spans="1:15" s="327" customFormat="1" ht="45">
      <c r="A158" s="253" t="s">
        <v>12</v>
      </c>
      <c r="B158" s="254" t="s">
        <v>563</v>
      </c>
      <c r="C158" s="376"/>
      <c r="D158" s="202"/>
      <c r="E158" s="202"/>
      <c r="F158" s="203"/>
      <c r="G158" s="202"/>
      <c r="H158" s="202">
        <v>300</v>
      </c>
      <c r="I158" s="202">
        <f t="shared" ref="I158" si="49">SUM(D158:H158)</f>
        <v>300</v>
      </c>
      <c r="J158" s="202">
        <v>30</v>
      </c>
      <c r="K158" s="202">
        <f t="shared" si="47"/>
        <v>270</v>
      </c>
      <c r="L158" s="324"/>
      <c r="M158" s="324"/>
      <c r="N158" s="374"/>
      <c r="O158" s="291"/>
    </row>
    <row r="159" spans="1:15" s="335" customFormat="1" ht="15">
      <c r="A159" s="345" t="s">
        <v>12</v>
      </c>
      <c r="B159" s="342" t="s">
        <v>564</v>
      </c>
      <c r="C159" s="343"/>
      <c r="D159" s="196"/>
      <c r="E159" s="196"/>
      <c r="F159" s="197"/>
      <c r="G159" s="196"/>
      <c r="H159" s="196">
        <v>240</v>
      </c>
      <c r="I159" s="196">
        <f t="shared" si="46"/>
        <v>240</v>
      </c>
      <c r="J159" s="196">
        <v>24</v>
      </c>
      <c r="K159" s="196">
        <f t="shared" si="47"/>
        <v>216</v>
      </c>
      <c r="L159" s="332"/>
      <c r="M159" s="332"/>
      <c r="N159" s="344"/>
      <c r="O159" s="340"/>
    </row>
    <row r="160" spans="1:15" s="335" customFormat="1" ht="15">
      <c r="A160" s="336" t="s">
        <v>565</v>
      </c>
      <c r="B160" s="354" t="s">
        <v>454</v>
      </c>
      <c r="C160" s="200">
        <f>C161+C173+C187+C196+C200+C205</f>
        <v>22</v>
      </c>
      <c r="D160" s="200">
        <f>D161+D173+D187+D196+D200+D205</f>
        <v>3195</v>
      </c>
      <c r="E160" s="200"/>
      <c r="F160" s="200"/>
      <c r="G160" s="200">
        <f>G161+G173+G187+G196+G200+G205</f>
        <v>1320</v>
      </c>
      <c r="H160" s="200">
        <f>H161+H173+H187+H196+H200+H205</f>
        <v>1402</v>
      </c>
      <c r="I160" s="200">
        <f>I161+I173+I187+I196+I200+I205</f>
        <v>5917</v>
      </c>
      <c r="J160" s="200">
        <f>J161+J173+J187+J196+J200+J205</f>
        <v>272</v>
      </c>
      <c r="K160" s="200">
        <f>K161+K173+K187+K196+K200+K205</f>
        <v>5645</v>
      </c>
      <c r="L160" s="332"/>
      <c r="M160" s="332"/>
      <c r="N160" s="344"/>
      <c r="O160" s="340"/>
    </row>
    <row r="161" spans="1:15" s="359" customFormat="1" ht="14.25">
      <c r="A161" s="336" t="s">
        <v>566</v>
      </c>
      <c r="B161" s="354" t="s">
        <v>567</v>
      </c>
      <c r="C161" s="338">
        <v>5</v>
      </c>
      <c r="D161" s="194">
        <f>SUM(D162:D172)</f>
        <v>954</v>
      </c>
      <c r="E161" s="194"/>
      <c r="F161" s="194"/>
      <c r="G161" s="194">
        <f>SUM(G162:G172)</f>
        <v>330</v>
      </c>
      <c r="H161" s="194">
        <f>SUM(H162:H172)</f>
        <v>274</v>
      </c>
      <c r="I161" s="194">
        <f>SUM(I162:I172)</f>
        <v>1558</v>
      </c>
      <c r="J161" s="194">
        <f>SUM(J162:J172)</f>
        <v>60</v>
      </c>
      <c r="K161" s="194">
        <f>SUM(K162:K172)</f>
        <v>1498</v>
      </c>
      <c r="L161" s="356"/>
      <c r="M161" s="356"/>
      <c r="N161" s="357"/>
      <c r="O161" s="358"/>
    </row>
    <row r="162" spans="1:15" s="335" customFormat="1" ht="15">
      <c r="A162" s="345" t="s">
        <v>12</v>
      </c>
      <c r="B162" s="342" t="s">
        <v>474</v>
      </c>
      <c r="C162" s="343"/>
      <c r="D162" s="196">
        <v>954</v>
      </c>
      <c r="E162" s="196"/>
      <c r="F162" s="197"/>
      <c r="G162" s="196"/>
      <c r="H162" s="196"/>
      <c r="I162" s="196">
        <f>SUM(D162:H162)</f>
        <v>954</v>
      </c>
      <c r="J162" s="196"/>
      <c r="K162" s="196">
        <f>I162-J162</f>
        <v>954</v>
      </c>
      <c r="L162" s="332"/>
      <c r="M162" s="332"/>
      <c r="N162" s="344"/>
      <c r="O162" s="340"/>
    </row>
    <row r="163" spans="1:15" s="293" customFormat="1" ht="15">
      <c r="A163" s="345" t="s">
        <v>12</v>
      </c>
      <c r="B163" s="342" t="s">
        <v>475</v>
      </c>
      <c r="C163" s="343"/>
      <c r="D163" s="196"/>
      <c r="E163" s="196">
        <v>33</v>
      </c>
      <c r="F163" s="197">
        <v>2</v>
      </c>
      <c r="G163" s="196">
        <f>C161*E163*F163</f>
        <v>330</v>
      </c>
      <c r="H163" s="196"/>
      <c r="I163" s="196">
        <f>G163</f>
        <v>330</v>
      </c>
      <c r="J163" s="196">
        <v>33</v>
      </c>
      <c r="K163" s="196">
        <f t="shared" ref="K163:K172" si="50">I163-J163</f>
        <v>297</v>
      </c>
      <c r="L163" s="332">
        <v>330</v>
      </c>
      <c r="M163" s="363">
        <f>G163-L163</f>
        <v>0</v>
      </c>
      <c r="N163" s="344"/>
      <c r="O163" s="340"/>
    </row>
    <row r="164" spans="1:15" s="335" customFormat="1" ht="30">
      <c r="A164" s="345" t="s">
        <v>12</v>
      </c>
      <c r="B164" s="342" t="s">
        <v>568</v>
      </c>
      <c r="C164" s="343"/>
      <c r="D164" s="196"/>
      <c r="E164" s="196"/>
      <c r="F164" s="197"/>
      <c r="G164" s="196"/>
      <c r="H164" s="196">
        <v>27</v>
      </c>
      <c r="I164" s="196">
        <f t="shared" ref="I164:I172" si="51">SUM(D164:H164)</f>
        <v>27</v>
      </c>
      <c r="J164" s="196">
        <v>3</v>
      </c>
      <c r="K164" s="196">
        <f t="shared" si="50"/>
        <v>24</v>
      </c>
      <c r="L164" s="332"/>
      <c r="M164" s="332"/>
      <c r="N164" s="344"/>
      <c r="O164" s="340"/>
    </row>
    <row r="165" spans="1:15" s="335" customFormat="1" ht="30">
      <c r="A165" s="345" t="s">
        <v>12</v>
      </c>
      <c r="B165" s="342" t="s">
        <v>569</v>
      </c>
      <c r="C165" s="343"/>
      <c r="D165" s="196"/>
      <c r="E165" s="196"/>
      <c r="F165" s="197"/>
      <c r="G165" s="196"/>
      <c r="H165" s="196">
        <v>33</v>
      </c>
      <c r="I165" s="196">
        <f t="shared" si="51"/>
        <v>33</v>
      </c>
      <c r="J165" s="196">
        <v>3</v>
      </c>
      <c r="K165" s="196">
        <f t="shared" si="50"/>
        <v>30</v>
      </c>
      <c r="L165" s="332"/>
      <c r="M165" s="332"/>
      <c r="N165" s="344"/>
      <c r="O165" s="340"/>
    </row>
    <row r="166" spans="1:15" s="335" customFormat="1" ht="15">
      <c r="A166" s="345" t="s">
        <v>12</v>
      </c>
      <c r="B166" s="342" t="s">
        <v>570</v>
      </c>
      <c r="C166" s="343"/>
      <c r="D166" s="196"/>
      <c r="E166" s="196"/>
      <c r="F166" s="197"/>
      <c r="G166" s="196"/>
      <c r="H166" s="196">
        <v>11</v>
      </c>
      <c r="I166" s="196">
        <f t="shared" si="51"/>
        <v>11</v>
      </c>
      <c r="J166" s="196">
        <v>1</v>
      </c>
      <c r="K166" s="196">
        <f t="shared" si="50"/>
        <v>10</v>
      </c>
      <c r="L166" s="332"/>
      <c r="M166" s="332"/>
      <c r="N166" s="344"/>
      <c r="O166" s="340"/>
    </row>
    <row r="167" spans="1:15" s="335" customFormat="1" ht="30">
      <c r="A167" s="345" t="s">
        <v>12</v>
      </c>
      <c r="B167" s="342" t="s">
        <v>571</v>
      </c>
      <c r="C167" s="343"/>
      <c r="D167" s="196"/>
      <c r="E167" s="196"/>
      <c r="F167" s="197"/>
      <c r="G167" s="196"/>
      <c r="H167" s="196">
        <v>60</v>
      </c>
      <c r="I167" s="196">
        <f t="shared" si="51"/>
        <v>60</v>
      </c>
      <c r="J167" s="196">
        <v>6</v>
      </c>
      <c r="K167" s="196">
        <f t="shared" si="50"/>
        <v>54</v>
      </c>
      <c r="L167" s="332"/>
      <c r="M167" s="332"/>
      <c r="N167" s="344"/>
      <c r="O167" s="340"/>
    </row>
    <row r="168" spans="1:15" s="335" customFormat="1" ht="30">
      <c r="A168" s="345" t="s">
        <v>12</v>
      </c>
      <c r="B168" s="342" t="s">
        <v>572</v>
      </c>
      <c r="C168" s="343"/>
      <c r="D168" s="196"/>
      <c r="E168" s="196"/>
      <c r="F168" s="197"/>
      <c r="G168" s="196"/>
      <c r="H168" s="196">
        <v>11</v>
      </c>
      <c r="I168" s="196">
        <f t="shared" ref="I168:I169" si="52">SUM(D168:H168)</f>
        <v>11</v>
      </c>
      <c r="J168" s="196">
        <v>1</v>
      </c>
      <c r="K168" s="196">
        <f t="shared" si="50"/>
        <v>10</v>
      </c>
      <c r="L168" s="332"/>
      <c r="M168" s="332"/>
      <c r="N168" s="344"/>
      <c r="O168" s="340"/>
    </row>
    <row r="169" spans="1:15" s="335" customFormat="1" ht="45">
      <c r="A169" s="345" t="s">
        <v>12</v>
      </c>
      <c r="B169" s="342" t="s">
        <v>573</v>
      </c>
      <c r="C169" s="343"/>
      <c r="D169" s="196"/>
      <c r="E169" s="196"/>
      <c r="F169" s="197"/>
      <c r="G169" s="196"/>
      <c r="H169" s="196">
        <v>60</v>
      </c>
      <c r="I169" s="196">
        <f t="shared" si="52"/>
        <v>60</v>
      </c>
      <c r="J169" s="196">
        <v>6</v>
      </c>
      <c r="K169" s="196">
        <f t="shared" si="50"/>
        <v>54</v>
      </c>
      <c r="L169" s="332"/>
      <c r="M169" s="332"/>
      <c r="N169" s="344"/>
      <c r="O169" s="340"/>
    </row>
    <row r="170" spans="1:15" s="335" customFormat="1" ht="15">
      <c r="A170" s="345" t="s">
        <v>12</v>
      </c>
      <c r="B170" s="342" t="s">
        <v>574</v>
      </c>
      <c r="C170" s="343"/>
      <c r="D170" s="196"/>
      <c r="E170" s="196"/>
      <c r="F170" s="197"/>
      <c r="G170" s="196"/>
      <c r="H170" s="196">
        <v>30</v>
      </c>
      <c r="I170" s="196">
        <f t="shared" si="51"/>
        <v>30</v>
      </c>
      <c r="J170" s="196">
        <v>3</v>
      </c>
      <c r="K170" s="196">
        <f t="shared" si="50"/>
        <v>27</v>
      </c>
      <c r="L170" s="332"/>
      <c r="M170" s="332"/>
      <c r="N170" s="344"/>
      <c r="O170" s="340"/>
    </row>
    <row r="171" spans="1:15" s="335" customFormat="1" ht="30">
      <c r="A171" s="345" t="s">
        <v>12</v>
      </c>
      <c r="B171" s="342" t="s">
        <v>485</v>
      </c>
      <c r="C171" s="343"/>
      <c r="D171" s="196"/>
      <c r="E171" s="196"/>
      <c r="F171" s="197"/>
      <c r="G171" s="196"/>
      <c r="H171" s="196">
        <v>12</v>
      </c>
      <c r="I171" s="196">
        <f>SUM(D171:H171)</f>
        <v>12</v>
      </c>
      <c r="J171" s="196">
        <v>1</v>
      </c>
      <c r="K171" s="196">
        <f t="shared" si="50"/>
        <v>11</v>
      </c>
      <c r="L171" s="332"/>
      <c r="M171" s="332"/>
      <c r="N171" s="344"/>
      <c r="O171" s="340"/>
    </row>
    <row r="172" spans="1:15" s="335" customFormat="1" ht="15">
      <c r="A172" s="345" t="s">
        <v>12</v>
      </c>
      <c r="B172" s="342" t="s">
        <v>575</v>
      </c>
      <c r="C172" s="343"/>
      <c r="D172" s="196"/>
      <c r="E172" s="196"/>
      <c r="F172" s="197"/>
      <c r="G172" s="196"/>
      <c r="H172" s="196">
        <v>30</v>
      </c>
      <c r="I172" s="196">
        <f t="shared" si="51"/>
        <v>30</v>
      </c>
      <c r="J172" s="196">
        <v>3</v>
      </c>
      <c r="K172" s="196">
        <f t="shared" si="50"/>
        <v>27</v>
      </c>
      <c r="L172" s="332"/>
      <c r="M172" s="332"/>
      <c r="N172" s="344"/>
      <c r="O172" s="340"/>
    </row>
    <row r="173" spans="1:15" s="359" customFormat="1" ht="14.25">
      <c r="A173" s="336" t="s">
        <v>576</v>
      </c>
      <c r="B173" s="354" t="s">
        <v>577</v>
      </c>
      <c r="C173" s="338">
        <v>4</v>
      </c>
      <c r="D173" s="194">
        <f>SUM(D174:D186)</f>
        <v>417</v>
      </c>
      <c r="E173" s="194"/>
      <c r="F173" s="194"/>
      <c r="G173" s="194">
        <f>SUM(G174:G186)</f>
        <v>264</v>
      </c>
      <c r="H173" s="194">
        <f>SUM(H174:H186)</f>
        <v>833</v>
      </c>
      <c r="I173" s="194">
        <f>SUM(I174:I186)</f>
        <v>1514</v>
      </c>
      <c r="J173" s="194">
        <f>SUM(J174:J186)</f>
        <v>109</v>
      </c>
      <c r="K173" s="194">
        <f>SUM(K174:K186)</f>
        <v>1405</v>
      </c>
      <c r="L173" s="356"/>
      <c r="M173" s="356"/>
      <c r="N173" s="357"/>
      <c r="O173" s="358"/>
    </row>
    <row r="174" spans="1:15" s="335" customFormat="1" ht="15">
      <c r="A174" s="345" t="s">
        <v>12</v>
      </c>
      <c r="B174" s="342" t="s">
        <v>474</v>
      </c>
      <c r="C174" s="343"/>
      <c r="D174" s="196">
        <v>417</v>
      </c>
      <c r="E174" s="196"/>
      <c r="F174" s="197"/>
      <c r="G174" s="196"/>
      <c r="H174" s="196"/>
      <c r="I174" s="196">
        <f>SUM(D174:H174)</f>
        <v>417</v>
      </c>
      <c r="J174" s="196"/>
      <c r="K174" s="196">
        <f>I174-J174</f>
        <v>417</v>
      </c>
      <c r="L174" s="332"/>
      <c r="M174" s="332"/>
      <c r="N174" s="344"/>
      <c r="O174" s="340"/>
    </row>
    <row r="175" spans="1:15" s="293" customFormat="1" ht="15">
      <c r="A175" s="345" t="s">
        <v>12</v>
      </c>
      <c r="B175" s="342" t="s">
        <v>475</v>
      </c>
      <c r="C175" s="343"/>
      <c r="D175" s="196"/>
      <c r="E175" s="196">
        <v>33</v>
      </c>
      <c r="F175" s="197">
        <v>2</v>
      </c>
      <c r="G175" s="196">
        <f>C173*E175*F175</f>
        <v>264</v>
      </c>
      <c r="H175" s="196"/>
      <c r="I175" s="196">
        <f>G175</f>
        <v>264</v>
      </c>
      <c r="J175" s="196">
        <v>26</v>
      </c>
      <c r="K175" s="196">
        <f t="shared" ref="K175:K186" si="53">I175-J175</f>
        <v>238</v>
      </c>
      <c r="L175" s="332">
        <v>264</v>
      </c>
      <c r="M175" s="363">
        <f>G175-L175</f>
        <v>0</v>
      </c>
      <c r="N175" s="344"/>
      <c r="O175" s="340"/>
    </row>
    <row r="176" spans="1:15" s="335" customFormat="1" ht="30">
      <c r="A176" s="345" t="s">
        <v>12</v>
      </c>
      <c r="B176" s="342" t="s">
        <v>578</v>
      </c>
      <c r="C176" s="343"/>
      <c r="D176" s="196"/>
      <c r="E176" s="196"/>
      <c r="F176" s="197"/>
      <c r="G176" s="196"/>
      <c r="H176" s="196">
        <v>150</v>
      </c>
      <c r="I176" s="196">
        <f t="shared" ref="I176:I186" si="54">SUM(D176:H176)</f>
        <v>150</v>
      </c>
      <c r="J176" s="196">
        <v>15</v>
      </c>
      <c r="K176" s="196">
        <f t="shared" si="53"/>
        <v>135</v>
      </c>
      <c r="L176" s="332"/>
      <c r="M176" s="332"/>
      <c r="N176" s="344"/>
      <c r="O176" s="340"/>
    </row>
    <row r="177" spans="1:15" s="335" customFormat="1" ht="30">
      <c r="A177" s="345" t="s">
        <v>12</v>
      </c>
      <c r="B177" s="342" t="s">
        <v>579</v>
      </c>
      <c r="C177" s="343"/>
      <c r="D177" s="196"/>
      <c r="E177" s="196"/>
      <c r="F177" s="197"/>
      <c r="G177" s="196"/>
      <c r="H177" s="196">
        <v>40</v>
      </c>
      <c r="I177" s="196">
        <f t="shared" si="54"/>
        <v>40</v>
      </c>
      <c r="J177" s="196">
        <v>4</v>
      </c>
      <c r="K177" s="196">
        <f t="shared" si="53"/>
        <v>36</v>
      </c>
      <c r="L177" s="332"/>
      <c r="M177" s="332"/>
      <c r="N177" s="344"/>
      <c r="O177" s="340"/>
    </row>
    <row r="178" spans="1:15" s="335" customFormat="1" ht="30">
      <c r="A178" s="345" t="s">
        <v>12</v>
      </c>
      <c r="B178" s="342" t="s">
        <v>580</v>
      </c>
      <c r="C178" s="343"/>
      <c r="D178" s="196"/>
      <c r="E178" s="196"/>
      <c r="F178" s="197"/>
      <c r="G178" s="196"/>
      <c r="H178" s="196">
        <v>60</v>
      </c>
      <c r="I178" s="196">
        <f t="shared" si="54"/>
        <v>60</v>
      </c>
      <c r="J178" s="196">
        <v>6</v>
      </c>
      <c r="K178" s="196">
        <f t="shared" si="53"/>
        <v>54</v>
      </c>
      <c r="L178" s="332"/>
      <c r="M178" s="332"/>
      <c r="N178" s="344"/>
      <c r="O178" s="340"/>
    </row>
    <row r="179" spans="1:15" s="335" customFormat="1" ht="15">
      <c r="A179" s="345" t="s">
        <v>12</v>
      </c>
      <c r="B179" s="342" t="s">
        <v>581</v>
      </c>
      <c r="C179" s="343"/>
      <c r="D179" s="196"/>
      <c r="E179" s="196"/>
      <c r="F179" s="197"/>
      <c r="G179" s="196"/>
      <c r="H179" s="196">
        <v>30</v>
      </c>
      <c r="I179" s="196">
        <f t="shared" si="54"/>
        <v>30</v>
      </c>
      <c r="J179" s="196">
        <v>3</v>
      </c>
      <c r="K179" s="196">
        <f t="shared" si="53"/>
        <v>27</v>
      </c>
      <c r="L179" s="332"/>
      <c r="M179" s="332"/>
      <c r="N179" s="344"/>
      <c r="O179" s="340"/>
    </row>
    <row r="180" spans="1:15" s="335" customFormat="1" ht="45">
      <c r="A180" s="345" t="s">
        <v>12</v>
      </c>
      <c r="B180" s="342" t="s">
        <v>582</v>
      </c>
      <c r="C180" s="343"/>
      <c r="D180" s="196"/>
      <c r="E180" s="196"/>
      <c r="F180" s="197"/>
      <c r="G180" s="196"/>
      <c r="H180" s="196">
        <v>150</v>
      </c>
      <c r="I180" s="196">
        <f t="shared" si="54"/>
        <v>150</v>
      </c>
      <c r="J180" s="196">
        <v>15</v>
      </c>
      <c r="K180" s="196">
        <f t="shared" si="53"/>
        <v>135</v>
      </c>
      <c r="L180" s="332"/>
      <c r="M180" s="332"/>
      <c r="N180" s="344"/>
      <c r="O180" s="340"/>
    </row>
    <row r="181" spans="1:15" s="335" customFormat="1" ht="30">
      <c r="A181" s="345" t="s">
        <v>12</v>
      </c>
      <c r="B181" s="342" t="s">
        <v>583</v>
      </c>
      <c r="C181" s="343"/>
      <c r="D181" s="196"/>
      <c r="E181" s="196"/>
      <c r="F181" s="197"/>
      <c r="G181" s="196"/>
      <c r="H181" s="196">
        <v>200</v>
      </c>
      <c r="I181" s="196">
        <f t="shared" ref="I181:I184" si="55">SUM(D181:H181)</f>
        <v>200</v>
      </c>
      <c r="J181" s="196">
        <v>20</v>
      </c>
      <c r="K181" s="196">
        <f t="shared" si="53"/>
        <v>180</v>
      </c>
      <c r="L181" s="332"/>
      <c r="M181" s="332"/>
      <c r="N181" s="344"/>
      <c r="O181" s="340"/>
    </row>
    <row r="182" spans="1:15" s="335" customFormat="1" ht="15">
      <c r="A182" s="345" t="s">
        <v>12</v>
      </c>
      <c r="B182" s="342" t="s">
        <v>584</v>
      </c>
      <c r="C182" s="343"/>
      <c r="D182" s="196"/>
      <c r="E182" s="196"/>
      <c r="F182" s="197"/>
      <c r="G182" s="196"/>
      <c r="H182" s="196">
        <v>50</v>
      </c>
      <c r="I182" s="196">
        <f t="shared" si="55"/>
        <v>50</v>
      </c>
      <c r="J182" s="196">
        <v>5</v>
      </c>
      <c r="K182" s="196">
        <f t="shared" si="53"/>
        <v>45</v>
      </c>
      <c r="L182" s="332"/>
      <c r="M182" s="332"/>
      <c r="N182" s="344"/>
      <c r="O182" s="340"/>
    </row>
    <row r="183" spans="1:15" s="335" customFormat="1" ht="15">
      <c r="A183" s="345" t="s">
        <v>12</v>
      </c>
      <c r="B183" s="342" t="s">
        <v>585</v>
      </c>
      <c r="C183" s="343"/>
      <c r="D183" s="196"/>
      <c r="E183" s="196"/>
      <c r="F183" s="197"/>
      <c r="G183" s="196"/>
      <c r="H183" s="196">
        <v>61</v>
      </c>
      <c r="I183" s="196">
        <f t="shared" si="55"/>
        <v>61</v>
      </c>
      <c r="J183" s="196">
        <v>6</v>
      </c>
      <c r="K183" s="196">
        <f t="shared" si="53"/>
        <v>55</v>
      </c>
      <c r="L183" s="332"/>
      <c r="M183" s="332"/>
      <c r="N183" s="344"/>
      <c r="O183" s="340"/>
    </row>
    <row r="184" spans="1:15" s="335" customFormat="1" ht="30">
      <c r="A184" s="345" t="s">
        <v>12</v>
      </c>
      <c r="B184" s="342" t="s">
        <v>586</v>
      </c>
      <c r="C184" s="343"/>
      <c r="D184" s="196"/>
      <c r="E184" s="196"/>
      <c r="F184" s="197"/>
      <c r="G184" s="196"/>
      <c r="H184" s="196">
        <v>30</v>
      </c>
      <c r="I184" s="196">
        <f t="shared" si="55"/>
        <v>30</v>
      </c>
      <c r="J184" s="196">
        <v>3</v>
      </c>
      <c r="K184" s="196">
        <f t="shared" si="53"/>
        <v>27</v>
      </c>
      <c r="L184" s="332"/>
      <c r="M184" s="332"/>
      <c r="N184" s="344"/>
      <c r="O184" s="340"/>
    </row>
    <row r="185" spans="1:15" s="335" customFormat="1" ht="30">
      <c r="A185" s="345" t="s">
        <v>12</v>
      </c>
      <c r="B185" s="342" t="s">
        <v>485</v>
      </c>
      <c r="C185" s="343"/>
      <c r="D185" s="196"/>
      <c r="E185" s="196"/>
      <c r="F185" s="197"/>
      <c r="G185" s="196"/>
      <c r="H185" s="196">
        <v>12</v>
      </c>
      <c r="I185" s="196">
        <f>SUM(D185:H185)</f>
        <v>12</v>
      </c>
      <c r="J185" s="196">
        <v>1</v>
      </c>
      <c r="K185" s="196">
        <f t="shared" si="53"/>
        <v>11</v>
      </c>
      <c r="L185" s="332"/>
      <c r="M185" s="332"/>
      <c r="N185" s="344"/>
      <c r="O185" s="340"/>
    </row>
    <row r="186" spans="1:15" s="335" customFormat="1" ht="30">
      <c r="A186" s="345" t="s">
        <v>12</v>
      </c>
      <c r="B186" s="342" t="s">
        <v>587</v>
      </c>
      <c r="C186" s="343"/>
      <c r="D186" s="196"/>
      <c r="E186" s="196"/>
      <c r="F186" s="197"/>
      <c r="G186" s="196"/>
      <c r="H186" s="196">
        <v>50</v>
      </c>
      <c r="I186" s="196">
        <f t="shared" si="54"/>
        <v>50</v>
      </c>
      <c r="J186" s="196">
        <v>5</v>
      </c>
      <c r="K186" s="196">
        <f t="shared" si="53"/>
        <v>45</v>
      </c>
      <c r="L186" s="332"/>
      <c r="M186" s="332"/>
      <c r="N186" s="344"/>
      <c r="O186" s="340"/>
    </row>
    <row r="187" spans="1:15" s="359" customFormat="1" ht="14.25">
      <c r="A187" s="336" t="s">
        <v>588</v>
      </c>
      <c r="B187" s="354" t="s">
        <v>589</v>
      </c>
      <c r="C187" s="338">
        <v>4</v>
      </c>
      <c r="D187" s="194">
        <f t="shared" ref="D187:G187" si="56">SUM(D188:D195)</f>
        <v>627</v>
      </c>
      <c r="E187" s="194"/>
      <c r="F187" s="194"/>
      <c r="G187" s="194">
        <f t="shared" si="56"/>
        <v>264</v>
      </c>
      <c r="H187" s="194">
        <f>SUM(H188:H195)</f>
        <v>135</v>
      </c>
      <c r="I187" s="194">
        <f>SUM(I188:I195)</f>
        <v>1026</v>
      </c>
      <c r="J187" s="194">
        <f>SUM(J188:J195)</f>
        <v>40</v>
      </c>
      <c r="K187" s="194">
        <f>SUM(K188:K195)</f>
        <v>986</v>
      </c>
      <c r="L187" s="356"/>
      <c r="M187" s="356"/>
      <c r="N187" s="357"/>
      <c r="O187" s="358"/>
    </row>
    <row r="188" spans="1:15" s="335" customFormat="1" ht="15">
      <c r="A188" s="345" t="s">
        <v>12</v>
      </c>
      <c r="B188" s="342" t="s">
        <v>474</v>
      </c>
      <c r="C188" s="343"/>
      <c r="D188" s="196">
        <v>627</v>
      </c>
      <c r="E188" s="196"/>
      <c r="F188" s="197"/>
      <c r="G188" s="196"/>
      <c r="H188" s="196"/>
      <c r="I188" s="196">
        <f>SUM(D188:H188)</f>
        <v>627</v>
      </c>
      <c r="J188" s="196"/>
      <c r="K188" s="196">
        <f>I188-J188</f>
        <v>627</v>
      </c>
      <c r="L188" s="332"/>
      <c r="M188" s="332"/>
      <c r="N188" s="344"/>
      <c r="O188" s="340"/>
    </row>
    <row r="189" spans="1:15" s="293" customFormat="1" ht="15">
      <c r="A189" s="345" t="s">
        <v>12</v>
      </c>
      <c r="B189" s="342" t="s">
        <v>475</v>
      </c>
      <c r="C189" s="343"/>
      <c r="D189" s="196"/>
      <c r="E189" s="196">
        <v>33</v>
      </c>
      <c r="F189" s="197">
        <v>2</v>
      </c>
      <c r="G189" s="196">
        <f>C187*E189*F189</f>
        <v>264</v>
      </c>
      <c r="H189" s="196"/>
      <c r="I189" s="196">
        <f>G189</f>
        <v>264</v>
      </c>
      <c r="J189" s="196">
        <v>26</v>
      </c>
      <c r="K189" s="196">
        <f t="shared" ref="K189:K195" si="57">I189-J189</f>
        <v>238</v>
      </c>
      <c r="L189" s="332">
        <v>264</v>
      </c>
      <c r="M189" s="363">
        <f>G189-L189</f>
        <v>0</v>
      </c>
      <c r="N189" s="344"/>
      <c r="O189" s="340"/>
    </row>
    <row r="190" spans="1:15" s="335" customFormat="1" ht="15">
      <c r="A190" s="345" t="s">
        <v>12</v>
      </c>
      <c r="B190" s="375" t="s">
        <v>590</v>
      </c>
      <c r="C190" s="343"/>
      <c r="D190" s="196"/>
      <c r="E190" s="196"/>
      <c r="F190" s="197"/>
      <c r="G190" s="196"/>
      <c r="H190" s="196">
        <v>20</v>
      </c>
      <c r="I190" s="196">
        <f t="shared" ref="I190:I194" si="58">SUM(D190:H190)</f>
        <v>20</v>
      </c>
      <c r="J190" s="196">
        <v>2</v>
      </c>
      <c r="K190" s="196">
        <f t="shared" si="57"/>
        <v>18</v>
      </c>
      <c r="L190" s="332"/>
      <c r="M190" s="332"/>
      <c r="N190" s="344"/>
      <c r="O190" s="340"/>
    </row>
    <row r="191" spans="1:15" s="335" customFormat="1" ht="15">
      <c r="A191" s="345" t="s">
        <v>12</v>
      </c>
      <c r="B191" s="375" t="s">
        <v>591</v>
      </c>
      <c r="C191" s="343"/>
      <c r="D191" s="196"/>
      <c r="E191" s="196"/>
      <c r="F191" s="197"/>
      <c r="G191" s="196"/>
      <c r="H191" s="196">
        <v>20</v>
      </c>
      <c r="I191" s="196">
        <f t="shared" si="58"/>
        <v>20</v>
      </c>
      <c r="J191" s="196">
        <v>2</v>
      </c>
      <c r="K191" s="196">
        <f t="shared" si="57"/>
        <v>18</v>
      </c>
      <c r="L191" s="332"/>
      <c r="M191" s="332"/>
      <c r="N191" s="344"/>
      <c r="O191" s="340"/>
    </row>
    <row r="192" spans="1:15" s="335" customFormat="1" ht="45">
      <c r="A192" s="345" t="s">
        <v>12</v>
      </c>
      <c r="B192" s="375" t="s">
        <v>592</v>
      </c>
      <c r="C192" s="343"/>
      <c r="D192" s="196"/>
      <c r="E192" s="196"/>
      <c r="F192" s="197"/>
      <c r="G192" s="196"/>
      <c r="H192" s="196">
        <v>50</v>
      </c>
      <c r="I192" s="196">
        <f t="shared" ref="I192:I193" si="59">SUM(D192:H192)</f>
        <v>50</v>
      </c>
      <c r="J192" s="196">
        <v>5</v>
      </c>
      <c r="K192" s="196">
        <f t="shared" si="57"/>
        <v>45</v>
      </c>
      <c r="L192" s="332"/>
      <c r="M192" s="332"/>
      <c r="N192" s="344"/>
      <c r="O192" s="340"/>
    </row>
    <row r="193" spans="1:15" s="335" customFormat="1" ht="15">
      <c r="A193" s="345" t="s">
        <v>12</v>
      </c>
      <c r="B193" s="375" t="s">
        <v>593</v>
      </c>
      <c r="C193" s="343"/>
      <c r="D193" s="196"/>
      <c r="E193" s="196"/>
      <c r="F193" s="197"/>
      <c r="G193" s="196"/>
      <c r="H193" s="196">
        <v>20</v>
      </c>
      <c r="I193" s="196">
        <f t="shared" si="59"/>
        <v>20</v>
      </c>
      <c r="J193" s="196">
        <v>2</v>
      </c>
      <c r="K193" s="196">
        <f t="shared" si="57"/>
        <v>18</v>
      </c>
      <c r="L193" s="332"/>
      <c r="M193" s="332"/>
      <c r="N193" s="344"/>
      <c r="O193" s="340"/>
    </row>
    <row r="194" spans="1:15" s="335" customFormat="1" ht="15">
      <c r="A194" s="345" t="s">
        <v>12</v>
      </c>
      <c r="B194" s="375" t="s">
        <v>594</v>
      </c>
      <c r="C194" s="343"/>
      <c r="D194" s="196"/>
      <c r="E194" s="196"/>
      <c r="F194" s="197"/>
      <c r="G194" s="196"/>
      <c r="H194" s="196">
        <v>20</v>
      </c>
      <c r="I194" s="196">
        <f t="shared" si="58"/>
        <v>20</v>
      </c>
      <c r="J194" s="196">
        <v>2</v>
      </c>
      <c r="K194" s="196">
        <f t="shared" si="57"/>
        <v>18</v>
      </c>
      <c r="L194" s="332"/>
      <c r="M194" s="332"/>
      <c r="N194" s="344"/>
      <c r="O194" s="340"/>
    </row>
    <row r="195" spans="1:15" s="335" customFormat="1" ht="15">
      <c r="A195" s="345" t="s">
        <v>12</v>
      </c>
      <c r="B195" s="342" t="s">
        <v>595</v>
      </c>
      <c r="C195" s="343"/>
      <c r="D195" s="196"/>
      <c r="E195" s="196"/>
      <c r="F195" s="197"/>
      <c r="G195" s="196"/>
      <c r="H195" s="196">
        <v>5</v>
      </c>
      <c r="I195" s="196">
        <f>SUM(D195:H195)</f>
        <v>5</v>
      </c>
      <c r="J195" s="196">
        <v>1</v>
      </c>
      <c r="K195" s="196">
        <f t="shared" si="57"/>
        <v>4</v>
      </c>
      <c r="L195" s="193"/>
      <c r="M195" s="193"/>
      <c r="N195" s="293"/>
      <c r="O195" s="294"/>
    </row>
    <row r="196" spans="1:15" s="359" customFormat="1" ht="14.25">
      <c r="A196" s="336" t="s">
        <v>596</v>
      </c>
      <c r="B196" s="354" t="s">
        <v>597</v>
      </c>
      <c r="C196" s="338">
        <v>4</v>
      </c>
      <c r="D196" s="194">
        <f>SUM(D197:D199)</f>
        <v>944</v>
      </c>
      <c r="E196" s="194"/>
      <c r="F196" s="194"/>
      <c r="G196" s="194">
        <f>SUM(G197:G199)</f>
        <v>264</v>
      </c>
      <c r="H196" s="194">
        <f t="shared" ref="H196:J196" si="60">SUM(H197:H199)</f>
        <v>5</v>
      </c>
      <c r="I196" s="194">
        <f>SUM(I197:I199)</f>
        <v>1213</v>
      </c>
      <c r="J196" s="194">
        <f t="shared" si="60"/>
        <v>27</v>
      </c>
      <c r="K196" s="194">
        <f>SUM(K197:K199)</f>
        <v>1186</v>
      </c>
      <c r="L196" s="356"/>
      <c r="M196" s="356"/>
      <c r="N196" s="357"/>
      <c r="O196" s="358"/>
    </row>
    <row r="197" spans="1:15" s="335" customFormat="1" ht="15">
      <c r="A197" s="345" t="s">
        <v>12</v>
      </c>
      <c r="B197" s="342" t="s">
        <v>474</v>
      </c>
      <c r="C197" s="343"/>
      <c r="D197" s="196">
        <v>944</v>
      </c>
      <c r="E197" s="196"/>
      <c r="F197" s="197"/>
      <c r="G197" s="196"/>
      <c r="H197" s="196"/>
      <c r="I197" s="196">
        <f>SUM(D197:H197)</f>
        <v>944</v>
      </c>
      <c r="J197" s="196"/>
      <c r="K197" s="196">
        <f>I197-J197</f>
        <v>944</v>
      </c>
      <c r="L197" s="332"/>
      <c r="M197" s="332"/>
      <c r="N197" s="344"/>
      <c r="O197" s="340"/>
    </row>
    <row r="198" spans="1:15" s="293" customFormat="1" ht="15">
      <c r="A198" s="345" t="s">
        <v>12</v>
      </c>
      <c r="B198" s="342" t="s">
        <v>475</v>
      </c>
      <c r="C198" s="343"/>
      <c r="D198" s="196"/>
      <c r="E198" s="196">
        <v>33</v>
      </c>
      <c r="F198" s="197">
        <v>2</v>
      </c>
      <c r="G198" s="196">
        <f>C196*E198*F198</f>
        <v>264</v>
      </c>
      <c r="H198" s="196"/>
      <c r="I198" s="196">
        <f>G198</f>
        <v>264</v>
      </c>
      <c r="J198" s="196">
        <v>26</v>
      </c>
      <c r="K198" s="196">
        <f t="shared" ref="K198:K199" si="61">I198-J198</f>
        <v>238</v>
      </c>
      <c r="L198" s="332">
        <v>264</v>
      </c>
      <c r="M198" s="363">
        <f>G198-L198</f>
        <v>0</v>
      </c>
      <c r="N198" s="344"/>
      <c r="O198" s="340"/>
    </row>
    <row r="199" spans="1:15" s="335" customFormat="1" ht="15">
      <c r="A199" s="345" t="s">
        <v>12</v>
      </c>
      <c r="B199" s="342" t="s">
        <v>598</v>
      </c>
      <c r="C199" s="343"/>
      <c r="D199" s="196"/>
      <c r="E199" s="196"/>
      <c r="F199" s="197"/>
      <c r="G199" s="196"/>
      <c r="H199" s="196">
        <v>5</v>
      </c>
      <c r="I199" s="196">
        <f>SUM(D199:H199)</f>
        <v>5</v>
      </c>
      <c r="J199" s="196">
        <v>1</v>
      </c>
      <c r="K199" s="196">
        <f t="shared" si="61"/>
        <v>4</v>
      </c>
      <c r="L199" s="332"/>
      <c r="M199" s="332"/>
      <c r="N199" s="344"/>
      <c r="O199" s="340"/>
    </row>
    <row r="200" spans="1:15" s="359" customFormat="1" ht="14.25">
      <c r="A200" s="336" t="s">
        <v>599</v>
      </c>
      <c r="B200" s="354" t="s">
        <v>600</v>
      </c>
      <c r="C200" s="338">
        <v>3</v>
      </c>
      <c r="D200" s="194">
        <f>SUM(D201:D204)</f>
        <v>253</v>
      </c>
      <c r="E200" s="194"/>
      <c r="F200" s="194"/>
      <c r="G200" s="194">
        <f>SUM(G201:G204)</f>
        <v>198</v>
      </c>
      <c r="H200" s="194">
        <f t="shared" ref="H200:J200" si="62">SUM(H201:H204)</f>
        <v>155</v>
      </c>
      <c r="I200" s="194">
        <f>SUM(I201:I204)</f>
        <v>606</v>
      </c>
      <c r="J200" s="194">
        <f t="shared" si="62"/>
        <v>36</v>
      </c>
      <c r="K200" s="194">
        <f>SUM(K201:K204)</f>
        <v>570</v>
      </c>
      <c r="L200" s="356"/>
      <c r="M200" s="356"/>
      <c r="N200" s="357"/>
      <c r="O200" s="358"/>
    </row>
    <row r="201" spans="1:15" s="335" customFormat="1" ht="15">
      <c r="A201" s="345" t="s">
        <v>12</v>
      </c>
      <c r="B201" s="342" t="s">
        <v>474</v>
      </c>
      <c r="C201" s="343"/>
      <c r="D201" s="196">
        <v>253</v>
      </c>
      <c r="E201" s="196"/>
      <c r="F201" s="197"/>
      <c r="G201" s="196"/>
      <c r="H201" s="196"/>
      <c r="I201" s="196">
        <f>SUM(D201:H201)</f>
        <v>253</v>
      </c>
      <c r="J201" s="196"/>
      <c r="K201" s="196">
        <f>I201-J201</f>
        <v>253</v>
      </c>
      <c r="L201" s="332"/>
      <c r="M201" s="332"/>
      <c r="N201" s="344"/>
      <c r="O201" s="340"/>
    </row>
    <row r="202" spans="1:15" s="293" customFormat="1" ht="15">
      <c r="A202" s="345" t="s">
        <v>12</v>
      </c>
      <c r="B202" s="342" t="s">
        <v>475</v>
      </c>
      <c r="C202" s="343"/>
      <c r="D202" s="196"/>
      <c r="E202" s="196">
        <v>33</v>
      </c>
      <c r="F202" s="197">
        <v>2</v>
      </c>
      <c r="G202" s="196">
        <f>C200*E202*F202</f>
        <v>198</v>
      </c>
      <c r="H202" s="196"/>
      <c r="I202" s="196">
        <f>G202</f>
        <v>198</v>
      </c>
      <c r="J202" s="196">
        <v>20</v>
      </c>
      <c r="K202" s="196">
        <f t="shared" ref="K202:K217" si="63">I202-J202</f>
        <v>178</v>
      </c>
      <c r="L202" s="332">
        <v>198</v>
      </c>
      <c r="M202" s="363">
        <f>G202-L202</f>
        <v>0</v>
      </c>
      <c r="N202" s="344"/>
      <c r="O202" s="340"/>
    </row>
    <row r="203" spans="1:15" s="335" customFormat="1" ht="15">
      <c r="A203" s="345" t="s">
        <v>12</v>
      </c>
      <c r="B203" s="342" t="s">
        <v>601</v>
      </c>
      <c r="C203" s="343"/>
      <c r="D203" s="196"/>
      <c r="E203" s="196"/>
      <c r="F203" s="197"/>
      <c r="G203" s="196"/>
      <c r="H203" s="196">
        <v>150</v>
      </c>
      <c r="I203" s="196">
        <f t="shared" ref="I203" si="64">SUM(D203:H203)</f>
        <v>150</v>
      </c>
      <c r="J203" s="196">
        <v>15</v>
      </c>
      <c r="K203" s="196">
        <f t="shared" si="63"/>
        <v>135</v>
      </c>
      <c r="L203" s="332"/>
      <c r="M203" s="332"/>
      <c r="N203" s="344"/>
      <c r="O203" s="340"/>
    </row>
    <row r="204" spans="1:15" s="335" customFormat="1" ht="15">
      <c r="A204" s="345" t="s">
        <v>12</v>
      </c>
      <c r="B204" s="342" t="s">
        <v>598</v>
      </c>
      <c r="C204" s="343"/>
      <c r="D204" s="196"/>
      <c r="E204" s="196"/>
      <c r="F204" s="197"/>
      <c r="G204" s="196"/>
      <c r="H204" s="196">
        <v>5</v>
      </c>
      <c r="I204" s="196">
        <f>SUM(D204:H204)</f>
        <v>5</v>
      </c>
      <c r="J204" s="196">
        <v>1</v>
      </c>
      <c r="K204" s="196">
        <f t="shared" si="63"/>
        <v>4</v>
      </c>
      <c r="L204" s="332"/>
      <c r="M204" s="332"/>
      <c r="N204" s="344"/>
      <c r="O204" s="340"/>
    </row>
    <row r="205" spans="1:15" s="359" customFormat="1" ht="14.25" hidden="1">
      <c r="A205" s="336" t="s">
        <v>602</v>
      </c>
      <c r="B205" s="354" t="s">
        <v>139</v>
      </c>
      <c r="C205" s="338">
        <v>2</v>
      </c>
      <c r="D205" s="194"/>
      <c r="E205" s="194"/>
      <c r="F205" s="195"/>
      <c r="G205" s="194"/>
      <c r="H205" s="194">
        <f>SUM(H206:H206)</f>
        <v>0</v>
      </c>
      <c r="I205" s="194">
        <f>SUM(I206:I206)</f>
        <v>0</v>
      </c>
      <c r="J205" s="194">
        <f>SUM(J206:J206)</f>
        <v>0</v>
      </c>
      <c r="K205" s="194">
        <f t="shared" si="63"/>
        <v>0</v>
      </c>
      <c r="L205" s="356"/>
      <c r="M205" s="356"/>
      <c r="N205" s="357"/>
      <c r="O205" s="358"/>
    </row>
    <row r="206" spans="1:15" s="335" customFormat="1" ht="15" hidden="1">
      <c r="A206" s="345" t="s">
        <v>12</v>
      </c>
      <c r="B206" s="342" t="s">
        <v>603</v>
      </c>
      <c r="C206" s="343"/>
      <c r="D206" s="196"/>
      <c r="E206" s="196"/>
      <c r="F206" s="197"/>
      <c r="G206" s="196"/>
      <c r="H206" s="196"/>
      <c r="I206" s="196">
        <f>SUM(D206:H206)</f>
        <v>0</v>
      </c>
      <c r="J206" s="196"/>
      <c r="K206" s="196">
        <f t="shared" si="63"/>
        <v>0</v>
      </c>
      <c r="L206" s="332"/>
      <c r="M206" s="332"/>
      <c r="N206" s="344"/>
      <c r="O206" s="340"/>
    </row>
    <row r="207" spans="1:15" s="335" customFormat="1" ht="44.25">
      <c r="A207" s="336" t="s">
        <v>604</v>
      </c>
      <c r="B207" s="377" t="s">
        <v>957</v>
      </c>
      <c r="C207" s="194">
        <f>SUM(C208:C217)-C211-C212</f>
        <v>1</v>
      </c>
      <c r="D207" s="194">
        <f>D208+D209+D213+D214+D217</f>
        <v>161</v>
      </c>
      <c r="E207" s="194"/>
      <c r="F207" s="194"/>
      <c r="G207" s="194">
        <f t="shared" ref="G207:K207" si="65">G208+G209+G213+G214+G217</f>
        <v>28</v>
      </c>
      <c r="H207" s="194">
        <f t="shared" si="65"/>
        <v>551</v>
      </c>
      <c r="I207" s="194">
        <f t="shared" si="65"/>
        <v>740</v>
      </c>
      <c r="J207" s="194">
        <f t="shared" si="65"/>
        <v>58</v>
      </c>
      <c r="K207" s="194">
        <f t="shared" si="65"/>
        <v>682</v>
      </c>
      <c r="L207" s="332"/>
      <c r="M207" s="332"/>
      <c r="N207" s="344"/>
      <c r="O207" s="340"/>
    </row>
    <row r="208" spans="1:15" s="335" customFormat="1" ht="15">
      <c r="A208" s="341" t="s">
        <v>605</v>
      </c>
      <c r="B208" s="378" t="s">
        <v>606</v>
      </c>
      <c r="C208" s="379"/>
      <c r="D208" s="196"/>
      <c r="E208" s="196"/>
      <c r="F208" s="197"/>
      <c r="G208" s="196"/>
      <c r="H208" s="196">
        <v>140</v>
      </c>
      <c r="I208" s="196">
        <f t="shared" ref="I208:I217" si="66">D208+E208+H208</f>
        <v>140</v>
      </c>
      <c r="J208" s="196">
        <v>14</v>
      </c>
      <c r="K208" s="196">
        <f t="shared" si="63"/>
        <v>126</v>
      </c>
      <c r="L208" s="332"/>
      <c r="M208" s="332"/>
      <c r="N208" s="344"/>
      <c r="O208" s="340"/>
    </row>
    <row r="209" spans="1:15" s="335" customFormat="1" ht="15">
      <c r="A209" s="341" t="s">
        <v>607</v>
      </c>
      <c r="B209" s="378" t="s">
        <v>608</v>
      </c>
      <c r="C209" s="379"/>
      <c r="D209" s="196"/>
      <c r="E209" s="196"/>
      <c r="F209" s="197"/>
      <c r="G209" s="196"/>
      <c r="H209" s="196">
        <v>200</v>
      </c>
      <c r="I209" s="196">
        <f t="shared" si="66"/>
        <v>200</v>
      </c>
      <c r="J209" s="196">
        <v>20</v>
      </c>
      <c r="K209" s="196">
        <f t="shared" si="63"/>
        <v>180</v>
      </c>
      <c r="L209" s="332"/>
      <c r="M209" s="332"/>
      <c r="N209" s="344"/>
      <c r="O209" s="340"/>
    </row>
    <row r="210" spans="1:15" s="335" customFormat="1" ht="15">
      <c r="A210" s="341"/>
      <c r="B210" s="378" t="s">
        <v>609</v>
      </c>
      <c r="C210" s="379"/>
      <c r="D210" s="196"/>
      <c r="E210" s="196"/>
      <c r="F210" s="197"/>
      <c r="G210" s="196"/>
      <c r="H210" s="196"/>
      <c r="I210" s="196"/>
      <c r="J210" s="196"/>
      <c r="K210" s="196"/>
      <c r="L210" s="332"/>
      <c r="M210" s="332"/>
      <c r="N210" s="344"/>
      <c r="O210" s="340"/>
    </row>
    <row r="211" spans="1:15" s="353" customFormat="1" ht="15">
      <c r="A211" s="380"/>
      <c r="B211" s="381" t="s">
        <v>610</v>
      </c>
      <c r="C211" s="382"/>
      <c r="D211" s="198"/>
      <c r="E211" s="198"/>
      <c r="F211" s="199"/>
      <c r="G211" s="198"/>
      <c r="H211" s="198">
        <v>170</v>
      </c>
      <c r="I211" s="198">
        <f t="shared" ref="I211:I212" si="67">D211+E211+H211</f>
        <v>170</v>
      </c>
      <c r="J211" s="198">
        <v>17</v>
      </c>
      <c r="K211" s="198">
        <f t="shared" ref="K211:K212" si="68">I211-J211</f>
        <v>153</v>
      </c>
      <c r="L211" s="350"/>
      <c r="M211" s="350"/>
      <c r="N211" s="351"/>
      <c r="O211" s="352"/>
    </row>
    <row r="212" spans="1:15" s="353" customFormat="1" ht="45">
      <c r="A212" s="380"/>
      <c r="B212" s="381" t="s">
        <v>611</v>
      </c>
      <c r="C212" s="382"/>
      <c r="D212" s="198"/>
      <c r="E212" s="198"/>
      <c r="F212" s="199"/>
      <c r="G212" s="198"/>
      <c r="H212" s="198">
        <v>30</v>
      </c>
      <c r="I212" s="198">
        <f t="shared" si="67"/>
        <v>30</v>
      </c>
      <c r="J212" s="198">
        <v>3</v>
      </c>
      <c r="K212" s="198">
        <f t="shared" si="68"/>
        <v>27</v>
      </c>
      <c r="L212" s="350"/>
      <c r="M212" s="350"/>
      <c r="N212" s="351"/>
      <c r="O212" s="352"/>
    </row>
    <row r="213" spans="1:15" s="335" customFormat="1" ht="15">
      <c r="A213" s="341" t="s">
        <v>612</v>
      </c>
      <c r="B213" s="378" t="s">
        <v>613</v>
      </c>
      <c r="C213" s="343"/>
      <c r="D213" s="196"/>
      <c r="E213" s="196"/>
      <c r="F213" s="197"/>
      <c r="G213" s="196"/>
      <c r="H213" s="196">
        <v>11</v>
      </c>
      <c r="I213" s="196">
        <f t="shared" si="66"/>
        <v>11</v>
      </c>
      <c r="J213" s="196">
        <v>1</v>
      </c>
      <c r="K213" s="196">
        <f t="shared" si="63"/>
        <v>10</v>
      </c>
      <c r="L213" s="332"/>
      <c r="M213" s="332"/>
      <c r="N213" s="344"/>
      <c r="O213" s="340"/>
    </row>
    <row r="214" spans="1:15" s="327" customFormat="1" ht="15">
      <c r="A214" s="341" t="s">
        <v>614</v>
      </c>
      <c r="B214" s="254" t="s">
        <v>615</v>
      </c>
      <c r="C214" s="376">
        <v>1</v>
      </c>
      <c r="D214" s="202">
        <f>SUM(D215:D216)</f>
        <v>161</v>
      </c>
      <c r="E214" s="202"/>
      <c r="F214" s="202"/>
      <c r="G214" s="202">
        <f t="shared" ref="G214:K214" si="69">SUM(G215:G216)</f>
        <v>28</v>
      </c>
      <c r="H214" s="202">
        <f t="shared" si="69"/>
        <v>0</v>
      </c>
      <c r="I214" s="202">
        <f t="shared" si="69"/>
        <v>189</v>
      </c>
      <c r="J214" s="202">
        <f t="shared" si="69"/>
        <v>3</v>
      </c>
      <c r="K214" s="202">
        <f t="shared" si="69"/>
        <v>186</v>
      </c>
      <c r="L214" s="324"/>
      <c r="M214" s="324"/>
      <c r="N214" s="374"/>
      <c r="O214" s="291"/>
    </row>
    <row r="215" spans="1:15" s="388" customFormat="1" ht="15">
      <c r="A215" s="346" t="s">
        <v>12</v>
      </c>
      <c r="B215" s="383" t="s">
        <v>474</v>
      </c>
      <c r="C215" s="384"/>
      <c r="D215" s="204">
        <v>161</v>
      </c>
      <c r="E215" s="204"/>
      <c r="F215" s="205"/>
      <c r="G215" s="204"/>
      <c r="H215" s="204"/>
      <c r="I215" s="198">
        <f>D215+E215+H215</f>
        <v>161</v>
      </c>
      <c r="J215" s="204"/>
      <c r="K215" s="204">
        <f>I215-J215</f>
        <v>161</v>
      </c>
      <c r="L215" s="385"/>
      <c r="M215" s="385"/>
      <c r="N215" s="386"/>
      <c r="O215" s="387"/>
    </row>
    <row r="216" spans="1:15" s="388" customFormat="1" ht="15">
      <c r="A216" s="346" t="s">
        <v>12</v>
      </c>
      <c r="B216" s="383" t="s">
        <v>616</v>
      </c>
      <c r="C216" s="384"/>
      <c r="D216" s="204"/>
      <c r="E216" s="204">
        <v>28</v>
      </c>
      <c r="F216" s="205">
        <v>1</v>
      </c>
      <c r="G216" s="204">
        <f>E216*F216</f>
        <v>28</v>
      </c>
      <c r="H216" s="204"/>
      <c r="I216" s="198">
        <f>G216</f>
        <v>28</v>
      </c>
      <c r="J216" s="204">
        <v>3</v>
      </c>
      <c r="K216" s="204">
        <f>I216-J216</f>
        <v>25</v>
      </c>
      <c r="L216" s="385">
        <v>28</v>
      </c>
      <c r="M216" s="363">
        <f>G216-L216</f>
        <v>0</v>
      </c>
      <c r="N216" s="386"/>
      <c r="O216" s="387"/>
    </row>
    <row r="217" spans="1:15" s="335" customFormat="1" ht="30">
      <c r="A217" s="341" t="s">
        <v>617</v>
      </c>
      <c r="B217" s="378" t="s">
        <v>618</v>
      </c>
      <c r="C217" s="343"/>
      <c r="D217" s="196"/>
      <c r="E217" s="196"/>
      <c r="F217" s="197"/>
      <c r="G217" s="196"/>
      <c r="H217" s="196">
        <v>200</v>
      </c>
      <c r="I217" s="196">
        <f t="shared" si="66"/>
        <v>200</v>
      </c>
      <c r="J217" s="196">
        <v>20</v>
      </c>
      <c r="K217" s="196">
        <f t="shared" si="63"/>
        <v>180</v>
      </c>
      <c r="L217" s="332"/>
      <c r="M217" s="332"/>
      <c r="N217" s="344"/>
      <c r="O217" s="340"/>
    </row>
    <row r="218" spans="1:15" s="392" customFormat="1" ht="14.25">
      <c r="A218" s="242">
        <v>5</v>
      </c>
      <c r="B218" s="251" t="s">
        <v>619</v>
      </c>
      <c r="C218" s="389">
        <f>C219+C227</f>
        <v>8</v>
      </c>
      <c r="D218" s="206">
        <f>D219+D227</f>
        <v>865</v>
      </c>
      <c r="E218" s="206"/>
      <c r="F218" s="206"/>
      <c r="G218" s="206">
        <f t="shared" ref="G218:K218" si="70">G219+G227</f>
        <v>363</v>
      </c>
      <c r="H218" s="206">
        <f t="shared" si="70"/>
        <v>1052</v>
      </c>
      <c r="I218" s="206">
        <f t="shared" si="70"/>
        <v>2280</v>
      </c>
      <c r="J218" s="206">
        <f t="shared" si="70"/>
        <v>120</v>
      </c>
      <c r="K218" s="206">
        <f t="shared" si="70"/>
        <v>2160</v>
      </c>
      <c r="L218" s="356"/>
      <c r="M218" s="390"/>
      <c r="N218" s="391"/>
      <c r="O218" s="391"/>
    </row>
    <row r="219" spans="1:15" s="392" customFormat="1" ht="14.25">
      <c r="A219" s="242" t="s">
        <v>620</v>
      </c>
      <c r="B219" s="251" t="s">
        <v>120</v>
      </c>
      <c r="C219" s="389"/>
      <c r="D219" s="206">
        <f>SUM(D220:D226)</f>
        <v>0</v>
      </c>
      <c r="E219" s="206"/>
      <c r="F219" s="206"/>
      <c r="G219" s="206">
        <f t="shared" ref="G219" si="71">SUM(G220:G226)</f>
        <v>0</v>
      </c>
      <c r="H219" s="206">
        <f>SUM(H220:H226)</f>
        <v>172</v>
      </c>
      <c r="I219" s="206">
        <f>SUM(I220:I226)</f>
        <v>172</v>
      </c>
      <c r="J219" s="206">
        <f>SUM(J220:J226)</f>
        <v>17</v>
      </c>
      <c r="K219" s="206">
        <f>SUM(K220:K226)</f>
        <v>155</v>
      </c>
      <c r="L219" s="356"/>
      <c r="M219" s="390"/>
      <c r="N219" s="391"/>
      <c r="O219" s="391"/>
    </row>
    <row r="220" spans="1:15" s="394" customFormat="1" ht="30">
      <c r="A220" s="281" t="s">
        <v>12</v>
      </c>
      <c r="B220" s="268" t="s">
        <v>621</v>
      </c>
      <c r="C220" s="393"/>
      <c r="D220" s="207"/>
      <c r="E220" s="207"/>
      <c r="F220" s="208"/>
      <c r="G220" s="207"/>
      <c r="H220" s="207">
        <v>50</v>
      </c>
      <c r="I220" s="196">
        <f t="shared" ref="I220:I221" si="72">D220+E220+H220</f>
        <v>50</v>
      </c>
      <c r="J220" s="207">
        <v>5</v>
      </c>
      <c r="K220" s="196">
        <f t="shared" ref="K220:K221" si="73">I220-J220</f>
        <v>45</v>
      </c>
      <c r="L220" s="332"/>
      <c r="M220" s="324"/>
      <c r="N220" s="374"/>
      <c r="O220" s="291"/>
    </row>
    <row r="221" spans="1:15" s="394" customFormat="1" ht="15">
      <c r="A221" s="281" t="s">
        <v>12</v>
      </c>
      <c r="B221" s="268" t="s">
        <v>622</v>
      </c>
      <c r="C221" s="393"/>
      <c r="D221" s="207"/>
      <c r="E221" s="207"/>
      <c r="F221" s="208"/>
      <c r="G221" s="207"/>
      <c r="H221" s="207">
        <v>20</v>
      </c>
      <c r="I221" s="196">
        <f t="shared" si="72"/>
        <v>20</v>
      </c>
      <c r="J221" s="207">
        <v>2</v>
      </c>
      <c r="K221" s="196">
        <f t="shared" si="73"/>
        <v>18</v>
      </c>
      <c r="L221" s="332"/>
      <c r="M221" s="324"/>
      <c r="N221" s="374"/>
      <c r="O221" s="291"/>
    </row>
    <row r="222" spans="1:15" s="335" customFormat="1" ht="15">
      <c r="A222" s="345" t="s">
        <v>12</v>
      </c>
      <c r="B222" s="342" t="s">
        <v>623</v>
      </c>
      <c r="C222" s="343"/>
      <c r="D222" s="196"/>
      <c r="E222" s="196"/>
      <c r="F222" s="197"/>
      <c r="G222" s="196"/>
      <c r="H222" s="196">
        <v>11</v>
      </c>
      <c r="I222" s="196">
        <f>SUM(D222:H222)</f>
        <v>11</v>
      </c>
      <c r="J222" s="196">
        <v>1</v>
      </c>
      <c r="K222" s="196">
        <f>I222-J222</f>
        <v>10</v>
      </c>
      <c r="L222" s="332"/>
      <c r="M222" s="332"/>
      <c r="N222" s="344"/>
      <c r="O222" s="340"/>
    </row>
    <row r="223" spans="1:15" s="335" customFormat="1" ht="30">
      <c r="A223" s="345" t="s">
        <v>12</v>
      </c>
      <c r="B223" s="342" t="s">
        <v>624</v>
      </c>
      <c r="C223" s="343"/>
      <c r="D223" s="196"/>
      <c r="E223" s="196"/>
      <c r="F223" s="197"/>
      <c r="G223" s="196"/>
      <c r="H223" s="196">
        <v>30</v>
      </c>
      <c r="I223" s="196">
        <f>SUM(D223:H223)</f>
        <v>30</v>
      </c>
      <c r="J223" s="196">
        <v>3</v>
      </c>
      <c r="K223" s="196">
        <f>I223-J223</f>
        <v>27</v>
      </c>
      <c r="L223" s="332"/>
      <c r="M223" s="332"/>
      <c r="N223" s="344"/>
      <c r="O223" s="340"/>
    </row>
    <row r="224" spans="1:15" s="335" customFormat="1" ht="15">
      <c r="A224" s="345" t="s">
        <v>12</v>
      </c>
      <c r="B224" s="342" t="s">
        <v>625</v>
      </c>
      <c r="C224" s="343"/>
      <c r="D224" s="196"/>
      <c r="E224" s="196"/>
      <c r="F224" s="197"/>
      <c r="G224" s="196"/>
      <c r="H224" s="196">
        <v>30</v>
      </c>
      <c r="I224" s="196">
        <f>SUM(D224:H224)</f>
        <v>30</v>
      </c>
      <c r="J224" s="196">
        <v>3</v>
      </c>
      <c r="K224" s="196">
        <f>I224-J224</f>
        <v>27</v>
      </c>
      <c r="L224" s="332"/>
      <c r="M224" s="332"/>
      <c r="N224" s="344"/>
      <c r="O224" s="340"/>
    </row>
    <row r="225" spans="1:15" s="335" customFormat="1" ht="15">
      <c r="A225" s="345" t="s">
        <v>12</v>
      </c>
      <c r="B225" s="342" t="s">
        <v>626</v>
      </c>
      <c r="C225" s="343"/>
      <c r="D225" s="196"/>
      <c r="E225" s="196"/>
      <c r="F225" s="197"/>
      <c r="G225" s="196"/>
      <c r="H225" s="196">
        <v>20</v>
      </c>
      <c r="I225" s="196">
        <f t="shared" ref="I225:I226" si="74">SUM(D225:H225)</f>
        <v>20</v>
      </c>
      <c r="J225" s="196">
        <v>2</v>
      </c>
      <c r="K225" s="196">
        <f t="shared" ref="K225:K226" si="75">I225-J225</f>
        <v>18</v>
      </c>
      <c r="L225" s="332"/>
      <c r="M225" s="332"/>
      <c r="N225" s="344"/>
      <c r="O225" s="340"/>
    </row>
    <row r="226" spans="1:15" s="394" customFormat="1" ht="15">
      <c r="A226" s="281" t="s">
        <v>12</v>
      </c>
      <c r="B226" s="268" t="s">
        <v>627</v>
      </c>
      <c r="C226" s="393"/>
      <c r="D226" s="207"/>
      <c r="E226" s="207"/>
      <c r="F226" s="208"/>
      <c r="G226" s="207"/>
      <c r="H226" s="207">
        <v>11</v>
      </c>
      <c r="I226" s="207">
        <f t="shared" si="74"/>
        <v>11</v>
      </c>
      <c r="J226" s="207">
        <v>1</v>
      </c>
      <c r="K226" s="207">
        <f t="shared" si="75"/>
        <v>10</v>
      </c>
      <c r="L226" s="332"/>
      <c r="M226" s="324"/>
      <c r="N226" s="374"/>
      <c r="O226" s="291"/>
    </row>
    <row r="227" spans="1:15" s="392" customFormat="1" ht="14.25">
      <c r="A227" s="257" t="s">
        <v>628</v>
      </c>
      <c r="B227" s="251" t="s">
        <v>151</v>
      </c>
      <c r="C227" s="389">
        <v>8</v>
      </c>
      <c r="D227" s="206">
        <f>SUM(D228:D237)</f>
        <v>865</v>
      </c>
      <c r="E227" s="206"/>
      <c r="F227" s="206"/>
      <c r="G227" s="206">
        <f>SUM(G228:G237)</f>
        <v>363</v>
      </c>
      <c r="H227" s="206">
        <f>SUM(H228:H237)</f>
        <v>880</v>
      </c>
      <c r="I227" s="206">
        <f>SUM(I228:I237)</f>
        <v>2108</v>
      </c>
      <c r="J227" s="206">
        <f>SUM(J228:J237)</f>
        <v>103</v>
      </c>
      <c r="K227" s="206">
        <f>SUM(K228:K237)</f>
        <v>2005</v>
      </c>
      <c r="L227" s="356"/>
      <c r="M227" s="390"/>
      <c r="N227" s="395"/>
      <c r="O227" s="396"/>
    </row>
    <row r="228" spans="1:15" s="327" customFormat="1" ht="15">
      <c r="A228" s="253" t="s">
        <v>12</v>
      </c>
      <c r="B228" s="254" t="s">
        <v>474</v>
      </c>
      <c r="C228" s="376"/>
      <c r="D228" s="202">
        <v>865</v>
      </c>
      <c r="E228" s="202"/>
      <c r="F228" s="203"/>
      <c r="G228" s="202"/>
      <c r="H228" s="202"/>
      <c r="I228" s="202">
        <f>SUM(D228:H228)</f>
        <v>865</v>
      </c>
      <c r="J228" s="202"/>
      <c r="K228" s="202">
        <f>I228-J228</f>
        <v>865</v>
      </c>
      <c r="L228" s="324"/>
      <c r="M228" s="324"/>
      <c r="N228" s="395"/>
      <c r="O228" s="396"/>
    </row>
    <row r="229" spans="1:15" s="327" customFormat="1" ht="15">
      <c r="A229" s="253" t="s">
        <v>12</v>
      </c>
      <c r="B229" s="254" t="s">
        <v>958</v>
      </c>
      <c r="C229" s="376">
        <v>3</v>
      </c>
      <c r="D229" s="202"/>
      <c r="E229" s="202">
        <v>70</v>
      </c>
      <c r="F229" s="203"/>
      <c r="G229" s="202">
        <f>C229*E229</f>
        <v>210</v>
      </c>
      <c r="H229" s="202"/>
      <c r="I229" s="202">
        <f>G229</f>
        <v>210</v>
      </c>
      <c r="J229" s="202"/>
      <c r="K229" s="202">
        <f>I229-J229</f>
        <v>210</v>
      </c>
      <c r="L229" s="324"/>
      <c r="M229" s="324"/>
      <c r="N229" s="374"/>
      <c r="O229" s="291"/>
    </row>
    <row r="230" spans="1:15" s="293" customFormat="1" ht="15">
      <c r="A230" s="345" t="s">
        <v>12</v>
      </c>
      <c r="B230" s="342" t="s">
        <v>629</v>
      </c>
      <c r="C230" s="343"/>
      <c r="D230" s="196"/>
      <c r="E230" s="196">
        <v>153</v>
      </c>
      <c r="F230" s="197">
        <v>1</v>
      </c>
      <c r="G230" s="196">
        <f>E230*F230</f>
        <v>153</v>
      </c>
      <c r="H230" s="196"/>
      <c r="I230" s="196">
        <f>G230</f>
        <v>153</v>
      </c>
      <c r="J230" s="196">
        <v>15</v>
      </c>
      <c r="K230" s="196">
        <f t="shared" ref="K230:K237" si="76">I230-J230</f>
        <v>138</v>
      </c>
      <c r="L230" s="332">
        <v>153</v>
      </c>
      <c r="M230" s="332">
        <f>G230-L230</f>
        <v>0</v>
      </c>
      <c r="N230" s="344"/>
      <c r="O230" s="340"/>
    </row>
    <row r="231" spans="1:15" s="327" customFormat="1" ht="45">
      <c r="A231" s="253" t="s">
        <v>12</v>
      </c>
      <c r="B231" s="254" t="s">
        <v>959</v>
      </c>
      <c r="C231" s="376"/>
      <c r="D231" s="202"/>
      <c r="E231" s="202"/>
      <c r="F231" s="203"/>
      <c r="G231" s="202"/>
      <c r="H231" s="202">
        <v>280</v>
      </c>
      <c r="I231" s="202">
        <f t="shared" ref="I231:I235" si="77">SUM(D231:H231)</f>
        <v>280</v>
      </c>
      <c r="J231" s="202">
        <v>28</v>
      </c>
      <c r="K231" s="202">
        <f t="shared" si="76"/>
        <v>252</v>
      </c>
      <c r="L231" s="324" t="s">
        <v>956</v>
      </c>
      <c r="M231" s="324"/>
      <c r="N231" s="374"/>
      <c r="O231" s="291"/>
    </row>
    <row r="232" spans="1:15" s="327" customFormat="1" ht="45">
      <c r="A232" s="253" t="s">
        <v>12</v>
      </c>
      <c r="B232" s="254" t="s">
        <v>630</v>
      </c>
      <c r="C232" s="376"/>
      <c r="D232" s="202"/>
      <c r="E232" s="202"/>
      <c r="F232" s="203"/>
      <c r="G232" s="202"/>
      <c r="H232" s="202">
        <v>150</v>
      </c>
      <c r="I232" s="202">
        <f t="shared" si="77"/>
        <v>150</v>
      </c>
      <c r="J232" s="202">
        <v>15</v>
      </c>
      <c r="K232" s="202">
        <f t="shared" si="76"/>
        <v>135</v>
      </c>
      <c r="L232" s="324"/>
      <c r="M232" s="324"/>
      <c r="N232" s="374"/>
      <c r="O232" s="291"/>
    </row>
    <row r="233" spans="1:15" s="327" customFormat="1" ht="30">
      <c r="A233" s="253" t="s">
        <v>12</v>
      </c>
      <c r="B233" s="254" t="s">
        <v>631</v>
      </c>
      <c r="C233" s="376"/>
      <c r="D233" s="202"/>
      <c r="E233" s="202"/>
      <c r="F233" s="203"/>
      <c r="G233" s="202"/>
      <c r="H233" s="202">
        <v>150</v>
      </c>
      <c r="I233" s="202">
        <f t="shared" si="77"/>
        <v>150</v>
      </c>
      <c r="J233" s="202">
        <v>15</v>
      </c>
      <c r="K233" s="202">
        <f t="shared" si="76"/>
        <v>135</v>
      </c>
      <c r="L233" s="324"/>
      <c r="M233" s="324"/>
      <c r="N233" s="374"/>
      <c r="O233" s="291"/>
    </row>
    <row r="234" spans="1:15" s="327" customFormat="1" ht="45">
      <c r="A234" s="253" t="s">
        <v>12</v>
      </c>
      <c r="B234" s="254" t="s">
        <v>632</v>
      </c>
      <c r="C234" s="376"/>
      <c r="D234" s="202"/>
      <c r="E234" s="202"/>
      <c r="F234" s="203"/>
      <c r="G234" s="202"/>
      <c r="H234" s="202">
        <v>130</v>
      </c>
      <c r="I234" s="202">
        <f t="shared" si="77"/>
        <v>130</v>
      </c>
      <c r="J234" s="202">
        <v>13</v>
      </c>
      <c r="K234" s="202">
        <f t="shared" si="76"/>
        <v>117</v>
      </c>
      <c r="L234" s="324"/>
      <c r="M234" s="324"/>
      <c r="N234" s="374"/>
      <c r="O234" s="291"/>
    </row>
    <row r="235" spans="1:15" s="327" customFormat="1" ht="15">
      <c r="A235" s="253" t="s">
        <v>12</v>
      </c>
      <c r="B235" s="254" t="s">
        <v>633</v>
      </c>
      <c r="C235" s="376"/>
      <c r="D235" s="202"/>
      <c r="E235" s="202"/>
      <c r="F235" s="203"/>
      <c r="G235" s="202"/>
      <c r="H235" s="202">
        <v>60</v>
      </c>
      <c r="I235" s="202">
        <f t="shared" si="77"/>
        <v>60</v>
      </c>
      <c r="J235" s="202">
        <v>6</v>
      </c>
      <c r="K235" s="202">
        <f t="shared" si="76"/>
        <v>54</v>
      </c>
      <c r="L235" s="324"/>
      <c r="M235" s="324"/>
      <c r="N235" s="374"/>
      <c r="O235" s="291"/>
    </row>
    <row r="236" spans="1:15" s="335" customFormat="1" ht="15">
      <c r="A236" s="345" t="s">
        <v>12</v>
      </c>
      <c r="B236" s="342" t="s">
        <v>634</v>
      </c>
      <c r="C236" s="343"/>
      <c r="D236" s="196"/>
      <c r="E236" s="196"/>
      <c r="F236" s="197"/>
      <c r="G236" s="196"/>
      <c r="H236" s="196">
        <v>50</v>
      </c>
      <c r="I236" s="202">
        <f>SUM(D236:H236)</f>
        <v>50</v>
      </c>
      <c r="J236" s="202">
        <v>5</v>
      </c>
      <c r="K236" s="202">
        <f t="shared" si="76"/>
        <v>45</v>
      </c>
      <c r="L236" s="332"/>
      <c r="M236" s="332"/>
      <c r="N236" s="344"/>
      <c r="O236" s="340"/>
    </row>
    <row r="237" spans="1:15" s="335" customFormat="1" ht="15">
      <c r="A237" s="345" t="s">
        <v>12</v>
      </c>
      <c r="B237" s="342" t="s">
        <v>635</v>
      </c>
      <c r="C237" s="343"/>
      <c r="D237" s="196"/>
      <c r="E237" s="196"/>
      <c r="F237" s="197"/>
      <c r="G237" s="196"/>
      <c r="H237" s="196">
        <v>60</v>
      </c>
      <c r="I237" s="202">
        <f>SUM(D237:H237)</f>
        <v>60</v>
      </c>
      <c r="J237" s="202">
        <v>6</v>
      </c>
      <c r="K237" s="202">
        <f t="shared" si="76"/>
        <v>54</v>
      </c>
      <c r="L237" s="332"/>
      <c r="M237" s="332"/>
      <c r="N237" s="344"/>
      <c r="O237" s="340"/>
    </row>
    <row r="238" spans="1:15" s="392" customFormat="1" ht="30">
      <c r="A238" s="257">
        <v>6</v>
      </c>
      <c r="B238" s="397" t="s">
        <v>636</v>
      </c>
      <c r="C238" s="389">
        <v>8</v>
      </c>
      <c r="D238" s="206">
        <f>SUM(D239:D244)</f>
        <v>1065</v>
      </c>
      <c r="E238" s="206"/>
      <c r="F238" s="206"/>
      <c r="G238" s="206">
        <f>SUM(G239:G244)</f>
        <v>188</v>
      </c>
      <c r="H238" s="206">
        <f>SUM(H239:H244)</f>
        <v>257</v>
      </c>
      <c r="I238" s="206">
        <f>SUM(I239:I244)</f>
        <v>1510</v>
      </c>
      <c r="J238" s="206">
        <f>SUM(J239:J244)</f>
        <v>45</v>
      </c>
      <c r="K238" s="206">
        <f>SUM(K239:K244)</f>
        <v>1465</v>
      </c>
      <c r="L238" s="356"/>
      <c r="M238" s="390"/>
      <c r="N238" s="395"/>
      <c r="O238" s="396"/>
    </row>
    <row r="239" spans="1:15" s="327" customFormat="1" ht="15">
      <c r="A239" s="253" t="s">
        <v>12</v>
      </c>
      <c r="B239" s="254" t="s">
        <v>474</v>
      </c>
      <c r="C239" s="376"/>
      <c r="D239" s="202">
        <v>1065</v>
      </c>
      <c r="E239" s="202"/>
      <c r="F239" s="203"/>
      <c r="G239" s="202"/>
      <c r="H239" s="202"/>
      <c r="I239" s="202">
        <f t="shared" ref="I239:I244" si="78">SUM(D239:H239)</f>
        <v>1065</v>
      </c>
      <c r="J239" s="202"/>
      <c r="K239" s="202">
        <f t="shared" ref="K239:K244" si="79">I239-J239</f>
        <v>1065</v>
      </c>
      <c r="L239" s="324"/>
      <c r="M239" s="324"/>
      <c r="N239" s="374"/>
      <c r="O239" s="291"/>
    </row>
    <row r="240" spans="1:15" s="293" customFormat="1" ht="15">
      <c r="A240" s="345" t="s">
        <v>12</v>
      </c>
      <c r="B240" s="342" t="s">
        <v>637</v>
      </c>
      <c r="C240" s="343"/>
      <c r="D240" s="196"/>
      <c r="E240" s="196">
        <v>188</v>
      </c>
      <c r="F240" s="197">
        <v>1</v>
      </c>
      <c r="G240" s="196">
        <f>E240*F240</f>
        <v>188</v>
      </c>
      <c r="H240" s="196"/>
      <c r="I240" s="196">
        <f>G240</f>
        <v>188</v>
      </c>
      <c r="J240" s="196">
        <v>19</v>
      </c>
      <c r="K240" s="196">
        <f t="shared" si="79"/>
        <v>169</v>
      </c>
      <c r="L240" s="332">
        <v>188</v>
      </c>
      <c r="M240" s="332">
        <f>G240-L240</f>
        <v>0</v>
      </c>
      <c r="N240" s="344"/>
      <c r="O240" s="340"/>
    </row>
    <row r="241" spans="1:15" s="335" customFormat="1" ht="30">
      <c r="A241" s="345" t="s">
        <v>12</v>
      </c>
      <c r="B241" s="342" t="s">
        <v>638</v>
      </c>
      <c r="C241" s="343"/>
      <c r="D241" s="196"/>
      <c r="E241" s="196"/>
      <c r="F241" s="197"/>
      <c r="G241" s="196"/>
      <c r="H241" s="196">
        <v>45</v>
      </c>
      <c r="I241" s="202">
        <f t="shared" si="78"/>
        <v>45</v>
      </c>
      <c r="J241" s="202">
        <v>5</v>
      </c>
      <c r="K241" s="202">
        <f t="shared" si="79"/>
        <v>40</v>
      </c>
      <c r="L241" s="332"/>
      <c r="M241" s="332"/>
      <c r="N241" s="344"/>
      <c r="O241" s="340"/>
    </row>
    <row r="242" spans="1:15" s="335" customFormat="1" ht="30">
      <c r="A242" s="345" t="s">
        <v>12</v>
      </c>
      <c r="B242" s="342" t="s">
        <v>639</v>
      </c>
      <c r="C242" s="343"/>
      <c r="D242" s="196"/>
      <c r="E242" s="196"/>
      <c r="F242" s="197"/>
      <c r="G242" s="196"/>
      <c r="H242" s="196">
        <v>150</v>
      </c>
      <c r="I242" s="202">
        <f t="shared" si="78"/>
        <v>150</v>
      </c>
      <c r="J242" s="202">
        <v>15</v>
      </c>
      <c r="K242" s="202">
        <f t="shared" si="79"/>
        <v>135</v>
      </c>
      <c r="L242" s="332"/>
      <c r="M242" s="332"/>
      <c r="N242" s="344"/>
      <c r="O242" s="340"/>
    </row>
    <row r="243" spans="1:15" s="335" customFormat="1" ht="30">
      <c r="A243" s="345" t="s">
        <v>12</v>
      </c>
      <c r="B243" s="342" t="s">
        <v>485</v>
      </c>
      <c r="C243" s="343"/>
      <c r="D243" s="196"/>
      <c r="E243" s="196"/>
      <c r="F243" s="197"/>
      <c r="G243" s="196"/>
      <c r="H243" s="196">
        <v>12</v>
      </c>
      <c r="I243" s="196">
        <f>SUM(D243:H243)</f>
        <v>12</v>
      </c>
      <c r="J243" s="196">
        <v>1</v>
      </c>
      <c r="K243" s="196">
        <f t="shared" si="79"/>
        <v>11</v>
      </c>
      <c r="L243" s="332"/>
      <c r="M243" s="332"/>
      <c r="N243" s="344"/>
      <c r="O243" s="340"/>
    </row>
    <row r="244" spans="1:15" s="335" customFormat="1" ht="30">
      <c r="A244" s="345" t="s">
        <v>12</v>
      </c>
      <c r="B244" s="375" t="s">
        <v>640</v>
      </c>
      <c r="C244" s="343"/>
      <c r="D244" s="196"/>
      <c r="E244" s="196"/>
      <c r="F244" s="197"/>
      <c r="G244" s="196"/>
      <c r="H244" s="196">
        <v>50</v>
      </c>
      <c r="I244" s="202">
        <f t="shared" si="78"/>
        <v>50</v>
      </c>
      <c r="J244" s="202">
        <v>5</v>
      </c>
      <c r="K244" s="202">
        <f t="shared" si="79"/>
        <v>45</v>
      </c>
      <c r="L244" s="332"/>
      <c r="M244" s="332"/>
      <c r="N244" s="344"/>
      <c r="O244" s="340"/>
    </row>
    <row r="245" spans="1:15" s="359" customFormat="1" ht="30">
      <c r="A245" s="398">
        <v>7</v>
      </c>
      <c r="B245" s="399" t="s">
        <v>641</v>
      </c>
      <c r="C245" s="338"/>
      <c r="D245" s="194"/>
      <c r="E245" s="194"/>
      <c r="F245" s="195"/>
      <c r="G245" s="194"/>
      <c r="H245" s="194">
        <f>SUM(H246:H248)</f>
        <v>550</v>
      </c>
      <c r="I245" s="194">
        <f>SUM(I246:I248)</f>
        <v>550</v>
      </c>
      <c r="J245" s="194">
        <f>SUM(J246:J248)</f>
        <v>55</v>
      </c>
      <c r="K245" s="194">
        <f>SUM(K246:K248)</f>
        <v>495</v>
      </c>
      <c r="L245" s="356"/>
      <c r="M245" s="356"/>
      <c r="N245" s="357"/>
      <c r="O245" s="358"/>
    </row>
    <row r="246" spans="1:15" s="335" customFormat="1" ht="30">
      <c r="A246" s="345" t="s">
        <v>12</v>
      </c>
      <c r="B246" s="342" t="s">
        <v>642</v>
      </c>
      <c r="C246" s="343"/>
      <c r="D246" s="196"/>
      <c r="E246" s="196"/>
      <c r="F246" s="197"/>
      <c r="G246" s="196"/>
      <c r="H246" s="196">
        <v>140</v>
      </c>
      <c r="I246" s="196">
        <f>SUM(D246:H246)</f>
        <v>140</v>
      </c>
      <c r="J246" s="196">
        <v>14</v>
      </c>
      <c r="K246" s="196">
        <f>I246-J246</f>
        <v>126</v>
      </c>
      <c r="L246" s="332"/>
      <c r="M246" s="332"/>
      <c r="N246" s="344"/>
      <c r="O246" s="340"/>
    </row>
    <row r="247" spans="1:15" s="335" customFormat="1" ht="30">
      <c r="A247" s="345" t="s">
        <v>12</v>
      </c>
      <c r="B247" s="342" t="s">
        <v>643</v>
      </c>
      <c r="C247" s="343"/>
      <c r="D247" s="196"/>
      <c r="E247" s="196"/>
      <c r="F247" s="197"/>
      <c r="G247" s="196"/>
      <c r="H247" s="196">
        <v>265</v>
      </c>
      <c r="I247" s="196">
        <f>SUM(D247:H247)</f>
        <v>265</v>
      </c>
      <c r="J247" s="196">
        <v>26</v>
      </c>
      <c r="K247" s="196">
        <f>I247-J247</f>
        <v>239</v>
      </c>
      <c r="L247" s="332"/>
      <c r="M247" s="332"/>
      <c r="N247" s="344"/>
      <c r="O247" s="340"/>
    </row>
    <row r="248" spans="1:15" s="335" customFormat="1" ht="30">
      <c r="A248" s="345" t="s">
        <v>12</v>
      </c>
      <c r="B248" s="342" t="s">
        <v>644</v>
      </c>
      <c r="C248" s="343"/>
      <c r="D248" s="196"/>
      <c r="E248" s="196"/>
      <c r="F248" s="197"/>
      <c r="G248" s="196"/>
      <c r="H248" s="196">
        <v>145</v>
      </c>
      <c r="I248" s="196">
        <f t="shared" ref="I248" si="80">SUM(D248:H248)</f>
        <v>145</v>
      </c>
      <c r="J248" s="196">
        <v>15</v>
      </c>
      <c r="K248" s="196">
        <f>I248-J248</f>
        <v>130</v>
      </c>
      <c r="L248" s="332"/>
      <c r="M248" s="332"/>
      <c r="N248" s="344"/>
      <c r="O248" s="340"/>
    </row>
    <row r="249" spans="1:15" s="359" customFormat="1" ht="14.25">
      <c r="A249" s="336">
        <v>8</v>
      </c>
      <c r="B249" s="354" t="s">
        <v>645</v>
      </c>
      <c r="C249" s="194">
        <f t="shared" ref="C249:G249" si="81">C250+C266+C269+C271+C273</f>
        <v>0</v>
      </c>
      <c r="D249" s="194">
        <f t="shared" si="81"/>
        <v>0</v>
      </c>
      <c r="E249" s="194">
        <f t="shared" si="81"/>
        <v>0</v>
      </c>
      <c r="F249" s="194">
        <f t="shared" si="81"/>
        <v>0</v>
      </c>
      <c r="G249" s="194">
        <f t="shared" si="81"/>
        <v>0</v>
      </c>
      <c r="H249" s="194">
        <f>H250+H266+H269+H271+H273</f>
        <v>15198</v>
      </c>
      <c r="I249" s="194">
        <f t="shared" ref="I249:K249" si="82">I250+I266+I269+I271+I273</f>
        <v>15198</v>
      </c>
      <c r="J249" s="194">
        <f t="shared" si="82"/>
        <v>0</v>
      </c>
      <c r="K249" s="194">
        <f t="shared" si="82"/>
        <v>15198</v>
      </c>
      <c r="L249" s="356"/>
      <c r="M249" s="356"/>
      <c r="N249" s="357"/>
      <c r="O249" s="358"/>
    </row>
    <row r="250" spans="1:15" s="359" customFormat="1" ht="14.25">
      <c r="A250" s="336" t="s">
        <v>646</v>
      </c>
      <c r="B250" s="354" t="s">
        <v>243</v>
      </c>
      <c r="C250" s="194"/>
      <c r="D250" s="194"/>
      <c r="E250" s="194"/>
      <c r="F250" s="195"/>
      <c r="G250" s="194"/>
      <c r="H250" s="194">
        <f>SUM(H251:H265)</f>
        <v>13735</v>
      </c>
      <c r="I250" s="194">
        <f t="shared" ref="I250:K250" si="83">SUM(I251:I265)</f>
        <v>13735</v>
      </c>
      <c r="J250" s="194">
        <f t="shared" si="83"/>
        <v>0</v>
      </c>
      <c r="K250" s="194">
        <f t="shared" si="83"/>
        <v>13735</v>
      </c>
      <c r="L250" s="356"/>
      <c r="M250" s="356"/>
      <c r="N250" s="357"/>
      <c r="O250" s="358"/>
    </row>
    <row r="251" spans="1:15" s="335" customFormat="1" ht="30">
      <c r="A251" s="345" t="s">
        <v>12</v>
      </c>
      <c r="B251" s="378" t="s">
        <v>647</v>
      </c>
      <c r="C251" s="343"/>
      <c r="D251" s="196"/>
      <c r="E251" s="196"/>
      <c r="F251" s="197"/>
      <c r="G251" s="196"/>
      <c r="H251" s="196">
        <f>10661+201</f>
        <v>10862</v>
      </c>
      <c r="I251" s="196">
        <f>D251+E251+H251</f>
        <v>10862</v>
      </c>
      <c r="J251" s="196"/>
      <c r="K251" s="196">
        <f t="shared" ref="K251:K295" si="84">I251-J251</f>
        <v>10862</v>
      </c>
      <c r="L251" s="332"/>
      <c r="M251" s="332"/>
      <c r="N251" s="344"/>
      <c r="O251" s="340"/>
    </row>
    <row r="252" spans="1:15" s="335" customFormat="1" ht="15">
      <c r="A252" s="345" t="s">
        <v>12</v>
      </c>
      <c r="B252" s="378" t="s">
        <v>648</v>
      </c>
      <c r="C252" s="343"/>
      <c r="D252" s="196"/>
      <c r="E252" s="196"/>
      <c r="F252" s="197"/>
      <c r="G252" s="196"/>
      <c r="H252" s="196">
        <v>2159</v>
      </c>
      <c r="I252" s="196">
        <f>D252+E252+H252</f>
        <v>2159</v>
      </c>
      <c r="J252" s="196"/>
      <c r="K252" s="196">
        <f t="shared" si="84"/>
        <v>2159</v>
      </c>
      <c r="L252" s="332"/>
      <c r="M252" s="332"/>
      <c r="N252" s="344"/>
      <c r="O252" s="340"/>
    </row>
    <row r="253" spans="1:15" s="335" customFormat="1" ht="30">
      <c r="A253" s="345" t="s">
        <v>12</v>
      </c>
      <c r="B253" s="378" t="s">
        <v>649</v>
      </c>
      <c r="C253" s="343"/>
      <c r="D253" s="196"/>
      <c r="E253" s="196"/>
      <c r="F253" s="197"/>
      <c r="G253" s="196"/>
      <c r="H253" s="196">
        <v>107</v>
      </c>
      <c r="I253" s="196">
        <f>D253+E253+H253</f>
        <v>107</v>
      </c>
      <c r="J253" s="196"/>
      <c r="K253" s="196">
        <f t="shared" si="84"/>
        <v>107</v>
      </c>
      <c r="L253" s="332"/>
      <c r="M253" s="332"/>
      <c r="N253" s="344"/>
      <c r="O253" s="340"/>
    </row>
    <row r="254" spans="1:15" s="327" customFormat="1" ht="15">
      <c r="A254" s="345" t="s">
        <v>12</v>
      </c>
      <c r="B254" s="400" t="s">
        <v>650</v>
      </c>
      <c r="C254" s="376"/>
      <c r="D254" s="202"/>
      <c r="E254" s="202"/>
      <c r="F254" s="203"/>
      <c r="G254" s="202"/>
      <c r="H254" s="202">
        <v>140</v>
      </c>
      <c r="I254" s="202">
        <f t="shared" ref="I254:I320" si="85">D254+E254+H254</f>
        <v>140</v>
      </c>
      <c r="J254" s="202"/>
      <c r="K254" s="202">
        <f t="shared" si="84"/>
        <v>140</v>
      </c>
      <c r="L254" s="324"/>
      <c r="M254" s="324"/>
      <c r="N254" s="374"/>
      <c r="O254" s="291"/>
    </row>
    <row r="255" spans="1:15" s="327" customFormat="1" ht="15">
      <c r="A255" s="345" t="s">
        <v>12</v>
      </c>
      <c r="B255" s="400" t="s">
        <v>651</v>
      </c>
      <c r="C255" s="376"/>
      <c r="D255" s="202"/>
      <c r="E255" s="202"/>
      <c r="F255" s="203"/>
      <c r="G255" s="202"/>
      <c r="H255" s="202">
        <v>70</v>
      </c>
      <c r="I255" s="202">
        <f t="shared" si="85"/>
        <v>70</v>
      </c>
      <c r="J255" s="202"/>
      <c r="K255" s="202">
        <f t="shared" si="84"/>
        <v>70</v>
      </c>
      <c r="L255" s="324"/>
      <c r="M255" s="324"/>
      <c r="N255" s="374"/>
      <c r="O255" s="291"/>
    </row>
    <row r="256" spans="1:15" s="327" customFormat="1" ht="15">
      <c r="A256" s="345" t="s">
        <v>12</v>
      </c>
      <c r="B256" s="400" t="s">
        <v>652</v>
      </c>
      <c r="C256" s="376"/>
      <c r="D256" s="202"/>
      <c r="E256" s="202"/>
      <c r="F256" s="203"/>
      <c r="G256" s="202"/>
      <c r="H256" s="202">
        <v>50</v>
      </c>
      <c r="I256" s="202">
        <f t="shared" si="85"/>
        <v>50</v>
      </c>
      <c r="J256" s="202"/>
      <c r="K256" s="202">
        <f t="shared" si="84"/>
        <v>50</v>
      </c>
      <c r="L256" s="324"/>
      <c r="M256" s="324"/>
      <c r="N256" s="374"/>
      <c r="O256" s="291"/>
    </row>
    <row r="257" spans="1:15" s="327" customFormat="1" ht="15">
      <c r="A257" s="345" t="s">
        <v>12</v>
      </c>
      <c r="B257" s="400" t="s">
        <v>653</v>
      </c>
      <c r="C257" s="376"/>
      <c r="D257" s="202"/>
      <c r="E257" s="202"/>
      <c r="F257" s="203"/>
      <c r="G257" s="202"/>
      <c r="H257" s="202">
        <v>10</v>
      </c>
      <c r="I257" s="202">
        <f t="shared" si="85"/>
        <v>10</v>
      </c>
      <c r="J257" s="202"/>
      <c r="K257" s="202">
        <f t="shared" si="84"/>
        <v>10</v>
      </c>
      <c r="L257" s="324"/>
      <c r="M257" s="324"/>
      <c r="N257" s="374"/>
      <c r="O257" s="291"/>
    </row>
    <row r="258" spans="1:15" s="327" customFormat="1" ht="15">
      <c r="A258" s="345" t="s">
        <v>12</v>
      </c>
      <c r="B258" s="400" t="s">
        <v>654</v>
      </c>
      <c r="C258" s="376"/>
      <c r="D258" s="202"/>
      <c r="E258" s="202"/>
      <c r="F258" s="203"/>
      <c r="G258" s="202"/>
      <c r="H258" s="202">
        <v>10</v>
      </c>
      <c r="I258" s="202">
        <f t="shared" si="85"/>
        <v>10</v>
      </c>
      <c r="J258" s="202"/>
      <c r="K258" s="202">
        <f t="shared" si="84"/>
        <v>10</v>
      </c>
      <c r="L258" s="324"/>
      <c r="M258" s="324"/>
      <c r="N258" s="374"/>
      <c r="O258" s="291"/>
    </row>
    <row r="259" spans="1:15" s="327" customFormat="1" ht="15">
      <c r="A259" s="345" t="s">
        <v>12</v>
      </c>
      <c r="B259" s="400" t="s">
        <v>655</v>
      </c>
      <c r="C259" s="376"/>
      <c r="D259" s="202"/>
      <c r="E259" s="202"/>
      <c r="F259" s="203"/>
      <c r="G259" s="202"/>
      <c r="H259" s="202">
        <v>15</v>
      </c>
      <c r="I259" s="202">
        <f t="shared" si="85"/>
        <v>15</v>
      </c>
      <c r="J259" s="202"/>
      <c r="K259" s="202">
        <f t="shared" si="84"/>
        <v>15</v>
      </c>
      <c r="L259" s="324"/>
      <c r="M259" s="324"/>
      <c r="N259" s="374"/>
      <c r="O259" s="291"/>
    </row>
    <row r="260" spans="1:15" s="327" customFormat="1" ht="15">
      <c r="A260" s="345" t="s">
        <v>12</v>
      </c>
      <c r="B260" s="400" t="s">
        <v>656</v>
      </c>
      <c r="C260" s="376"/>
      <c r="D260" s="202"/>
      <c r="E260" s="202"/>
      <c r="F260" s="203"/>
      <c r="G260" s="202"/>
      <c r="H260" s="202">
        <v>5</v>
      </c>
      <c r="I260" s="202">
        <f t="shared" si="85"/>
        <v>5</v>
      </c>
      <c r="J260" s="202"/>
      <c r="K260" s="202">
        <f t="shared" si="84"/>
        <v>5</v>
      </c>
      <c r="L260" s="324"/>
      <c r="M260" s="324"/>
      <c r="N260" s="374"/>
      <c r="O260" s="291"/>
    </row>
    <row r="261" spans="1:15" s="327" customFormat="1" ht="15">
      <c r="A261" s="345" t="s">
        <v>12</v>
      </c>
      <c r="B261" s="400" t="s">
        <v>657</v>
      </c>
      <c r="C261" s="376"/>
      <c r="D261" s="202"/>
      <c r="E261" s="202"/>
      <c r="F261" s="203"/>
      <c r="G261" s="202"/>
      <c r="H261" s="202">
        <v>15</v>
      </c>
      <c r="I261" s="202">
        <f>D261+E261+H261</f>
        <v>15</v>
      </c>
      <c r="J261" s="202"/>
      <c r="K261" s="202">
        <f t="shared" si="84"/>
        <v>15</v>
      </c>
      <c r="L261" s="324"/>
      <c r="M261" s="324"/>
      <c r="N261" s="374"/>
      <c r="O261" s="291"/>
    </row>
    <row r="262" spans="1:15" s="327" customFormat="1" ht="15">
      <c r="A262" s="345" t="s">
        <v>12</v>
      </c>
      <c r="B262" s="400" t="s">
        <v>658</v>
      </c>
      <c r="C262" s="376"/>
      <c r="D262" s="202"/>
      <c r="E262" s="202"/>
      <c r="F262" s="203"/>
      <c r="G262" s="202"/>
      <c r="H262" s="202">
        <v>20</v>
      </c>
      <c r="I262" s="202">
        <f>D262+E262+H262</f>
        <v>20</v>
      </c>
      <c r="J262" s="202"/>
      <c r="K262" s="202">
        <f t="shared" si="84"/>
        <v>20</v>
      </c>
      <c r="L262" s="324"/>
      <c r="M262" s="324"/>
      <c r="N262" s="374"/>
      <c r="O262" s="291"/>
    </row>
    <row r="263" spans="1:15" s="327" customFormat="1" ht="45">
      <c r="A263" s="345" t="s">
        <v>12</v>
      </c>
      <c r="B263" s="400" t="s">
        <v>659</v>
      </c>
      <c r="C263" s="376"/>
      <c r="D263" s="202"/>
      <c r="E263" s="202"/>
      <c r="F263" s="203"/>
      <c r="G263" s="202"/>
      <c r="H263" s="202">
        <v>112</v>
      </c>
      <c r="I263" s="202">
        <f>D263+E263+H263</f>
        <v>112</v>
      </c>
      <c r="J263" s="202"/>
      <c r="K263" s="202">
        <f t="shared" si="84"/>
        <v>112</v>
      </c>
      <c r="L263" s="324"/>
      <c r="M263" s="324"/>
      <c r="N263" s="374"/>
      <c r="O263" s="291"/>
    </row>
    <row r="264" spans="1:15" s="327" customFormat="1" ht="30">
      <c r="A264" s="345" t="s">
        <v>12</v>
      </c>
      <c r="B264" s="400" t="s">
        <v>660</v>
      </c>
      <c r="C264" s="376"/>
      <c r="D264" s="202"/>
      <c r="E264" s="202"/>
      <c r="F264" s="203"/>
      <c r="G264" s="202"/>
      <c r="H264" s="202">
        <v>15</v>
      </c>
      <c r="I264" s="202">
        <f>D264+E264+H264</f>
        <v>15</v>
      </c>
      <c r="J264" s="202"/>
      <c r="K264" s="202">
        <f t="shared" si="84"/>
        <v>15</v>
      </c>
      <c r="L264" s="324"/>
      <c r="M264" s="324"/>
      <c r="N264" s="374"/>
      <c r="O264" s="291"/>
    </row>
    <row r="265" spans="1:15" s="327" customFormat="1" ht="15">
      <c r="A265" s="345" t="s">
        <v>12</v>
      </c>
      <c r="B265" s="400" t="s">
        <v>661</v>
      </c>
      <c r="C265" s="376"/>
      <c r="D265" s="202"/>
      <c r="E265" s="202"/>
      <c r="F265" s="203"/>
      <c r="G265" s="202"/>
      <c r="H265" s="202">
        <v>145</v>
      </c>
      <c r="I265" s="202">
        <f>D265+E265+H265</f>
        <v>145</v>
      </c>
      <c r="J265" s="202"/>
      <c r="K265" s="202">
        <f t="shared" si="84"/>
        <v>145</v>
      </c>
      <c r="L265" s="324"/>
      <c r="M265" s="324"/>
      <c r="N265" s="374"/>
      <c r="O265" s="291"/>
    </row>
    <row r="266" spans="1:15" s="404" customFormat="1" ht="14.25">
      <c r="A266" s="401" t="s">
        <v>662</v>
      </c>
      <c r="B266" s="402" t="s">
        <v>473</v>
      </c>
      <c r="C266" s="403"/>
      <c r="D266" s="209"/>
      <c r="E266" s="209"/>
      <c r="F266" s="210"/>
      <c r="G266" s="209"/>
      <c r="H266" s="209">
        <f>SUM(H267:H268)</f>
        <v>108</v>
      </c>
      <c r="I266" s="209">
        <f t="shared" ref="I266:K266" si="86">SUM(I267:I268)</f>
        <v>108</v>
      </c>
      <c r="J266" s="209">
        <f t="shared" si="86"/>
        <v>0</v>
      </c>
      <c r="K266" s="209">
        <f t="shared" si="86"/>
        <v>108</v>
      </c>
      <c r="L266" s="390"/>
      <c r="M266" s="390"/>
      <c r="N266" s="395"/>
      <c r="O266" s="396"/>
    </row>
    <row r="267" spans="1:15" s="293" customFormat="1" ht="45">
      <c r="A267" s="345" t="s">
        <v>12</v>
      </c>
      <c r="B267" s="342" t="s">
        <v>663</v>
      </c>
      <c r="C267" s="343"/>
      <c r="D267" s="196"/>
      <c r="E267" s="196"/>
      <c r="F267" s="197"/>
      <c r="G267" s="196"/>
      <c r="H267" s="196">
        <v>99</v>
      </c>
      <c r="I267" s="196">
        <f>SUM(D267:H267)</f>
        <v>99</v>
      </c>
      <c r="J267" s="196"/>
      <c r="K267" s="196">
        <f>I267-J267</f>
        <v>99</v>
      </c>
      <c r="L267" s="332"/>
      <c r="M267" s="332"/>
      <c r="N267" s="344"/>
      <c r="O267" s="340"/>
    </row>
    <row r="268" spans="1:15" s="293" customFormat="1" ht="30">
      <c r="A268" s="345" t="s">
        <v>12</v>
      </c>
      <c r="B268" s="342" t="s">
        <v>664</v>
      </c>
      <c r="C268" s="343"/>
      <c r="D268" s="196"/>
      <c r="E268" s="196"/>
      <c r="F268" s="197"/>
      <c r="G268" s="196"/>
      <c r="H268" s="196">
        <v>9</v>
      </c>
      <c r="I268" s="196">
        <f>SUM(D268:H268)</f>
        <v>9</v>
      </c>
      <c r="J268" s="196"/>
      <c r="K268" s="196">
        <f>I268-J268</f>
        <v>9</v>
      </c>
      <c r="L268" s="332"/>
      <c r="M268" s="332"/>
      <c r="N268" s="344"/>
      <c r="O268" s="340"/>
    </row>
    <row r="269" spans="1:15" s="407" customFormat="1" ht="14.25">
      <c r="A269" s="401" t="s">
        <v>665</v>
      </c>
      <c r="B269" s="405" t="s">
        <v>118</v>
      </c>
      <c r="C269" s="406"/>
      <c r="D269" s="211"/>
      <c r="E269" s="211"/>
      <c r="F269" s="212"/>
      <c r="G269" s="211"/>
      <c r="H269" s="211">
        <f>H270</f>
        <v>205</v>
      </c>
      <c r="I269" s="211">
        <f t="shared" ref="I269:K269" si="87">I270</f>
        <v>205</v>
      </c>
      <c r="J269" s="211">
        <f t="shared" si="87"/>
        <v>0</v>
      </c>
      <c r="K269" s="211">
        <f t="shared" si="87"/>
        <v>205</v>
      </c>
      <c r="L269" s="356"/>
      <c r="M269" s="356"/>
      <c r="N269" s="357"/>
      <c r="O269" s="358"/>
    </row>
    <row r="270" spans="1:15" s="335" customFormat="1" ht="30">
      <c r="A270" s="345" t="s">
        <v>12</v>
      </c>
      <c r="B270" s="342" t="s">
        <v>666</v>
      </c>
      <c r="C270" s="343"/>
      <c r="D270" s="196"/>
      <c r="E270" s="196"/>
      <c r="F270" s="197"/>
      <c r="G270" s="196"/>
      <c r="H270" s="196">
        <v>205</v>
      </c>
      <c r="I270" s="196">
        <f>SUM(D270:H270)</f>
        <v>205</v>
      </c>
      <c r="J270" s="196"/>
      <c r="K270" s="196">
        <f t="shared" si="84"/>
        <v>205</v>
      </c>
      <c r="L270" s="332"/>
      <c r="M270" s="332"/>
      <c r="N270" s="344"/>
      <c r="O270" s="340"/>
    </row>
    <row r="271" spans="1:15" s="408" customFormat="1" ht="14.25">
      <c r="A271" s="401" t="s">
        <v>667</v>
      </c>
      <c r="B271" s="405" t="s">
        <v>521</v>
      </c>
      <c r="C271" s="406"/>
      <c r="D271" s="211"/>
      <c r="E271" s="211"/>
      <c r="F271" s="212"/>
      <c r="G271" s="211"/>
      <c r="H271" s="211">
        <f>H272</f>
        <v>150</v>
      </c>
      <c r="I271" s="211">
        <f t="shared" ref="I271:K271" si="88">I272</f>
        <v>150</v>
      </c>
      <c r="J271" s="211">
        <f t="shared" si="88"/>
        <v>0</v>
      </c>
      <c r="K271" s="211">
        <f t="shared" si="88"/>
        <v>150</v>
      </c>
      <c r="L271" s="356"/>
      <c r="M271" s="356"/>
      <c r="N271" s="357"/>
      <c r="O271" s="358"/>
    </row>
    <row r="272" spans="1:15" s="335" customFormat="1" ht="15">
      <c r="A272" s="345" t="s">
        <v>12</v>
      </c>
      <c r="B272" s="342" t="s">
        <v>668</v>
      </c>
      <c r="C272" s="343"/>
      <c r="D272" s="196"/>
      <c r="E272" s="196"/>
      <c r="F272" s="197"/>
      <c r="G272" s="196"/>
      <c r="H272" s="196">
        <v>150</v>
      </c>
      <c r="I272" s="196">
        <f>SUM(D272:H272)</f>
        <v>150</v>
      </c>
      <c r="J272" s="196"/>
      <c r="K272" s="196">
        <f t="shared" si="84"/>
        <v>150</v>
      </c>
      <c r="L272" s="332"/>
      <c r="M272" s="332"/>
      <c r="N272" s="344"/>
      <c r="O272" s="340"/>
    </row>
    <row r="273" spans="1:15" s="408" customFormat="1" ht="14.25">
      <c r="A273" s="401" t="s">
        <v>669</v>
      </c>
      <c r="B273" s="405" t="s">
        <v>670</v>
      </c>
      <c r="C273" s="406"/>
      <c r="D273" s="211"/>
      <c r="E273" s="211"/>
      <c r="F273" s="212"/>
      <c r="G273" s="211"/>
      <c r="H273" s="211">
        <f>H274</f>
        <v>1000</v>
      </c>
      <c r="I273" s="211">
        <f t="shared" ref="I273:K273" si="89">I274</f>
        <v>1000</v>
      </c>
      <c r="J273" s="211">
        <f t="shared" si="89"/>
        <v>0</v>
      </c>
      <c r="K273" s="211">
        <f t="shared" si="89"/>
        <v>1000</v>
      </c>
      <c r="L273" s="356"/>
      <c r="M273" s="356"/>
      <c r="N273" s="357"/>
      <c r="O273" s="358"/>
    </row>
    <row r="274" spans="1:15" s="327" customFormat="1" ht="30">
      <c r="A274" s="345" t="s">
        <v>12</v>
      </c>
      <c r="B274" s="400" t="s">
        <v>671</v>
      </c>
      <c r="C274" s="376"/>
      <c r="D274" s="202"/>
      <c r="E274" s="202"/>
      <c r="F274" s="203"/>
      <c r="G274" s="202"/>
      <c r="H274" s="202">
        <v>1000</v>
      </c>
      <c r="I274" s="202">
        <f t="shared" si="85"/>
        <v>1000</v>
      </c>
      <c r="J274" s="202"/>
      <c r="K274" s="202">
        <f t="shared" si="84"/>
        <v>1000</v>
      </c>
      <c r="L274" s="324"/>
      <c r="M274" s="324"/>
      <c r="N274" s="374"/>
      <c r="O274" s="291"/>
    </row>
    <row r="275" spans="1:15" s="392" customFormat="1" ht="14.25">
      <c r="A275" s="398">
        <v>9</v>
      </c>
      <c r="B275" s="409" t="s">
        <v>672</v>
      </c>
      <c r="C275" s="389"/>
      <c r="D275" s="206">
        <f t="shared" ref="D275:K275" si="90">SUM(D276:D277)</f>
        <v>0</v>
      </c>
      <c r="E275" s="206">
        <f t="shared" si="90"/>
        <v>0</v>
      </c>
      <c r="F275" s="213"/>
      <c r="G275" s="206"/>
      <c r="H275" s="206">
        <f t="shared" si="90"/>
        <v>507</v>
      </c>
      <c r="I275" s="206">
        <f t="shared" si="90"/>
        <v>507</v>
      </c>
      <c r="J275" s="206">
        <f t="shared" si="90"/>
        <v>0</v>
      </c>
      <c r="K275" s="206">
        <f t="shared" si="90"/>
        <v>507</v>
      </c>
      <c r="L275" s="390"/>
      <c r="M275" s="390"/>
      <c r="N275" s="395"/>
      <c r="O275" s="396"/>
    </row>
    <row r="276" spans="1:15" s="335" customFormat="1" ht="15">
      <c r="A276" s="345" t="s">
        <v>12</v>
      </c>
      <c r="B276" s="342" t="s">
        <v>673</v>
      </c>
      <c r="C276" s="343"/>
      <c r="D276" s="196"/>
      <c r="E276" s="196"/>
      <c r="F276" s="197"/>
      <c r="G276" s="196"/>
      <c r="H276" s="196">
        <f>507-H277</f>
        <v>472</v>
      </c>
      <c r="I276" s="196">
        <f>SUM(D276:H276)</f>
        <v>472</v>
      </c>
      <c r="J276" s="196"/>
      <c r="K276" s="196">
        <f>I276-J276</f>
        <v>472</v>
      </c>
      <c r="L276" s="332"/>
      <c r="M276" s="332"/>
      <c r="N276" s="344"/>
      <c r="O276" s="340"/>
    </row>
    <row r="277" spans="1:15" s="335" customFormat="1" ht="30">
      <c r="A277" s="345" t="s">
        <v>12</v>
      </c>
      <c r="B277" s="342" t="s">
        <v>674</v>
      </c>
      <c r="C277" s="343"/>
      <c r="D277" s="196"/>
      <c r="E277" s="196"/>
      <c r="F277" s="197"/>
      <c r="G277" s="196"/>
      <c r="H277" s="196">
        <v>35</v>
      </c>
      <c r="I277" s="196">
        <f>SUM(D277:H277)</f>
        <v>35</v>
      </c>
      <c r="J277" s="196"/>
      <c r="K277" s="196">
        <f>I277-J277</f>
        <v>35</v>
      </c>
      <c r="L277" s="332"/>
      <c r="M277" s="332"/>
      <c r="N277" s="344" t="s">
        <v>960</v>
      </c>
      <c r="O277" s="340"/>
    </row>
    <row r="278" spans="1:15" s="392" customFormat="1" ht="29.25">
      <c r="A278" s="242">
        <v>10</v>
      </c>
      <c r="B278" s="251" t="s">
        <v>961</v>
      </c>
      <c r="C278" s="389">
        <f>'[10]Biểu số 05.UB'!C11</f>
        <v>996</v>
      </c>
      <c r="D278" s="389">
        <f>'[10]Biểu số 05.UB'!G11</f>
        <v>146076</v>
      </c>
      <c r="E278" s="389"/>
      <c r="F278" s="389"/>
      <c r="G278" s="389">
        <f>'[10]Biểu số 05.UB'!J11+'[10]Biểu số 05.UB'!M11</f>
        <v>25030</v>
      </c>
      <c r="H278" s="389">
        <f>'[10]Biểu số 05.UB'!L11+'[10]Biểu số 05.UB'!N11</f>
        <v>39114</v>
      </c>
      <c r="I278" s="389">
        <f>SUM(D278:H278)</f>
        <v>210220</v>
      </c>
      <c r="J278" s="389">
        <f>'[10]Biểu số 05.UB'!O11</f>
        <v>2680.5</v>
      </c>
      <c r="K278" s="389">
        <f>I278-J278</f>
        <v>207539.5</v>
      </c>
      <c r="L278" s="390">
        <v>210220</v>
      </c>
      <c r="M278" s="390">
        <f>I278-L278</f>
        <v>0</v>
      </c>
      <c r="N278" s="395" t="s">
        <v>962</v>
      </c>
      <c r="O278" s="396">
        <f>D278</f>
        <v>146076</v>
      </c>
    </row>
    <row r="279" spans="1:15" s="327" customFormat="1" ht="15">
      <c r="A279" s="242">
        <v>11</v>
      </c>
      <c r="B279" s="262" t="s">
        <v>315</v>
      </c>
      <c r="C279" s="389"/>
      <c r="D279" s="206"/>
      <c r="E279" s="206"/>
      <c r="F279" s="213"/>
      <c r="G279" s="206"/>
      <c r="H279" s="206">
        <f>H280+H296</f>
        <v>8583</v>
      </c>
      <c r="I279" s="206">
        <f>D279+E279+H279</f>
        <v>8583</v>
      </c>
      <c r="J279" s="206">
        <f>J280+J296</f>
        <v>647</v>
      </c>
      <c r="K279" s="206">
        <f t="shared" si="84"/>
        <v>7936</v>
      </c>
      <c r="L279" s="324"/>
      <c r="M279" s="324"/>
      <c r="N279" s="374"/>
      <c r="O279" s="291"/>
    </row>
    <row r="280" spans="1:15" s="392" customFormat="1" ht="14.25">
      <c r="A280" s="242" t="s">
        <v>680</v>
      </c>
      <c r="B280" s="262" t="s">
        <v>681</v>
      </c>
      <c r="C280" s="389"/>
      <c r="D280" s="206"/>
      <c r="E280" s="206"/>
      <c r="F280" s="213"/>
      <c r="G280" s="206"/>
      <c r="H280" s="206">
        <f>H281+H295</f>
        <v>1710</v>
      </c>
      <c r="I280" s="206">
        <f>I281+I295</f>
        <v>1710</v>
      </c>
      <c r="J280" s="206">
        <f>J281+J295</f>
        <v>172</v>
      </c>
      <c r="K280" s="206">
        <f>K281+K295</f>
        <v>1538</v>
      </c>
      <c r="L280" s="390"/>
      <c r="M280" s="390"/>
      <c r="N280" s="395"/>
      <c r="O280" s="396"/>
    </row>
    <row r="281" spans="1:15" s="392" customFormat="1" ht="14.25">
      <c r="A281" s="257" t="s">
        <v>682</v>
      </c>
      <c r="B281" s="262" t="s">
        <v>683</v>
      </c>
      <c r="C281" s="389"/>
      <c r="D281" s="206"/>
      <c r="E281" s="206"/>
      <c r="F281" s="213"/>
      <c r="G281" s="206"/>
      <c r="H281" s="206">
        <f>SUM(H282:H294)</f>
        <v>1490</v>
      </c>
      <c r="I281" s="206">
        <f t="shared" ref="I281:K281" si="91">SUM(I282:I294)</f>
        <v>1490</v>
      </c>
      <c r="J281" s="206">
        <f t="shared" si="91"/>
        <v>150</v>
      </c>
      <c r="K281" s="206">
        <f t="shared" si="91"/>
        <v>1340</v>
      </c>
      <c r="L281" s="390"/>
      <c r="M281" s="390"/>
      <c r="N281" s="395"/>
      <c r="O281" s="396"/>
    </row>
    <row r="282" spans="1:15" s="327" customFormat="1" ht="45">
      <c r="A282" s="253" t="s">
        <v>12</v>
      </c>
      <c r="B282" s="254" t="s">
        <v>684</v>
      </c>
      <c r="C282" s="376"/>
      <c r="D282" s="202"/>
      <c r="E282" s="202"/>
      <c r="F282" s="203"/>
      <c r="G282" s="202"/>
      <c r="H282" s="202">
        <v>50</v>
      </c>
      <c r="I282" s="202">
        <f t="shared" si="85"/>
        <v>50</v>
      </c>
      <c r="J282" s="202">
        <v>5</v>
      </c>
      <c r="K282" s="202">
        <f>I282-J282</f>
        <v>45</v>
      </c>
      <c r="L282" s="324"/>
      <c r="M282" s="324"/>
      <c r="N282" s="374"/>
      <c r="O282" s="291"/>
    </row>
    <row r="283" spans="1:15" s="327" customFormat="1" ht="15">
      <c r="A283" s="253" t="s">
        <v>12</v>
      </c>
      <c r="B283" s="254" t="s">
        <v>685</v>
      </c>
      <c r="C283" s="376"/>
      <c r="D283" s="202"/>
      <c r="E283" s="202"/>
      <c r="F283" s="203"/>
      <c r="G283" s="202"/>
      <c r="H283" s="202">
        <v>30</v>
      </c>
      <c r="I283" s="202">
        <f t="shared" si="85"/>
        <v>30</v>
      </c>
      <c r="J283" s="202">
        <v>3</v>
      </c>
      <c r="K283" s="202">
        <f t="shared" ref="K283:K294" si="92">I283-J283</f>
        <v>27</v>
      </c>
      <c r="L283" s="324"/>
      <c r="M283" s="324"/>
      <c r="N283" s="374"/>
      <c r="O283" s="291"/>
    </row>
    <row r="284" spans="1:15" s="327" customFormat="1" ht="15">
      <c r="A284" s="253" t="s">
        <v>12</v>
      </c>
      <c r="B284" s="254" t="s">
        <v>686</v>
      </c>
      <c r="C284" s="376"/>
      <c r="D284" s="202"/>
      <c r="E284" s="202"/>
      <c r="F284" s="203"/>
      <c r="G284" s="202"/>
      <c r="H284" s="202">
        <v>15</v>
      </c>
      <c r="I284" s="202">
        <f t="shared" si="85"/>
        <v>15</v>
      </c>
      <c r="J284" s="202">
        <v>2</v>
      </c>
      <c r="K284" s="202">
        <f t="shared" si="92"/>
        <v>13</v>
      </c>
      <c r="L284" s="324"/>
      <c r="M284" s="324"/>
      <c r="N284" s="374"/>
      <c r="O284" s="291"/>
    </row>
    <row r="285" spans="1:15" s="327" customFormat="1" ht="30">
      <c r="A285" s="253" t="s">
        <v>12</v>
      </c>
      <c r="B285" s="254" t="s">
        <v>687</v>
      </c>
      <c r="C285" s="376"/>
      <c r="D285" s="202"/>
      <c r="E285" s="202"/>
      <c r="F285" s="203"/>
      <c r="G285" s="202"/>
      <c r="H285" s="202">
        <v>160</v>
      </c>
      <c r="I285" s="202">
        <f t="shared" si="85"/>
        <v>160</v>
      </c>
      <c r="J285" s="202">
        <v>16</v>
      </c>
      <c r="K285" s="202">
        <f t="shared" si="92"/>
        <v>144</v>
      </c>
      <c r="L285" s="324"/>
      <c r="M285" s="324"/>
      <c r="N285" s="374"/>
      <c r="O285" s="291"/>
    </row>
    <row r="286" spans="1:15" s="327" customFormat="1" ht="15">
      <c r="A286" s="253" t="s">
        <v>12</v>
      </c>
      <c r="B286" s="254" t="s">
        <v>688</v>
      </c>
      <c r="C286" s="376"/>
      <c r="D286" s="202"/>
      <c r="E286" s="202"/>
      <c r="F286" s="203"/>
      <c r="G286" s="202"/>
      <c r="H286" s="202">
        <v>90</v>
      </c>
      <c r="I286" s="202">
        <f t="shared" si="85"/>
        <v>90</v>
      </c>
      <c r="J286" s="202">
        <v>9</v>
      </c>
      <c r="K286" s="202">
        <f t="shared" si="92"/>
        <v>81</v>
      </c>
      <c r="L286" s="324"/>
      <c r="M286" s="324"/>
      <c r="N286" s="374"/>
      <c r="O286" s="291"/>
    </row>
    <row r="287" spans="1:15" s="327" customFormat="1" ht="30">
      <c r="A287" s="253" t="s">
        <v>12</v>
      </c>
      <c r="B287" s="254" t="s">
        <v>689</v>
      </c>
      <c r="C287" s="376"/>
      <c r="D287" s="202"/>
      <c r="E287" s="202"/>
      <c r="F287" s="203"/>
      <c r="G287" s="202"/>
      <c r="H287" s="202">
        <v>150</v>
      </c>
      <c r="I287" s="202">
        <f t="shared" si="85"/>
        <v>150</v>
      </c>
      <c r="J287" s="202">
        <v>15</v>
      </c>
      <c r="K287" s="202">
        <f t="shared" si="92"/>
        <v>135</v>
      </c>
      <c r="L287" s="324"/>
      <c r="M287" s="324"/>
      <c r="N287" s="374"/>
      <c r="O287" s="291"/>
    </row>
    <row r="288" spans="1:15" s="327" customFormat="1" ht="30">
      <c r="A288" s="253" t="s">
        <v>12</v>
      </c>
      <c r="B288" s="254" t="s">
        <v>690</v>
      </c>
      <c r="C288" s="376"/>
      <c r="D288" s="202"/>
      <c r="E288" s="202"/>
      <c r="F288" s="203"/>
      <c r="G288" s="202"/>
      <c r="H288" s="202">
        <v>115</v>
      </c>
      <c r="I288" s="202">
        <f t="shared" si="85"/>
        <v>115</v>
      </c>
      <c r="J288" s="202">
        <v>12</v>
      </c>
      <c r="K288" s="202">
        <f t="shared" si="92"/>
        <v>103</v>
      </c>
      <c r="L288" s="324"/>
      <c r="M288" s="324"/>
      <c r="N288" s="374"/>
      <c r="O288" s="291"/>
    </row>
    <row r="289" spans="1:15" s="327" customFormat="1" ht="60">
      <c r="A289" s="253" t="s">
        <v>12</v>
      </c>
      <c r="B289" s="254" t="s">
        <v>691</v>
      </c>
      <c r="C289" s="376"/>
      <c r="D289" s="202"/>
      <c r="E289" s="202"/>
      <c r="F289" s="203"/>
      <c r="G289" s="202"/>
      <c r="H289" s="202">
        <v>200</v>
      </c>
      <c r="I289" s="202">
        <f t="shared" si="85"/>
        <v>200</v>
      </c>
      <c r="J289" s="202">
        <v>20</v>
      </c>
      <c r="K289" s="202">
        <f t="shared" si="92"/>
        <v>180</v>
      </c>
      <c r="L289" s="324"/>
      <c r="M289" s="324"/>
      <c r="N289" s="374"/>
      <c r="O289" s="291"/>
    </row>
    <row r="290" spans="1:15" s="327" customFormat="1" ht="30">
      <c r="A290" s="253" t="s">
        <v>12</v>
      </c>
      <c r="B290" s="254" t="s">
        <v>692</v>
      </c>
      <c r="C290" s="376"/>
      <c r="D290" s="202"/>
      <c r="E290" s="202"/>
      <c r="F290" s="203"/>
      <c r="G290" s="202"/>
      <c r="H290" s="202">
        <v>120</v>
      </c>
      <c r="I290" s="202">
        <f t="shared" si="85"/>
        <v>120</v>
      </c>
      <c r="J290" s="202">
        <v>12</v>
      </c>
      <c r="K290" s="202">
        <f t="shared" si="92"/>
        <v>108</v>
      </c>
      <c r="L290" s="324"/>
      <c r="M290" s="324"/>
      <c r="N290" s="374"/>
      <c r="O290" s="291"/>
    </row>
    <row r="291" spans="1:15" s="327" customFormat="1" ht="30">
      <c r="A291" s="253" t="s">
        <v>12</v>
      </c>
      <c r="B291" s="254" t="s">
        <v>693</v>
      </c>
      <c r="C291" s="376"/>
      <c r="D291" s="202"/>
      <c r="E291" s="202"/>
      <c r="F291" s="203"/>
      <c r="G291" s="202"/>
      <c r="H291" s="202">
        <v>150</v>
      </c>
      <c r="I291" s="202">
        <f t="shared" si="85"/>
        <v>150</v>
      </c>
      <c r="J291" s="202">
        <v>15</v>
      </c>
      <c r="K291" s="202">
        <f t="shared" si="92"/>
        <v>135</v>
      </c>
      <c r="L291" s="324"/>
      <c r="M291" s="324"/>
      <c r="N291" s="374"/>
      <c r="O291" s="291"/>
    </row>
    <row r="292" spans="1:15" s="327" customFormat="1" ht="30">
      <c r="A292" s="253" t="s">
        <v>12</v>
      </c>
      <c r="B292" s="254" t="s">
        <v>694</v>
      </c>
      <c r="C292" s="376"/>
      <c r="D292" s="202"/>
      <c r="E292" s="202"/>
      <c r="F292" s="203"/>
      <c r="G292" s="202"/>
      <c r="H292" s="202">
        <v>60</v>
      </c>
      <c r="I292" s="202">
        <f t="shared" si="85"/>
        <v>60</v>
      </c>
      <c r="J292" s="202">
        <v>6</v>
      </c>
      <c r="K292" s="202">
        <f t="shared" si="92"/>
        <v>54</v>
      </c>
      <c r="L292" s="324"/>
      <c r="M292" s="324"/>
      <c r="N292" s="374"/>
      <c r="O292" s="291"/>
    </row>
    <row r="293" spans="1:15" s="327" customFormat="1" ht="30">
      <c r="A293" s="253" t="s">
        <v>12</v>
      </c>
      <c r="B293" s="254" t="s">
        <v>695</v>
      </c>
      <c r="C293" s="376"/>
      <c r="D293" s="202"/>
      <c r="E293" s="202"/>
      <c r="F293" s="203"/>
      <c r="G293" s="202"/>
      <c r="H293" s="202">
        <v>300</v>
      </c>
      <c r="I293" s="202">
        <f t="shared" si="85"/>
        <v>300</v>
      </c>
      <c r="J293" s="202">
        <v>30</v>
      </c>
      <c r="K293" s="202">
        <f t="shared" si="92"/>
        <v>270</v>
      </c>
      <c r="L293" s="324"/>
      <c r="M293" s="324"/>
      <c r="N293" s="374"/>
      <c r="O293" s="291"/>
    </row>
    <row r="294" spans="1:15" s="327" customFormat="1" ht="45">
      <c r="A294" s="253" t="s">
        <v>12</v>
      </c>
      <c r="B294" s="254" t="s">
        <v>696</v>
      </c>
      <c r="C294" s="376"/>
      <c r="D294" s="202"/>
      <c r="E294" s="202"/>
      <c r="F294" s="203"/>
      <c r="G294" s="202"/>
      <c r="H294" s="202">
        <v>50</v>
      </c>
      <c r="I294" s="202">
        <f t="shared" si="85"/>
        <v>50</v>
      </c>
      <c r="J294" s="202">
        <v>5</v>
      </c>
      <c r="K294" s="202">
        <f t="shared" si="92"/>
        <v>45</v>
      </c>
      <c r="L294" s="324"/>
      <c r="M294" s="324"/>
      <c r="N294" s="374"/>
      <c r="O294" s="291"/>
    </row>
    <row r="295" spans="1:15" s="392" customFormat="1" ht="14.25">
      <c r="A295" s="257" t="s">
        <v>697</v>
      </c>
      <c r="B295" s="251" t="s">
        <v>698</v>
      </c>
      <c r="C295" s="389"/>
      <c r="D295" s="206"/>
      <c r="E295" s="206"/>
      <c r="F295" s="213"/>
      <c r="G295" s="206"/>
      <c r="H295" s="206">
        <v>220</v>
      </c>
      <c r="I295" s="206">
        <f t="shared" si="85"/>
        <v>220</v>
      </c>
      <c r="J295" s="206">
        <v>22</v>
      </c>
      <c r="K295" s="206">
        <f t="shared" si="84"/>
        <v>198</v>
      </c>
      <c r="L295" s="390"/>
      <c r="M295" s="390"/>
      <c r="N295" s="395"/>
      <c r="O295" s="396"/>
    </row>
    <row r="296" spans="1:15" s="392" customFormat="1" ht="14.25">
      <c r="A296" s="242" t="s">
        <v>699</v>
      </c>
      <c r="B296" s="262" t="s">
        <v>700</v>
      </c>
      <c r="C296" s="389"/>
      <c r="D296" s="206"/>
      <c r="E296" s="206"/>
      <c r="F296" s="213"/>
      <c r="G296" s="206"/>
      <c r="H296" s="206">
        <f>H297+H317+H318+H321</f>
        <v>6873</v>
      </c>
      <c r="I296" s="206">
        <f>I297+I317+I318+I321</f>
        <v>6873</v>
      </c>
      <c r="J296" s="206">
        <f>J297+J317+J318+J321</f>
        <v>475</v>
      </c>
      <c r="K296" s="206">
        <f>K297+K317+K318+K321</f>
        <v>6398</v>
      </c>
      <c r="L296" s="390"/>
      <c r="M296" s="390"/>
      <c r="N296" s="395"/>
      <c r="O296" s="396"/>
    </row>
    <row r="297" spans="1:15" s="392" customFormat="1" ht="14.25">
      <c r="A297" s="242" t="s">
        <v>701</v>
      </c>
      <c r="B297" s="262" t="s">
        <v>702</v>
      </c>
      <c r="C297" s="389"/>
      <c r="D297" s="206"/>
      <c r="E297" s="206"/>
      <c r="F297" s="213"/>
      <c r="G297" s="206"/>
      <c r="H297" s="206">
        <f>SUM(H298:H316)</f>
        <v>4751</v>
      </c>
      <c r="I297" s="206">
        <f>SUM(I298:I316)</f>
        <v>4751</v>
      </c>
      <c r="J297" s="206">
        <f>SUM(J298:J316)</f>
        <v>463</v>
      </c>
      <c r="K297" s="206">
        <f>SUM(K298:K316)</f>
        <v>4288</v>
      </c>
      <c r="L297" s="390"/>
      <c r="M297" s="390"/>
      <c r="N297" s="395"/>
      <c r="O297" s="396"/>
    </row>
    <row r="298" spans="1:15" s="327" customFormat="1" ht="15">
      <c r="A298" s="253" t="s">
        <v>12</v>
      </c>
      <c r="B298" s="254" t="s">
        <v>703</v>
      </c>
      <c r="C298" s="376"/>
      <c r="D298" s="202"/>
      <c r="E298" s="202"/>
      <c r="F298" s="203"/>
      <c r="G298" s="202"/>
      <c r="H298" s="202">
        <v>120</v>
      </c>
      <c r="I298" s="202">
        <f t="shared" si="85"/>
        <v>120</v>
      </c>
      <c r="J298" s="202">
        <v>12</v>
      </c>
      <c r="K298" s="202">
        <f>I298-J298</f>
        <v>108</v>
      </c>
      <c r="L298" s="324"/>
      <c r="M298" s="324"/>
      <c r="N298" s="374"/>
      <c r="O298" s="291"/>
    </row>
    <row r="299" spans="1:15" s="327" customFormat="1" ht="30">
      <c r="A299" s="253" t="s">
        <v>12</v>
      </c>
      <c r="B299" s="254" t="s">
        <v>704</v>
      </c>
      <c r="C299" s="376"/>
      <c r="D299" s="202"/>
      <c r="E299" s="202"/>
      <c r="F299" s="203"/>
      <c r="G299" s="202"/>
      <c r="H299" s="202">
        <v>40</v>
      </c>
      <c r="I299" s="202">
        <f t="shared" si="85"/>
        <v>40</v>
      </c>
      <c r="J299" s="202">
        <v>4</v>
      </c>
      <c r="K299" s="202">
        <f t="shared" ref="K299:K321" si="93">I299-J299</f>
        <v>36</v>
      </c>
      <c r="L299" s="324"/>
      <c r="M299" s="324"/>
      <c r="N299" s="374"/>
      <c r="O299" s="291"/>
    </row>
    <row r="300" spans="1:15" s="327" customFormat="1" ht="15">
      <c r="A300" s="253" t="s">
        <v>12</v>
      </c>
      <c r="B300" s="254" t="s">
        <v>705</v>
      </c>
      <c r="C300" s="376"/>
      <c r="D300" s="202"/>
      <c r="E300" s="202"/>
      <c r="F300" s="203"/>
      <c r="G300" s="202"/>
      <c r="H300" s="202">
        <v>50</v>
      </c>
      <c r="I300" s="202">
        <f t="shared" si="85"/>
        <v>50</v>
      </c>
      <c r="J300" s="202">
        <v>5</v>
      </c>
      <c r="K300" s="202">
        <f t="shared" si="93"/>
        <v>45</v>
      </c>
      <c r="L300" s="324"/>
      <c r="M300" s="324"/>
      <c r="N300" s="374"/>
      <c r="O300" s="291"/>
    </row>
    <row r="301" spans="1:15" s="327" customFormat="1" ht="15">
      <c r="A301" s="253" t="s">
        <v>12</v>
      </c>
      <c r="B301" s="254" t="s">
        <v>706</v>
      </c>
      <c r="C301" s="376"/>
      <c r="D301" s="202"/>
      <c r="E301" s="202"/>
      <c r="F301" s="203"/>
      <c r="G301" s="202"/>
      <c r="H301" s="202">
        <v>800</v>
      </c>
      <c r="I301" s="202">
        <f t="shared" si="85"/>
        <v>800</v>
      </c>
      <c r="J301" s="202">
        <v>80</v>
      </c>
      <c r="K301" s="202">
        <f t="shared" si="93"/>
        <v>720</v>
      </c>
      <c r="L301" s="324"/>
      <c r="M301" s="324"/>
      <c r="N301" s="374"/>
      <c r="O301" s="291"/>
    </row>
    <row r="302" spans="1:15" s="327" customFormat="1" ht="15">
      <c r="A302" s="253" t="s">
        <v>12</v>
      </c>
      <c r="B302" s="254" t="s">
        <v>707</v>
      </c>
      <c r="C302" s="376"/>
      <c r="D302" s="202"/>
      <c r="E302" s="202"/>
      <c r="F302" s="203"/>
      <c r="G302" s="202"/>
      <c r="H302" s="202">
        <v>220</v>
      </c>
      <c r="I302" s="202">
        <f t="shared" si="85"/>
        <v>220</v>
      </c>
      <c r="J302" s="202">
        <v>20</v>
      </c>
      <c r="K302" s="202">
        <f t="shared" si="93"/>
        <v>200</v>
      </c>
      <c r="L302" s="324"/>
      <c r="M302" s="324"/>
      <c r="N302" s="374"/>
      <c r="O302" s="291"/>
    </row>
    <row r="303" spans="1:15" s="327" customFormat="1" ht="30">
      <c r="A303" s="253" t="s">
        <v>12</v>
      </c>
      <c r="B303" s="254" t="s">
        <v>708</v>
      </c>
      <c r="C303" s="376"/>
      <c r="D303" s="202"/>
      <c r="E303" s="202"/>
      <c r="F303" s="203"/>
      <c r="G303" s="202"/>
      <c r="H303" s="202">
        <v>120</v>
      </c>
      <c r="I303" s="202">
        <f t="shared" si="85"/>
        <v>120</v>
      </c>
      <c r="J303" s="202">
        <v>12</v>
      </c>
      <c r="K303" s="202">
        <f t="shared" si="93"/>
        <v>108</v>
      </c>
      <c r="L303" s="324"/>
      <c r="M303" s="324"/>
      <c r="N303" s="374"/>
      <c r="O303" s="291"/>
    </row>
    <row r="304" spans="1:15" s="327" customFormat="1" ht="30">
      <c r="A304" s="253" t="s">
        <v>12</v>
      </c>
      <c r="B304" s="254" t="s">
        <v>709</v>
      </c>
      <c r="C304" s="376"/>
      <c r="D304" s="202"/>
      <c r="E304" s="202"/>
      <c r="F304" s="203"/>
      <c r="G304" s="202"/>
      <c r="H304" s="202">
        <v>100</v>
      </c>
      <c r="I304" s="202">
        <f t="shared" si="85"/>
        <v>100</v>
      </c>
      <c r="J304" s="202">
        <v>10</v>
      </c>
      <c r="K304" s="202">
        <f t="shared" si="93"/>
        <v>90</v>
      </c>
      <c r="L304" s="324"/>
      <c r="M304" s="324"/>
      <c r="N304" s="374"/>
      <c r="O304" s="291"/>
    </row>
    <row r="305" spans="1:15" s="327" customFormat="1" ht="15">
      <c r="A305" s="253" t="s">
        <v>12</v>
      </c>
      <c r="B305" s="254" t="s">
        <v>710</v>
      </c>
      <c r="C305" s="376"/>
      <c r="D305" s="202"/>
      <c r="E305" s="202"/>
      <c r="F305" s="203"/>
      <c r="G305" s="202"/>
      <c r="H305" s="202">
        <v>11</v>
      </c>
      <c r="I305" s="202">
        <f t="shared" si="85"/>
        <v>11</v>
      </c>
      <c r="J305" s="202">
        <v>1</v>
      </c>
      <c r="K305" s="202">
        <f t="shared" si="93"/>
        <v>10</v>
      </c>
      <c r="L305" s="324"/>
      <c r="M305" s="324"/>
      <c r="N305" s="374"/>
      <c r="O305" s="291"/>
    </row>
    <row r="306" spans="1:15" s="327" customFormat="1" ht="15">
      <c r="A306" s="253" t="s">
        <v>12</v>
      </c>
      <c r="B306" s="254" t="s">
        <v>711</v>
      </c>
      <c r="C306" s="376"/>
      <c r="D306" s="202"/>
      <c r="E306" s="202"/>
      <c r="F306" s="203"/>
      <c r="G306" s="202"/>
      <c r="H306" s="202">
        <v>100</v>
      </c>
      <c r="I306" s="202">
        <f t="shared" si="85"/>
        <v>100</v>
      </c>
      <c r="J306" s="202">
        <v>10</v>
      </c>
      <c r="K306" s="202">
        <f t="shared" si="93"/>
        <v>90</v>
      </c>
      <c r="L306" s="324"/>
      <c r="M306" s="324"/>
      <c r="N306" s="374"/>
      <c r="O306" s="291"/>
    </row>
    <row r="307" spans="1:15" s="327" customFormat="1" ht="15">
      <c r="A307" s="253" t="s">
        <v>12</v>
      </c>
      <c r="B307" s="254" t="s">
        <v>712</v>
      </c>
      <c r="C307" s="376"/>
      <c r="D307" s="202"/>
      <c r="E307" s="202"/>
      <c r="F307" s="203"/>
      <c r="G307" s="202"/>
      <c r="H307" s="202">
        <v>100</v>
      </c>
      <c r="I307" s="202">
        <f>D307+E307+H307</f>
        <v>100</v>
      </c>
      <c r="J307" s="202"/>
      <c r="K307" s="202">
        <f t="shared" si="93"/>
        <v>100</v>
      </c>
      <c r="L307" s="324"/>
      <c r="M307" s="324"/>
      <c r="N307" s="374"/>
      <c r="O307" s="291"/>
    </row>
    <row r="308" spans="1:15" s="327" customFormat="1" ht="15">
      <c r="A308" s="253" t="s">
        <v>12</v>
      </c>
      <c r="B308" s="254" t="s">
        <v>713</v>
      </c>
      <c r="C308" s="376"/>
      <c r="D308" s="202"/>
      <c r="E308" s="202"/>
      <c r="F308" s="203"/>
      <c r="G308" s="202"/>
      <c r="H308" s="202">
        <v>300</v>
      </c>
      <c r="I308" s="202">
        <f t="shared" si="85"/>
        <v>300</v>
      </c>
      <c r="J308" s="202">
        <v>30</v>
      </c>
      <c r="K308" s="202">
        <f t="shared" si="93"/>
        <v>270</v>
      </c>
      <c r="L308" s="324"/>
      <c r="M308" s="324"/>
      <c r="N308" s="374"/>
      <c r="O308" s="291"/>
    </row>
    <row r="309" spans="1:15" s="327" customFormat="1" ht="30">
      <c r="A309" s="253" t="s">
        <v>12</v>
      </c>
      <c r="B309" s="254" t="s">
        <v>714</v>
      </c>
      <c r="C309" s="376"/>
      <c r="D309" s="202"/>
      <c r="E309" s="202"/>
      <c r="F309" s="203"/>
      <c r="G309" s="202"/>
      <c r="H309" s="202">
        <v>150</v>
      </c>
      <c r="I309" s="202">
        <f t="shared" ref="I309:I316" si="94">H309</f>
        <v>150</v>
      </c>
      <c r="J309" s="202">
        <v>15</v>
      </c>
      <c r="K309" s="202">
        <f t="shared" si="93"/>
        <v>135</v>
      </c>
      <c r="L309" s="324"/>
      <c r="M309" s="324"/>
      <c r="N309" s="374"/>
      <c r="O309" s="291"/>
    </row>
    <row r="310" spans="1:15" s="327" customFormat="1" ht="30">
      <c r="A310" s="253" t="s">
        <v>12</v>
      </c>
      <c r="B310" s="254" t="s">
        <v>715</v>
      </c>
      <c r="C310" s="376"/>
      <c r="D310" s="202"/>
      <c r="E310" s="202"/>
      <c r="F310" s="203"/>
      <c r="G310" s="202"/>
      <c r="H310" s="202">
        <v>220</v>
      </c>
      <c r="I310" s="202">
        <f t="shared" si="94"/>
        <v>220</v>
      </c>
      <c r="J310" s="202">
        <v>22</v>
      </c>
      <c r="K310" s="202">
        <f t="shared" si="93"/>
        <v>198</v>
      </c>
      <c r="L310" s="324"/>
      <c r="M310" s="324"/>
      <c r="N310" s="374"/>
      <c r="O310" s="291"/>
    </row>
    <row r="311" spans="1:15" s="327" customFormat="1" ht="15">
      <c r="A311" s="253" t="s">
        <v>12</v>
      </c>
      <c r="B311" s="254" t="s">
        <v>716</v>
      </c>
      <c r="C311" s="376"/>
      <c r="D311" s="202"/>
      <c r="E311" s="202"/>
      <c r="F311" s="203"/>
      <c r="G311" s="202"/>
      <c r="H311" s="202">
        <v>150</v>
      </c>
      <c r="I311" s="202">
        <f t="shared" si="94"/>
        <v>150</v>
      </c>
      <c r="J311" s="202">
        <v>15</v>
      </c>
      <c r="K311" s="202">
        <f t="shared" si="93"/>
        <v>135</v>
      </c>
      <c r="L311" s="324"/>
      <c r="M311" s="324"/>
      <c r="N311" s="374"/>
      <c r="O311" s="291"/>
    </row>
    <row r="312" spans="1:15" s="327" customFormat="1" ht="30">
      <c r="A312" s="253" t="s">
        <v>12</v>
      </c>
      <c r="B312" s="254" t="s">
        <v>717</v>
      </c>
      <c r="C312" s="376"/>
      <c r="D312" s="202"/>
      <c r="E312" s="202"/>
      <c r="F312" s="203"/>
      <c r="G312" s="202"/>
      <c r="H312" s="202">
        <v>500</v>
      </c>
      <c r="I312" s="202">
        <f t="shared" si="94"/>
        <v>500</v>
      </c>
      <c r="J312" s="202">
        <v>50</v>
      </c>
      <c r="K312" s="202">
        <f t="shared" si="93"/>
        <v>450</v>
      </c>
      <c r="L312" s="324"/>
      <c r="M312" s="324"/>
      <c r="N312" s="374"/>
      <c r="O312" s="291"/>
    </row>
    <row r="313" spans="1:15" s="327" customFormat="1" ht="30">
      <c r="A313" s="253" t="s">
        <v>12</v>
      </c>
      <c r="B313" s="254" t="s">
        <v>718</v>
      </c>
      <c r="C313" s="376"/>
      <c r="D313" s="202"/>
      <c r="E313" s="202"/>
      <c r="F313" s="203"/>
      <c r="G313" s="202"/>
      <c r="H313" s="202">
        <v>500</v>
      </c>
      <c r="I313" s="202">
        <f t="shared" si="94"/>
        <v>500</v>
      </c>
      <c r="J313" s="202">
        <v>50</v>
      </c>
      <c r="K313" s="202">
        <f t="shared" si="93"/>
        <v>450</v>
      </c>
      <c r="L313" s="324"/>
      <c r="M313" s="324"/>
      <c r="N313" s="374"/>
      <c r="O313" s="291"/>
    </row>
    <row r="314" spans="1:15" s="327" customFormat="1" ht="15">
      <c r="A314" s="253" t="s">
        <v>12</v>
      </c>
      <c r="B314" s="254" t="s">
        <v>719</v>
      </c>
      <c r="C314" s="376"/>
      <c r="D314" s="202"/>
      <c r="E314" s="202"/>
      <c r="F314" s="203"/>
      <c r="G314" s="202"/>
      <c r="H314" s="202">
        <v>700</v>
      </c>
      <c r="I314" s="202">
        <f t="shared" si="94"/>
        <v>700</v>
      </c>
      <c r="J314" s="202">
        <v>70</v>
      </c>
      <c r="K314" s="202">
        <f t="shared" si="93"/>
        <v>630</v>
      </c>
      <c r="L314" s="324"/>
      <c r="M314" s="324"/>
      <c r="N314" s="374"/>
      <c r="O314" s="291"/>
    </row>
    <row r="315" spans="1:15" s="327" customFormat="1" ht="15">
      <c r="A315" s="253" t="s">
        <v>12</v>
      </c>
      <c r="B315" s="254" t="s">
        <v>720</v>
      </c>
      <c r="C315" s="376"/>
      <c r="D315" s="202"/>
      <c r="E315" s="202"/>
      <c r="F315" s="203"/>
      <c r="G315" s="202"/>
      <c r="H315" s="202">
        <v>70</v>
      </c>
      <c r="I315" s="202">
        <f>H315</f>
        <v>70</v>
      </c>
      <c r="J315" s="202">
        <v>7</v>
      </c>
      <c r="K315" s="202">
        <f>I315-J315</f>
        <v>63</v>
      </c>
      <c r="L315" s="324"/>
      <c r="M315" s="324"/>
      <c r="N315" s="374"/>
      <c r="O315" s="291"/>
    </row>
    <row r="316" spans="1:15" s="327" customFormat="1" ht="45">
      <c r="A316" s="253" t="s">
        <v>12</v>
      </c>
      <c r="B316" s="254" t="s">
        <v>721</v>
      </c>
      <c r="C316" s="376"/>
      <c r="D316" s="202"/>
      <c r="E316" s="202"/>
      <c r="F316" s="203"/>
      <c r="G316" s="202"/>
      <c r="H316" s="202">
        <v>500</v>
      </c>
      <c r="I316" s="202">
        <f t="shared" si="94"/>
        <v>500</v>
      </c>
      <c r="J316" s="202">
        <v>50</v>
      </c>
      <c r="K316" s="202">
        <f t="shared" ref="K316" si="95">I316-J316</f>
        <v>450</v>
      </c>
      <c r="L316" s="324"/>
      <c r="M316" s="324"/>
      <c r="N316" s="374"/>
      <c r="O316" s="291"/>
    </row>
    <row r="317" spans="1:15" s="392" customFormat="1" ht="30">
      <c r="A317" s="242" t="s">
        <v>722</v>
      </c>
      <c r="B317" s="251" t="s">
        <v>723</v>
      </c>
      <c r="C317" s="410"/>
      <c r="D317" s="216"/>
      <c r="E317" s="216"/>
      <c r="F317" s="217"/>
      <c r="G317" s="216"/>
      <c r="H317" s="206">
        <v>2000</v>
      </c>
      <c r="I317" s="206">
        <f t="shared" si="85"/>
        <v>2000</v>
      </c>
      <c r="J317" s="206"/>
      <c r="K317" s="206">
        <f t="shared" si="93"/>
        <v>2000</v>
      </c>
      <c r="L317" s="390"/>
      <c r="M317" s="390"/>
      <c r="N317" s="395"/>
      <c r="O317" s="396"/>
    </row>
    <row r="318" spans="1:15" s="392" customFormat="1" ht="15">
      <c r="A318" s="257" t="s">
        <v>724</v>
      </c>
      <c r="B318" s="251" t="s">
        <v>725</v>
      </c>
      <c r="C318" s="410"/>
      <c r="D318" s="216"/>
      <c r="E318" s="216"/>
      <c r="F318" s="217"/>
      <c r="G318" s="216"/>
      <c r="H318" s="206">
        <f>SUM(H319:H320)</f>
        <v>22</v>
      </c>
      <c r="I318" s="206">
        <f>SUM(I319:I320)</f>
        <v>22</v>
      </c>
      <c r="J318" s="206">
        <f>SUM(J319:J320)</f>
        <v>2</v>
      </c>
      <c r="K318" s="206">
        <f>SUM(K319:K320)</f>
        <v>20</v>
      </c>
      <c r="L318" s="390"/>
      <c r="M318" s="390"/>
      <c r="N318" s="395"/>
      <c r="O318" s="396"/>
    </row>
    <row r="319" spans="1:15" s="327" customFormat="1" ht="15">
      <c r="A319" s="253" t="s">
        <v>12</v>
      </c>
      <c r="B319" s="254" t="s">
        <v>127</v>
      </c>
      <c r="C319" s="384"/>
      <c r="D319" s="204"/>
      <c r="E319" s="204"/>
      <c r="F319" s="205"/>
      <c r="G319" s="204"/>
      <c r="H319" s="202">
        <v>11</v>
      </c>
      <c r="I319" s="202">
        <f t="shared" si="85"/>
        <v>11</v>
      </c>
      <c r="J319" s="202">
        <v>1</v>
      </c>
      <c r="K319" s="202">
        <f t="shared" si="93"/>
        <v>10</v>
      </c>
      <c r="L319" s="324"/>
      <c r="M319" s="324"/>
      <c r="N319" s="374"/>
      <c r="O319" s="291"/>
    </row>
    <row r="320" spans="1:15" s="327" customFormat="1" ht="15">
      <c r="A320" s="253" t="s">
        <v>12</v>
      </c>
      <c r="B320" s="254" t="s">
        <v>726</v>
      </c>
      <c r="C320" s="384"/>
      <c r="D320" s="204"/>
      <c r="E320" s="204"/>
      <c r="F320" s="205"/>
      <c r="G320" s="204"/>
      <c r="H320" s="202">
        <v>11</v>
      </c>
      <c r="I320" s="202">
        <f t="shared" si="85"/>
        <v>11</v>
      </c>
      <c r="J320" s="202">
        <v>1</v>
      </c>
      <c r="K320" s="202">
        <f t="shared" si="93"/>
        <v>10</v>
      </c>
      <c r="L320" s="324"/>
      <c r="M320" s="324"/>
      <c r="N320" s="374"/>
      <c r="O320" s="291"/>
    </row>
    <row r="321" spans="1:15" s="392" customFormat="1" ht="28.5">
      <c r="A321" s="257" t="s">
        <v>727</v>
      </c>
      <c r="B321" s="251" t="s">
        <v>728</v>
      </c>
      <c r="C321" s="389"/>
      <c r="D321" s="206"/>
      <c r="E321" s="206"/>
      <c r="F321" s="213"/>
      <c r="G321" s="206"/>
      <c r="H321" s="206">
        <v>100</v>
      </c>
      <c r="I321" s="206">
        <f t="shared" ref="I321" si="96">D321+E321+H321</f>
        <v>100</v>
      </c>
      <c r="J321" s="206">
        <v>10</v>
      </c>
      <c r="K321" s="206">
        <f t="shared" si="93"/>
        <v>90</v>
      </c>
      <c r="L321" s="390"/>
      <c r="M321" s="390"/>
      <c r="N321" s="395"/>
      <c r="O321" s="396"/>
    </row>
    <row r="322" spans="1:15" s="327" customFormat="1" ht="15">
      <c r="A322" s="242">
        <v>12</v>
      </c>
      <c r="B322" s="251" t="s">
        <v>729</v>
      </c>
      <c r="C322" s="376"/>
      <c r="D322" s="202"/>
      <c r="E322" s="202"/>
      <c r="F322" s="203"/>
      <c r="G322" s="202"/>
      <c r="H322" s="206">
        <f>SUM(H323:H329)</f>
        <v>3280</v>
      </c>
      <c r="I322" s="206">
        <f t="shared" ref="I322:K322" si="97">SUM(I323:I329)</f>
        <v>3280</v>
      </c>
      <c r="J322" s="206">
        <f t="shared" si="97"/>
        <v>130</v>
      </c>
      <c r="K322" s="206">
        <f t="shared" si="97"/>
        <v>3150</v>
      </c>
      <c r="L322" s="324"/>
      <c r="M322" s="324"/>
      <c r="N322" s="374"/>
      <c r="O322" s="291"/>
    </row>
    <row r="323" spans="1:15" s="335" customFormat="1" ht="15">
      <c r="A323" s="345" t="s">
        <v>12</v>
      </c>
      <c r="B323" s="342" t="s">
        <v>730</v>
      </c>
      <c r="C323" s="343"/>
      <c r="D323" s="196"/>
      <c r="E323" s="196"/>
      <c r="F323" s="197"/>
      <c r="G323" s="196"/>
      <c r="H323" s="196">
        <v>300</v>
      </c>
      <c r="I323" s="196">
        <f t="shared" ref="I323" si="98">SUM(D323:H323)</f>
        <v>300</v>
      </c>
      <c r="J323" s="196">
        <v>30</v>
      </c>
      <c r="K323" s="196">
        <f>I323-J323</f>
        <v>270</v>
      </c>
      <c r="L323" s="332"/>
      <c r="M323" s="332"/>
      <c r="N323" s="344"/>
      <c r="O323" s="340"/>
    </row>
    <row r="324" spans="1:15" s="335" customFormat="1" ht="15">
      <c r="A324" s="345" t="s">
        <v>12</v>
      </c>
      <c r="B324" s="342" t="s">
        <v>731</v>
      </c>
      <c r="C324" s="343"/>
      <c r="D324" s="196"/>
      <c r="E324" s="196"/>
      <c r="F324" s="197"/>
      <c r="G324" s="196"/>
      <c r="H324" s="196">
        <v>300</v>
      </c>
      <c r="I324" s="196">
        <f>SUM(D324:H324)</f>
        <v>300</v>
      </c>
      <c r="J324" s="196">
        <v>30</v>
      </c>
      <c r="K324" s="196">
        <f>I324-J324</f>
        <v>270</v>
      </c>
      <c r="L324" s="332"/>
      <c r="M324" s="332"/>
      <c r="N324" s="344"/>
      <c r="O324" s="340"/>
    </row>
    <row r="325" spans="1:15" s="335" customFormat="1" ht="15">
      <c r="A325" s="345" t="s">
        <v>12</v>
      </c>
      <c r="B325" s="342" t="s">
        <v>732</v>
      </c>
      <c r="C325" s="343"/>
      <c r="D325" s="196"/>
      <c r="E325" s="196"/>
      <c r="F325" s="197"/>
      <c r="G325" s="196"/>
      <c r="H325" s="196">
        <v>200</v>
      </c>
      <c r="I325" s="196">
        <f t="shared" ref="I325" si="99">SUM(D325:H325)</f>
        <v>200</v>
      </c>
      <c r="J325" s="196">
        <v>20</v>
      </c>
      <c r="K325" s="196">
        <f>I325-J325</f>
        <v>180</v>
      </c>
      <c r="L325" s="332"/>
      <c r="M325" s="332"/>
      <c r="N325" s="344"/>
      <c r="O325" s="340"/>
    </row>
    <row r="326" spans="1:15" s="335" customFormat="1" ht="15">
      <c r="A326" s="345" t="s">
        <v>12</v>
      </c>
      <c r="B326" s="342" t="s">
        <v>733</v>
      </c>
      <c r="C326" s="343"/>
      <c r="D326" s="196"/>
      <c r="E326" s="196"/>
      <c r="F326" s="197"/>
      <c r="G326" s="196"/>
      <c r="H326" s="196">
        <v>300</v>
      </c>
      <c r="I326" s="196">
        <f>SUM(D326:H326)</f>
        <v>300</v>
      </c>
      <c r="J326" s="196">
        <v>30</v>
      </c>
      <c r="K326" s="196">
        <f t="shared" ref="K326" si="100">I326-J326</f>
        <v>270</v>
      </c>
      <c r="L326" s="332"/>
      <c r="M326" s="332"/>
      <c r="N326" s="344"/>
      <c r="O326" s="340"/>
    </row>
    <row r="327" spans="1:15" s="335" customFormat="1" ht="15">
      <c r="A327" s="345" t="s">
        <v>12</v>
      </c>
      <c r="B327" s="342" t="s">
        <v>734</v>
      </c>
      <c r="C327" s="343"/>
      <c r="D327" s="196"/>
      <c r="E327" s="196"/>
      <c r="F327" s="197"/>
      <c r="G327" s="196"/>
      <c r="H327" s="196">
        <v>100</v>
      </c>
      <c r="I327" s="196">
        <f t="shared" ref="I327:I329" si="101">SUM(D327:H327)</f>
        <v>100</v>
      </c>
      <c r="J327" s="196"/>
      <c r="K327" s="196">
        <f>I327-J327</f>
        <v>100</v>
      </c>
      <c r="L327" s="332"/>
      <c r="M327" s="332"/>
      <c r="N327" s="344"/>
      <c r="O327" s="340"/>
    </row>
    <row r="328" spans="1:15" s="335" customFormat="1" ht="30">
      <c r="A328" s="345" t="s">
        <v>12</v>
      </c>
      <c r="B328" s="342" t="s">
        <v>735</v>
      </c>
      <c r="C328" s="343"/>
      <c r="D328" s="196"/>
      <c r="E328" s="196"/>
      <c r="F328" s="197"/>
      <c r="G328" s="196"/>
      <c r="H328" s="196">
        <v>420</v>
      </c>
      <c r="I328" s="196">
        <f t="shared" si="101"/>
        <v>420</v>
      </c>
      <c r="J328" s="196">
        <v>20</v>
      </c>
      <c r="K328" s="196">
        <f t="shared" ref="K328:K329" si="102">I328-J328</f>
        <v>400</v>
      </c>
      <c r="L328" s="332"/>
      <c r="M328" s="332"/>
      <c r="N328" s="344"/>
      <c r="O328" s="340"/>
    </row>
    <row r="329" spans="1:15" s="394" customFormat="1" ht="15">
      <c r="A329" s="345" t="s">
        <v>12</v>
      </c>
      <c r="B329" s="268" t="s">
        <v>736</v>
      </c>
      <c r="C329" s="393"/>
      <c r="D329" s="207"/>
      <c r="E329" s="207"/>
      <c r="F329" s="208"/>
      <c r="G329" s="207"/>
      <c r="H329" s="207">
        <f>1401+213+46</f>
        <v>1660</v>
      </c>
      <c r="I329" s="196">
        <f t="shared" si="101"/>
        <v>1660</v>
      </c>
      <c r="J329" s="196"/>
      <c r="K329" s="196">
        <f t="shared" si="102"/>
        <v>1660</v>
      </c>
      <c r="L329" s="324"/>
      <c r="M329" s="324"/>
      <c r="N329" s="374"/>
      <c r="O329" s="291"/>
    </row>
    <row r="330" spans="1:15" s="327" customFormat="1" ht="15">
      <c r="A330" s="242">
        <v>13</v>
      </c>
      <c r="B330" s="251" t="s">
        <v>737</v>
      </c>
      <c r="C330" s="376"/>
      <c r="D330" s="202"/>
      <c r="E330" s="202"/>
      <c r="F330" s="203"/>
      <c r="G330" s="202"/>
      <c r="H330" s="206">
        <f>SUM(H331:H334)</f>
        <v>1150</v>
      </c>
      <c r="I330" s="206">
        <f t="shared" ref="I330:K330" si="103">SUM(I331:I334)</f>
        <v>1150</v>
      </c>
      <c r="J330" s="206">
        <f t="shared" si="103"/>
        <v>115</v>
      </c>
      <c r="K330" s="206">
        <f t="shared" si="103"/>
        <v>1035</v>
      </c>
      <c r="L330" s="324"/>
      <c r="M330" s="324"/>
      <c r="N330" s="374"/>
      <c r="O330" s="291"/>
    </row>
    <row r="331" spans="1:15" s="335" customFormat="1" ht="15">
      <c r="A331" s="345" t="s">
        <v>12</v>
      </c>
      <c r="B331" s="342" t="s">
        <v>738</v>
      </c>
      <c r="C331" s="343"/>
      <c r="D331" s="196"/>
      <c r="E331" s="196"/>
      <c r="F331" s="197"/>
      <c r="G331" s="196"/>
      <c r="H331" s="196">
        <v>500</v>
      </c>
      <c r="I331" s="196">
        <f t="shared" ref="I331" si="104">SUM(D331:H331)</f>
        <v>500</v>
      </c>
      <c r="J331" s="196">
        <v>50</v>
      </c>
      <c r="K331" s="196">
        <f>I331-J331</f>
        <v>450</v>
      </c>
      <c r="L331" s="332"/>
      <c r="M331" s="332"/>
      <c r="N331" s="344"/>
      <c r="O331" s="340"/>
    </row>
    <row r="332" spans="1:15" s="327" customFormat="1" ht="30">
      <c r="A332" s="253" t="s">
        <v>12</v>
      </c>
      <c r="B332" s="254" t="s">
        <v>739</v>
      </c>
      <c r="C332" s="376"/>
      <c r="D332" s="202"/>
      <c r="E332" s="202"/>
      <c r="F332" s="203"/>
      <c r="G332" s="202"/>
      <c r="H332" s="202">
        <v>300</v>
      </c>
      <c r="I332" s="202">
        <f>SUM(D332:H332)</f>
        <v>300</v>
      </c>
      <c r="J332" s="202">
        <v>30</v>
      </c>
      <c r="K332" s="202">
        <f>I332-J332</f>
        <v>270</v>
      </c>
      <c r="L332" s="324"/>
      <c r="M332" s="324"/>
      <c r="N332" s="374"/>
      <c r="O332" s="291"/>
    </row>
    <row r="333" spans="1:15" s="327" customFormat="1" ht="30">
      <c r="A333" s="253" t="s">
        <v>12</v>
      </c>
      <c r="B333" s="254" t="s">
        <v>740</v>
      </c>
      <c r="C333" s="376"/>
      <c r="D333" s="202"/>
      <c r="E333" s="202"/>
      <c r="F333" s="203"/>
      <c r="G333" s="202"/>
      <c r="H333" s="202">
        <v>300</v>
      </c>
      <c r="I333" s="202">
        <f t="shared" ref="I333" si="105">SUM(D333:H333)</f>
        <v>300</v>
      </c>
      <c r="J333" s="202">
        <v>30</v>
      </c>
      <c r="K333" s="202">
        <f>I333-J333</f>
        <v>270</v>
      </c>
      <c r="L333" s="324"/>
      <c r="M333" s="324"/>
      <c r="N333" s="374"/>
      <c r="O333" s="291"/>
    </row>
    <row r="334" spans="1:15" s="335" customFormat="1" ht="30">
      <c r="A334" s="345" t="s">
        <v>12</v>
      </c>
      <c r="B334" s="375" t="s">
        <v>741</v>
      </c>
      <c r="C334" s="343"/>
      <c r="D334" s="196"/>
      <c r="E334" s="196"/>
      <c r="F334" s="197"/>
      <c r="G334" s="196"/>
      <c r="H334" s="196">
        <v>50</v>
      </c>
      <c r="I334" s="196">
        <f>SUM(D334:H334)</f>
        <v>50</v>
      </c>
      <c r="J334" s="196">
        <v>5</v>
      </c>
      <c r="K334" s="196">
        <f>I334-J334</f>
        <v>45</v>
      </c>
      <c r="L334" s="332"/>
      <c r="M334" s="332"/>
      <c r="N334" s="344"/>
      <c r="O334" s="340"/>
    </row>
    <row r="335" spans="1:15" s="392" customFormat="1" ht="14.25">
      <c r="A335" s="242" t="s">
        <v>23</v>
      </c>
      <c r="B335" s="262" t="s">
        <v>742</v>
      </c>
      <c r="C335" s="389"/>
      <c r="D335" s="206"/>
      <c r="E335" s="206"/>
      <c r="F335" s="213"/>
      <c r="G335" s="206"/>
      <c r="H335" s="206">
        <v>6583</v>
      </c>
      <c r="I335" s="206">
        <f>H335</f>
        <v>6583</v>
      </c>
      <c r="J335" s="206"/>
      <c r="K335" s="206">
        <f>I335</f>
        <v>6583</v>
      </c>
      <c r="L335" s="390"/>
      <c r="M335" s="390"/>
      <c r="N335" s="395"/>
      <c r="O335" s="396"/>
    </row>
    <row r="336" spans="1:15" s="392" customFormat="1" ht="14.25">
      <c r="A336" s="242" t="s">
        <v>5</v>
      </c>
      <c r="B336" s="258" t="s">
        <v>1022</v>
      </c>
      <c r="C336" s="389"/>
      <c r="D336" s="206"/>
      <c r="E336" s="206"/>
      <c r="F336" s="213"/>
      <c r="G336" s="206"/>
      <c r="H336" s="206">
        <f>H337+H341</f>
        <v>8619</v>
      </c>
      <c r="I336" s="206">
        <f t="shared" ref="I336:K336" si="106">I337+I341</f>
        <v>8619</v>
      </c>
      <c r="J336" s="206">
        <f t="shared" si="106"/>
        <v>0</v>
      </c>
      <c r="K336" s="206">
        <f t="shared" si="106"/>
        <v>8619</v>
      </c>
      <c r="L336" s="390"/>
      <c r="M336" s="390"/>
      <c r="N336" s="395"/>
      <c r="O336" s="396"/>
    </row>
    <row r="337" spans="1:15" s="392" customFormat="1" ht="14.25">
      <c r="A337" s="242" t="s">
        <v>8</v>
      </c>
      <c r="B337" s="251" t="s">
        <v>743</v>
      </c>
      <c r="C337" s="389"/>
      <c r="D337" s="206"/>
      <c r="E337" s="206"/>
      <c r="F337" s="213"/>
      <c r="G337" s="206"/>
      <c r="H337" s="206">
        <f>SUM(H339:H340)</f>
        <v>120</v>
      </c>
      <c r="I337" s="206">
        <f t="shared" ref="I337:K337" si="107">SUM(I339:I340)</f>
        <v>120</v>
      </c>
      <c r="J337" s="206">
        <f t="shared" si="107"/>
        <v>0</v>
      </c>
      <c r="K337" s="206">
        <f t="shared" si="107"/>
        <v>120</v>
      </c>
      <c r="L337" s="390"/>
      <c r="M337" s="390"/>
      <c r="N337" s="395"/>
      <c r="O337" s="396"/>
    </row>
    <row r="338" spans="1:15" s="388" customFormat="1" ht="15">
      <c r="A338" s="248"/>
      <c r="B338" s="383" t="s">
        <v>43</v>
      </c>
      <c r="C338" s="384"/>
      <c r="D338" s="204"/>
      <c r="E338" s="204"/>
      <c r="F338" s="205"/>
      <c r="G338" s="204"/>
      <c r="H338" s="204"/>
      <c r="I338" s="204"/>
      <c r="J338" s="204"/>
      <c r="K338" s="204"/>
      <c r="L338" s="385"/>
      <c r="M338" s="385"/>
      <c r="N338" s="386"/>
      <c r="O338" s="387"/>
    </row>
    <row r="339" spans="1:15" s="327" customFormat="1" ht="15">
      <c r="A339" s="253" t="s">
        <v>81</v>
      </c>
      <c r="B339" s="254" t="s">
        <v>744</v>
      </c>
      <c r="C339" s="376"/>
      <c r="D339" s="202"/>
      <c r="E339" s="202"/>
      <c r="F339" s="203"/>
      <c r="G339" s="202"/>
      <c r="H339" s="202">
        <v>120</v>
      </c>
      <c r="I339" s="202">
        <v>120</v>
      </c>
      <c r="J339" s="202"/>
      <c r="K339" s="202">
        <f>I339-J339</f>
        <v>120</v>
      </c>
      <c r="L339" s="324"/>
      <c r="M339" s="324"/>
      <c r="N339" s="374"/>
      <c r="O339" s="291"/>
    </row>
    <row r="340" spans="1:15" s="327" customFormat="1" ht="15">
      <c r="A340" s="253" t="s">
        <v>82</v>
      </c>
      <c r="B340" s="254" t="s">
        <v>745</v>
      </c>
      <c r="C340" s="376"/>
      <c r="D340" s="202"/>
      <c r="E340" s="202"/>
      <c r="F340" s="203"/>
      <c r="G340" s="202"/>
      <c r="H340" s="202"/>
      <c r="I340" s="202">
        <f>SUM(D340:H340)</f>
        <v>0</v>
      </c>
      <c r="J340" s="202"/>
      <c r="K340" s="202">
        <f>I340-J340</f>
        <v>0</v>
      </c>
      <c r="L340" s="324"/>
      <c r="M340" s="324"/>
      <c r="N340" s="374"/>
      <c r="O340" s="291"/>
    </row>
    <row r="341" spans="1:15" s="392" customFormat="1" ht="14.25">
      <c r="A341" s="242" t="s">
        <v>17</v>
      </c>
      <c r="B341" s="251" t="s">
        <v>746</v>
      </c>
      <c r="C341" s="389"/>
      <c r="D341" s="206"/>
      <c r="E341" s="206"/>
      <c r="F341" s="213"/>
      <c r="G341" s="206"/>
      <c r="H341" s="206">
        <f>SUM(H342:H344)</f>
        <v>8499</v>
      </c>
      <c r="I341" s="206">
        <f t="shared" ref="I341:K341" si="108">SUM(I342:I344)</f>
        <v>8499</v>
      </c>
      <c r="J341" s="206">
        <f t="shared" si="108"/>
        <v>0</v>
      </c>
      <c r="K341" s="206">
        <f t="shared" si="108"/>
        <v>8499</v>
      </c>
      <c r="L341" s="390"/>
      <c r="M341" s="390"/>
      <c r="N341" s="395"/>
      <c r="O341" s="396"/>
    </row>
    <row r="342" spans="1:15" s="388" customFormat="1" ht="15">
      <c r="A342" s="248"/>
      <c r="B342" s="383" t="s">
        <v>43</v>
      </c>
      <c r="C342" s="384"/>
      <c r="D342" s="204"/>
      <c r="E342" s="204"/>
      <c r="F342" s="205"/>
      <c r="G342" s="204"/>
      <c r="H342" s="204"/>
      <c r="I342" s="204"/>
      <c r="J342" s="204"/>
      <c r="K342" s="204"/>
      <c r="L342" s="385"/>
      <c r="M342" s="385"/>
      <c r="N342" s="386"/>
      <c r="O342" s="387"/>
    </row>
    <row r="343" spans="1:15" s="327" customFormat="1" ht="15">
      <c r="A343" s="253" t="s">
        <v>81</v>
      </c>
      <c r="B343" s="254" t="s">
        <v>747</v>
      </c>
      <c r="C343" s="376"/>
      <c r="D343" s="202"/>
      <c r="E343" s="202"/>
      <c r="F343" s="203"/>
      <c r="G343" s="202"/>
      <c r="H343" s="202">
        <v>500</v>
      </c>
      <c r="I343" s="202">
        <f>SUM(D343:H343)</f>
        <v>500</v>
      </c>
      <c r="J343" s="202"/>
      <c r="K343" s="202">
        <f>I343-J343</f>
        <v>500</v>
      </c>
      <c r="L343" s="324"/>
      <c r="M343" s="324"/>
      <c r="N343" s="374"/>
      <c r="O343" s="291"/>
    </row>
    <row r="344" spans="1:15" s="327" customFormat="1" ht="15">
      <c r="A344" s="263" t="s">
        <v>82</v>
      </c>
      <c r="B344" s="264" t="s">
        <v>748</v>
      </c>
      <c r="C344" s="411"/>
      <c r="D344" s="214"/>
      <c r="E344" s="214"/>
      <c r="F344" s="215"/>
      <c r="G344" s="214"/>
      <c r="H344" s="214">
        <v>7999</v>
      </c>
      <c r="I344" s="214">
        <f>SUM(D344:H344)</f>
        <v>7999</v>
      </c>
      <c r="J344" s="214"/>
      <c r="K344" s="214">
        <f>I344-J344</f>
        <v>7999</v>
      </c>
      <c r="L344" s="324"/>
      <c r="M344" s="324"/>
      <c r="N344" s="374"/>
      <c r="O344" s="291"/>
    </row>
    <row r="345" spans="1:15" s="392" customFormat="1" ht="24" customHeight="1">
      <c r="A345" s="412"/>
      <c r="B345" s="412" t="s">
        <v>749</v>
      </c>
      <c r="C345" s="413">
        <f>C13+C336</f>
        <v>1156</v>
      </c>
      <c r="D345" s="413">
        <f>D13+D336</f>
        <v>168433</v>
      </c>
      <c r="E345" s="413"/>
      <c r="F345" s="413"/>
      <c r="G345" s="413">
        <f>G13+G336</f>
        <v>32974</v>
      </c>
      <c r="H345" s="413">
        <f>H13+H336</f>
        <v>135894</v>
      </c>
      <c r="I345" s="413">
        <f>I13+I336</f>
        <v>337301</v>
      </c>
      <c r="J345" s="413">
        <f>J13+J336</f>
        <v>6019.5</v>
      </c>
      <c r="K345" s="413">
        <f>K13+K336</f>
        <v>331281.5</v>
      </c>
      <c r="L345" s="390"/>
      <c r="M345" s="390"/>
      <c r="N345" s="395"/>
      <c r="O345" s="396"/>
    </row>
    <row r="346" spans="1:15">
      <c r="A346" s="414" t="s">
        <v>750</v>
      </c>
      <c r="C346" s="415"/>
      <c r="D346" s="415"/>
      <c r="E346" s="415"/>
      <c r="G346" s="415"/>
      <c r="I346" s="415"/>
      <c r="K346" s="415"/>
    </row>
    <row r="347" spans="1:15">
      <c r="A347" s="417" t="s">
        <v>751</v>
      </c>
      <c r="B347" s="418"/>
      <c r="C347" s="415"/>
      <c r="D347" s="415"/>
      <c r="E347" s="415"/>
      <c r="G347" s="415"/>
      <c r="I347" s="415"/>
      <c r="K347" s="415"/>
    </row>
    <row r="348" spans="1:15">
      <c r="A348" s="417" t="s">
        <v>752</v>
      </c>
      <c r="B348" s="418"/>
      <c r="C348" s="415"/>
      <c r="D348" s="415"/>
      <c r="E348" s="415"/>
      <c r="G348" s="415"/>
      <c r="I348" s="415"/>
      <c r="K348" s="415"/>
    </row>
    <row r="349" spans="1:15">
      <c r="A349" s="417"/>
      <c r="B349" s="418"/>
      <c r="C349" s="415"/>
      <c r="D349" s="415"/>
      <c r="E349" s="415"/>
      <c r="G349" s="415"/>
      <c r="I349" s="415"/>
      <c r="K349" s="415"/>
    </row>
  </sheetData>
  <mergeCells count="17">
    <mergeCell ref="A3:K3"/>
    <mergeCell ref="A4:K4"/>
    <mergeCell ref="I6:K6"/>
    <mergeCell ref="A7:A11"/>
    <mergeCell ref="B7:B11"/>
    <mergeCell ref="C7:C11"/>
    <mergeCell ref="D7:K7"/>
    <mergeCell ref="D8:D11"/>
    <mergeCell ref="E8:E11"/>
    <mergeCell ref="F8:F11"/>
    <mergeCell ref="O32:O34"/>
    <mergeCell ref="G8:G11"/>
    <mergeCell ref="H8:H11"/>
    <mergeCell ref="I8:I11"/>
    <mergeCell ref="J8:J11"/>
    <mergeCell ref="K8:K11"/>
    <mergeCell ref="L10:L11"/>
  </mergeCells>
  <pageMargins left="0.84" right="0.31" top="0.63" bottom="0.57999999999999996" header="0.16" footer="0.23622047244094499"/>
  <pageSetup paperSize="9" scale="93" fitToHeight="0" orientation="landscape" r:id="rId1"/>
  <headerFooter alignWithMargins="0">
    <oddFooter>&amp;C&amp;P/&amp;N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2"/>
  <sheetViews>
    <sheetView showZeros="0" zoomScaleNormal="100" workbookViewId="0">
      <selection activeCell="B24" sqref="B24"/>
    </sheetView>
  </sheetViews>
  <sheetFormatPr defaultRowHeight="15.75"/>
  <cols>
    <col min="1" max="1" width="5.375" style="422" customWidth="1"/>
    <col min="2" max="2" width="54.875" style="422" customWidth="1"/>
    <col min="3" max="3" width="29.125" style="422" customWidth="1"/>
    <col min="4" max="4" width="12.25" style="422" customWidth="1"/>
    <col min="5" max="5" width="10.125" style="422" customWidth="1"/>
    <col min="6" max="6" width="9.625" style="422" customWidth="1"/>
    <col min="7" max="7" width="11" style="422" customWidth="1"/>
    <col min="8" max="8" width="11.125" style="422" customWidth="1"/>
    <col min="9" max="9" width="12.25" style="422" customWidth="1"/>
    <col min="10" max="10" width="12.875" style="422" customWidth="1"/>
    <col min="11" max="16384" width="9" style="422"/>
  </cols>
  <sheetData>
    <row r="1" spans="1:11" s="420" customFormat="1" ht="18" customHeight="1">
      <c r="A1" s="419" t="s">
        <v>936</v>
      </c>
      <c r="B1" s="419"/>
      <c r="C1" s="419"/>
      <c r="D1" s="419"/>
      <c r="E1" s="419"/>
      <c r="F1" s="419"/>
      <c r="G1" s="419"/>
      <c r="H1" s="419"/>
      <c r="I1" s="419"/>
    </row>
    <row r="2" spans="1:11" s="420" customFormat="1" ht="11.25" customHeight="1">
      <c r="A2" s="421"/>
      <c r="B2" s="421"/>
      <c r="C2" s="421"/>
      <c r="D2" s="421"/>
      <c r="E2" s="421"/>
      <c r="F2" s="421"/>
      <c r="G2" s="421"/>
      <c r="H2" s="421"/>
      <c r="I2" s="421"/>
    </row>
    <row r="3" spans="1:11" s="420" customFormat="1" ht="19.5">
      <c r="A3" s="601" t="s">
        <v>963</v>
      </c>
      <c r="B3" s="601"/>
      <c r="C3" s="601"/>
      <c r="D3" s="601"/>
      <c r="E3" s="601"/>
      <c r="F3" s="601"/>
      <c r="G3" s="601"/>
      <c r="H3" s="601"/>
      <c r="I3" s="601"/>
    </row>
    <row r="4" spans="1:11" s="420" customFormat="1" ht="22.5" customHeight="1">
      <c r="A4" s="602" t="s">
        <v>939</v>
      </c>
      <c r="B4" s="602"/>
      <c r="C4" s="602"/>
      <c r="D4" s="602"/>
      <c r="E4" s="602"/>
      <c r="F4" s="602"/>
      <c r="G4" s="602"/>
      <c r="H4" s="602"/>
      <c r="I4" s="602"/>
    </row>
    <row r="5" spans="1:11" ht="23.25" customHeight="1">
      <c r="C5" s="423"/>
      <c r="H5" s="603" t="s">
        <v>753</v>
      </c>
      <c r="I5" s="603"/>
    </row>
    <row r="6" spans="1:11" ht="22.5" customHeight="1">
      <c r="A6" s="604" t="s">
        <v>238</v>
      </c>
      <c r="B6" s="604" t="s">
        <v>256</v>
      </c>
      <c r="C6" s="604" t="s">
        <v>754</v>
      </c>
      <c r="D6" s="605" t="s">
        <v>274</v>
      </c>
      <c r="E6" s="604" t="s">
        <v>71</v>
      </c>
      <c r="F6" s="604"/>
      <c r="G6" s="604"/>
      <c r="H6" s="604"/>
      <c r="I6" s="604" t="s">
        <v>424</v>
      </c>
    </row>
    <row r="7" spans="1:11" ht="22.5" customHeight="1">
      <c r="A7" s="604"/>
      <c r="B7" s="604"/>
      <c r="C7" s="604"/>
      <c r="D7" s="605"/>
      <c r="E7" s="606" t="s">
        <v>107</v>
      </c>
      <c r="F7" s="607"/>
      <c r="G7" s="608"/>
      <c r="H7" s="598" t="s">
        <v>755</v>
      </c>
      <c r="I7" s="604"/>
    </row>
    <row r="8" spans="1:11" ht="38.25" customHeight="1">
      <c r="A8" s="604"/>
      <c r="B8" s="604"/>
      <c r="C8" s="604"/>
      <c r="D8" s="605"/>
      <c r="E8" s="424" t="s">
        <v>68</v>
      </c>
      <c r="F8" s="424" t="s">
        <v>756</v>
      </c>
      <c r="G8" s="424" t="s">
        <v>757</v>
      </c>
      <c r="H8" s="599"/>
      <c r="I8" s="604"/>
    </row>
    <row r="9" spans="1:11">
      <c r="A9" s="425">
        <v>1</v>
      </c>
      <c r="B9" s="425">
        <v>2</v>
      </c>
      <c r="C9" s="425">
        <v>4</v>
      </c>
      <c r="D9" s="426">
        <v>3</v>
      </c>
      <c r="E9" s="426" t="s">
        <v>758</v>
      </c>
      <c r="F9" s="426" t="s">
        <v>759</v>
      </c>
      <c r="G9" s="426" t="s">
        <v>760</v>
      </c>
      <c r="H9" s="426">
        <v>4</v>
      </c>
      <c r="I9" s="425">
        <v>5</v>
      </c>
    </row>
    <row r="10" spans="1:11" ht="21.75" customHeight="1">
      <c r="A10" s="427"/>
      <c r="B10" s="428" t="s">
        <v>27</v>
      </c>
      <c r="C10" s="429"/>
      <c r="D10" s="219">
        <f>D11+D15+D45+D48+D59</f>
        <v>19445</v>
      </c>
      <c r="E10" s="219">
        <f t="shared" ref="E10:H10" si="0">E11+E15+E45+E48+E59</f>
        <v>15024</v>
      </c>
      <c r="F10" s="219">
        <f t="shared" si="0"/>
        <v>384</v>
      </c>
      <c r="G10" s="219">
        <f t="shared" si="0"/>
        <v>14640</v>
      </c>
      <c r="H10" s="219">
        <f t="shared" si="0"/>
        <v>4421</v>
      </c>
      <c r="I10" s="429"/>
      <c r="J10" s="430">
        <v>22781</v>
      </c>
      <c r="K10" s="431"/>
    </row>
    <row r="11" spans="1:11">
      <c r="A11" s="432" t="s">
        <v>8</v>
      </c>
      <c r="B11" s="433" t="s">
        <v>761</v>
      </c>
      <c r="C11" s="434"/>
      <c r="D11" s="220">
        <f>SUM(D12:D14)</f>
        <v>1085</v>
      </c>
      <c r="E11" s="220">
        <f t="shared" ref="E11:H11" si="1">SUM(E12:E14)</f>
        <v>1085</v>
      </c>
      <c r="F11" s="220">
        <f t="shared" si="1"/>
        <v>17</v>
      </c>
      <c r="G11" s="220">
        <f t="shared" si="1"/>
        <v>1068</v>
      </c>
      <c r="H11" s="220">
        <f t="shared" si="1"/>
        <v>0</v>
      </c>
      <c r="I11" s="434"/>
      <c r="J11" s="430">
        <f>J10-D10</f>
        <v>3336</v>
      </c>
      <c r="K11" s="431"/>
    </row>
    <row r="12" spans="1:11">
      <c r="A12" s="435" t="s">
        <v>12</v>
      </c>
      <c r="B12" s="436" t="s">
        <v>964</v>
      </c>
      <c r="C12" s="600" t="s">
        <v>153</v>
      </c>
      <c r="D12" s="437">
        <f>E12+H12</f>
        <v>912</v>
      </c>
      <c r="E12" s="437">
        <v>912</v>
      </c>
      <c r="F12" s="437"/>
      <c r="G12" s="437">
        <f>E12-F12</f>
        <v>912</v>
      </c>
      <c r="H12" s="437"/>
      <c r="I12" s="434"/>
      <c r="J12" s="438">
        <f>D12/80%-D12</f>
        <v>228</v>
      </c>
    </row>
    <row r="13" spans="1:11">
      <c r="A13" s="435" t="s">
        <v>12</v>
      </c>
      <c r="B13" s="436" t="s">
        <v>629</v>
      </c>
      <c r="C13" s="600"/>
      <c r="D13" s="437">
        <f>E13+H13</f>
        <v>161</v>
      </c>
      <c r="E13" s="437">
        <v>161</v>
      </c>
      <c r="F13" s="437">
        <v>16</v>
      </c>
      <c r="G13" s="437">
        <f>E13-F13</f>
        <v>145</v>
      </c>
      <c r="H13" s="437"/>
      <c r="I13" s="434" t="s">
        <v>965</v>
      </c>
      <c r="J13" s="438">
        <f>(E12/85%-E12)</f>
        <v>160.94117647058829</v>
      </c>
      <c r="K13" s="422" t="s">
        <v>762</v>
      </c>
    </row>
    <row r="14" spans="1:11" ht="31.5">
      <c r="A14" s="435" t="s">
        <v>12</v>
      </c>
      <c r="B14" s="436" t="s">
        <v>763</v>
      </c>
      <c r="C14" s="600"/>
      <c r="D14" s="437">
        <f t="shared" ref="D14" si="2">E14+H14</f>
        <v>12</v>
      </c>
      <c r="E14" s="437">
        <v>12</v>
      </c>
      <c r="F14" s="437">
        <v>1</v>
      </c>
      <c r="G14" s="437">
        <f t="shared" ref="G14" si="3">E14-F14</f>
        <v>11</v>
      </c>
      <c r="H14" s="437"/>
      <c r="I14" s="434"/>
      <c r="J14" s="438"/>
    </row>
    <row r="15" spans="1:11">
      <c r="A15" s="432" t="s">
        <v>17</v>
      </c>
      <c r="B15" s="433" t="s">
        <v>764</v>
      </c>
      <c r="C15" s="434"/>
      <c r="D15" s="220">
        <f>D16+D17+D18+D20+D21+D22+D23+D24+D27+D30+D31+D32+D33+D34+D35+D38+D39+D40+D41+D42+D43+D44</f>
        <v>13059</v>
      </c>
      <c r="E15" s="220">
        <f>E16+E17+E18+E20+E21+E22+E23+E24+E27+E30+E31+E32+E33+E34+E35+E38+E39+E40+E41+E42+E43+E44</f>
        <v>9098</v>
      </c>
      <c r="F15" s="220">
        <f>F16+F17+F18+F20+F21+F22+F23+F24+F27+F30+F31+F32+F33+F34+F35+F38+F39+F40+F41+F42+F43+F44</f>
        <v>367</v>
      </c>
      <c r="G15" s="220">
        <f>G16+G17+G18+G20+G21+G22+G23+G24+G27+G30+G31+G32+G33+G34+G35+G38+G39+G40+G41+G42+G43+G44</f>
        <v>8731</v>
      </c>
      <c r="H15" s="220">
        <f>H16+H17+H18+H20+H21+H22+H23+H24+H27+H30+H31+H32+H33+H34+H35+H38+H39+H40+H41+H42+H43+H44</f>
        <v>3961</v>
      </c>
      <c r="I15" s="434"/>
    </row>
    <row r="16" spans="1:11" ht="47.25">
      <c r="A16" s="439">
        <v>1</v>
      </c>
      <c r="B16" s="440" t="s">
        <v>765</v>
      </c>
      <c r="C16" s="434" t="s">
        <v>153</v>
      </c>
      <c r="D16" s="437">
        <f>H16+E16</f>
        <v>400</v>
      </c>
      <c r="E16" s="437">
        <v>400</v>
      </c>
      <c r="F16" s="437">
        <v>40</v>
      </c>
      <c r="G16" s="437">
        <f>E16-F16</f>
        <v>360</v>
      </c>
      <c r="H16" s="437"/>
      <c r="I16" s="434"/>
    </row>
    <row r="17" spans="1:9">
      <c r="A17" s="439">
        <v>2</v>
      </c>
      <c r="B17" s="440" t="s">
        <v>766</v>
      </c>
      <c r="C17" s="434" t="s">
        <v>966</v>
      </c>
      <c r="D17" s="437">
        <f>H17+E17</f>
        <v>112</v>
      </c>
      <c r="E17" s="437"/>
      <c r="F17" s="437"/>
      <c r="G17" s="437"/>
      <c r="H17" s="437">
        <v>112</v>
      </c>
      <c r="I17" s="441"/>
    </row>
    <row r="18" spans="1:9">
      <c r="A18" s="439">
        <v>3</v>
      </c>
      <c r="B18" s="440" t="s">
        <v>767</v>
      </c>
      <c r="C18" s="434" t="s">
        <v>242</v>
      </c>
      <c r="D18" s="437">
        <f>H18+E18</f>
        <v>133</v>
      </c>
      <c r="E18" s="437">
        <v>133</v>
      </c>
      <c r="F18" s="437">
        <v>13</v>
      </c>
      <c r="G18" s="437">
        <f>E18-F18</f>
        <v>120</v>
      </c>
      <c r="H18" s="437"/>
      <c r="I18" s="434"/>
    </row>
    <row r="19" spans="1:9" s="444" customFormat="1">
      <c r="A19" s="442"/>
      <c r="B19" s="443" t="s">
        <v>768</v>
      </c>
      <c r="C19" s="434"/>
      <c r="D19" s="221">
        <f>H19+E19</f>
        <v>100</v>
      </c>
      <c r="E19" s="221">
        <v>100</v>
      </c>
      <c r="F19" s="221"/>
      <c r="G19" s="221">
        <v>100</v>
      </c>
      <c r="H19" s="221"/>
      <c r="I19" s="441"/>
    </row>
    <row r="20" spans="1:9" ht="31.5">
      <c r="A20" s="435" t="s">
        <v>84</v>
      </c>
      <c r="B20" s="440" t="s">
        <v>769</v>
      </c>
      <c r="C20" s="434" t="s">
        <v>770</v>
      </c>
      <c r="D20" s="437">
        <f t="shared" ref="D20:D34" si="4">H20+E20</f>
        <v>55</v>
      </c>
      <c r="E20" s="437">
        <v>55</v>
      </c>
      <c r="F20" s="437">
        <v>5</v>
      </c>
      <c r="G20" s="437">
        <f>E20-F20</f>
        <v>50</v>
      </c>
      <c r="H20" s="437"/>
      <c r="I20" s="434"/>
    </row>
    <row r="21" spans="1:9">
      <c r="A21" s="435" t="s">
        <v>85</v>
      </c>
      <c r="B21" s="440" t="s">
        <v>771</v>
      </c>
      <c r="C21" s="434" t="s">
        <v>153</v>
      </c>
      <c r="D21" s="437">
        <f t="shared" si="4"/>
        <v>160</v>
      </c>
      <c r="E21" s="437">
        <v>160</v>
      </c>
      <c r="F21" s="437">
        <v>16</v>
      </c>
      <c r="G21" s="437">
        <f t="shared" ref="G21:G23" si="5">E21-F21</f>
        <v>144</v>
      </c>
      <c r="H21" s="437"/>
      <c r="I21" s="434"/>
    </row>
    <row r="22" spans="1:9">
      <c r="A22" s="435" t="s">
        <v>86</v>
      </c>
      <c r="B22" s="440" t="s">
        <v>772</v>
      </c>
      <c r="C22" s="434" t="s">
        <v>966</v>
      </c>
      <c r="D22" s="437">
        <f t="shared" si="4"/>
        <v>260</v>
      </c>
      <c r="E22" s="437"/>
      <c r="F22" s="437"/>
      <c r="G22" s="437">
        <f t="shared" si="5"/>
        <v>0</v>
      </c>
      <c r="H22" s="221">
        <f>'[10]Biểu số 04.UB'!C55</f>
        <v>260</v>
      </c>
      <c r="I22" s="441"/>
    </row>
    <row r="23" spans="1:9">
      <c r="A23" s="435" t="s">
        <v>87</v>
      </c>
      <c r="B23" s="440" t="s">
        <v>773</v>
      </c>
      <c r="C23" s="434" t="s">
        <v>966</v>
      </c>
      <c r="D23" s="437">
        <f t="shared" si="4"/>
        <v>240</v>
      </c>
      <c r="E23" s="437"/>
      <c r="F23" s="437"/>
      <c r="G23" s="437">
        <f t="shared" si="5"/>
        <v>0</v>
      </c>
      <c r="H23" s="221">
        <f>'[10]Biểu số 04.UB'!C56</f>
        <v>240</v>
      </c>
      <c r="I23" s="441"/>
    </row>
    <row r="24" spans="1:9" ht="31.5">
      <c r="A24" s="435" t="s">
        <v>88</v>
      </c>
      <c r="B24" s="440" t="s">
        <v>774</v>
      </c>
      <c r="C24" s="434"/>
      <c r="D24" s="437">
        <f>SUM(D25:D26)</f>
        <v>2441</v>
      </c>
      <c r="E24" s="437">
        <f t="shared" ref="E24:H24" si="6">SUM(E25:E26)</f>
        <v>1462</v>
      </c>
      <c r="F24" s="437">
        <f t="shared" si="6"/>
        <v>0</v>
      </c>
      <c r="G24" s="437">
        <f t="shared" si="6"/>
        <v>1462</v>
      </c>
      <c r="H24" s="437">
        <f t="shared" si="6"/>
        <v>979</v>
      </c>
      <c r="I24" s="434"/>
    </row>
    <row r="25" spans="1:9">
      <c r="A25" s="445" t="s">
        <v>12</v>
      </c>
      <c r="B25" s="443" t="s">
        <v>775</v>
      </c>
      <c r="C25" s="434" t="s">
        <v>242</v>
      </c>
      <c r="D25" s="221">
        <f t="shared" si="4"/>
        <v>1462</v>
      </c>
      <c r="E25" s="221">
        <f>2441-H26</f>
        <v>1462</v>
      </c>
      <c r="F25" s="221"/>
      <c r="G25" s="221">
        <f>E25-F25</f>
        <v>1462</v>
      </c>
      <c r="H25" s="221"/>
      <c r="I25" s="441"/>
    </row>
    <row r="26" spans="1:9">
      <c r="A26" s="445" t="s">
        <v>12</v>
      </c>
      <c r="B26" s="443" t="s">
        <v>776</v>
      </c>
      <c r="C26" s="434" t="s">
        <v>966</v>
      </c>
      <c r="D26" s="221">
        <f t="shared" si="4"/>
        <v>979</v>
      </c>
      <c r="E26" s="221"/>
      <c r="F26" s="221"/>
      <c r="G26" s="221"/>
      <c r="H26" s="221">
        <f>'[10]Biểu số 04.UB'!C59</f>
        <v>979</v>
      </c>
      <c r="I26" s="441"/>
    </row>
    <row r="27" spans="1:9" ht="47.25">
      <c r="A27" s="435" t="s">
        <v>89</v>
      </c>
      <c r="B27" s="440" t="s">
        <v>777</v>
      </c>
      <c r="C27" s="434"/>
      <c r="D27" s="437">
        <f>SUM(D28:D29)</f>
        <v>1338</v>
      </c>
      <c r="E27" s="437">
        <f t="shared" ref="E27:H27" si="7">SUM(E28:E29)</f>
        <v>958</v>
      </c>
      <c r="F27" s="437">
        <f t="shared" si="7"/>
        <v>0</v>
      </c>
      <c r="G27" s="437">
        <f t="shared" si="7"/>
        <v>958</v>
      </c>
      <c r="H27" s="437">
        <f t="shared" si="7"/>
        <v>380</v>
      </c>
      <c r="I27" s="434"/>
    </row>
    <row r="28" spans="1:9" s="444" customFormat="1">
      <c r="A28" s="445" t="s">
        <v>12</v>
      </c>
      <c r="B28" s="443" t="s">
        <v>775</v>
      </c>
      <c r="C28" s="434" t="s">
        <v>242</v>
      </c>
      <c r="D28" s="221">
        <f t="shared" si="4"/>
        <v>958</v>
      </c>
      <c r="E28" s="221">
        <f>1338-H29</f>
        <v>958</v>
      </c>
      <c r="F28" s="221">
        <v>0</v>
      </c>
      <c r="G28" s="221">
        <f>E28-F28</f>
        <v>958</v>
      </c>
      <c r="H28" s="221"/>
      <c r="I28" s="441"/>
    </row>
    <row r="29" spans="1:9" s="444" customFormat="1">
      <c r="A29" s="445" t="s">
        <v>12</v>
      </c>
      <c r="B29" s="443" t="s">
        <v>776</v>
      </c>
      <c r="C29" s="434" t="s">
        <v>966</v>
      </c>
      <c r="D29" s="221">
        <f t="shared" si="4"/>
        <v>380</v>
      </c>
      <c r="E29" s="221"/>
      <c r="F29" s="221"/>
      <c r="G29" s="221"/>
      <c r="H29" s="221">
        <f>'[10]Biểu số 04.UB'!C58</f>
        <v>380</v>
      </c>
      <c r="I29" s="441"/>
    </row>
    <row r="30" spans="1:9" ht="31.5">
      <c r="A30" s="435" t="s">
        <v>91</v>
      </c>
      <c r="B30" s="440" t="s">
        <v>778</v>
      </c>
      <c r="C30" s="434" t="s">
        <v>124</v>
      </c>
      <c r="D30" s="437">
        <f t="shared" si="4"/>
        <v>600</v>
      </c>
      <c r="E30" s="437">
        <v>600</v>
      </c>
      <c r="F30" s="437">
        <v>60</v>
      </c>
      <c r="G30" s="437">
        <f>E30-F30</f>
        <v>540</v>
      </c>
      <c r="H30" s="437"/>
      <c r="I30" s="434"/>
    </row>
    <row r="31" spans="1:9" ht="31.5">
      <c r="A31" s="435" t="s">
        <v>92</v>
      </c>
      <c r="B31" s="440" t="s">
        <v>779</v>
      </c>
      <c r="C31" s="434" t="s">
        <v>124</v>
      </c>
      <c r="D31" s="437">
        <f t="shared" si="4"/>
        <v>222</v>
      </c>
      <c r="E31" s="437">
        <v>222</v>
      </c>
      <c r="F31" s="437">
        <v>22</v>
      </c>
      <c r="G31" s="437">
        <f>E31-F31</f>
        <v>200</v>
      </c>
      <c r="H31" s="437"/>
      <c r="I31" s="434"/>
    </row>
    <row r="32" spans="1:9" ht="47.25">
      <c r="A32" s="435" t="s">
        <v>93</v>
      </c>
      <c r="B32" s="440" t="s">
        <v>780</v>
      </c>
      <c r="C32" s="434" t="s">
        <v>115</v>
      </c>
      <c r="D32" s="437">
        <f t="shared" si="4"/>
        <v>222</v>
      </c>
      <c r="E32" s="437">
        <v>222</v>
      </c>
      <c r="F32" s="437">
        <v>22</v>
      </c>
      <c r="G32" s="437">
        <f>E32-F32</f>
        <v>200</v>
      </c>
      <c r="H32" s="437"/>
      <c r="I32" s="434"/>
    </row>
    <row r="33" spans="1:9">
      <c r="A33" s="435" t="s">
        <v>94</v>
      </c>
      <c r="B33" s="440" t="s">
        <v>967</v>
      </c>
      <c r="C33" s="434" t="s">
        <v>781</v>
      </c>
      <c r="D33" s="437">
        <f t="shared" si="4"/>
        <v>1000</v>
      </c>
      <c r="E33" s="437">
        <v>1000</v>
      </c>
      <c r="F33" s="437">
        <v>100</v>
      </c>
      <c r="G33" s="437">
        <f>E33-F33</f>
        <v>900</v>
      </c>
      <c r="H33" s="437"/>
      <c r="I33" s="434"/>
    </row>
    <row r="34" spans="1:9" ht="47.25">
      <c r="A34" s="435" t="s">
        <v>126</v>
      </c>
      <c r="B34" s="440" t="s">
        <v>782</v>
      </c>
      <c r="C34" s="434" t="s">
        <v>115</v>
      </c>
      <c r="D34" s="437">
        <f t="shared" si="4"/>
        <v>210</v>
      </c>
      <c r="E34" s="437">
        <v>210</v>
      </c>
      <c r="F34" s="437">
        <v>21</v>
      </c>
      <c r="G34" s="437">
        <f>E34-F34</f>
        <v>189</v>
      </c>
      <c r="H34" s="437"/>
      <c r="I34" s="434"/>
    </row>
    <row r="35" spans="1:9" ht="31.5">
      <c r="A35" s="435" t="s">
        <v>128</v>
      </c>
      <c r="B35" s="440" t="s">
        <v>783</v>
      </c>
      <c r="C35" s="440"/>
      <c r="D35" s="437">
        <f>SUM(D36:D37)</f>
        <v>296</v>
      </c>
      <c r="E35" s="437">
        <f>SUM(E36:E37)</f>
        <v>56</v>
      </c>
      <c r="F35" s="437">
        <f>SUM(F36:F37)</f>
        <v>6</v>
      </c>
      <c r="G35" s="437">
        <f>SUM(G36:G37)</f>
        <v>50</v>
      </c>
      <c r="H35" s="437">
        <f>SUM(H36:H37)</f>
        <v>240</v>
      </c>
      <c r="I35" s="440"/>
    </row>
    <row r="36" spans="1:9" s="444" customFormat="1">
      <c r="A36" s="445" t="s">
        <v>12</v>
      </c>
      <c r="B36" s="443" t="s">
        <v>784</v>
      </c>
      <c r="C36" s="434" t="s">
        <v>124</v>
      </c>
      <c r="D36" s="221">
        <f>H36+E36</f>
        <v>56</v>
      </c>
      <c r="E36" s="221">
        <v>56</v>
      </c>
      <c r="F36" s="221">
        <v>6</v>
      </c>
      <c r="G36" s="221">
        <f>E36-F36</f>
        <v>50</v>
      </c>
      <c r="H36" s="221"/>
      <c r="I36" s="441"/>
    </row>
    <row r="37" spans="1:9" s="444" customFormat="1">
      <c r="A37" s="445" t="s">
        <v>12</v>
      </c>
      <c r="B37" s="443" t="s">
        <v>785</v>
      </c>
      <c r="C37" s="434" t="s">
        <v>966</v>
      </c>
      <c r="D37" s="221">
        <f t="shared" ref="D37:D44" si="8">H37+E37</f>
        <v>240</v>
      </c>
      <c r="E37" s="221"/>
      <c r="F37" s="221"/>
      <c r="G37" s="221"/>
      <c r="H37" s="221">
        <v>240</v>
      </c>
      <c r="I37" s="441"/>
    </row>
    <row r="38" spans="1:9">
      <c r="A38" s="435" t="s">
        <v>130</v>
      </c>
      <c r="B38" s="440" t="s">
        <v>311</v>
      </c>
      <c r="C38" s="434" t="s">
        <v>786</v>
      </c>
      <c r="D38" s="437">
        <f t="shared" si="8"/>
        <v>500</v>
      </c>
      <c r="E38" s="437">
        <v>500</v>
      </c>
      <c r="F38" s="437">
        <v>50</v>
      </c>
      <c r="G38" s="437">
        <f>E38-F38</f>
        <v>450</v>
      </c>
      <c r="H38" s="437"/>
      <c r="I38" s="434"/>
    </row>
    <row r="39" spans="1:9" ht="31.5">
      <c r="A39" s="435" t="s">
        <v>132</v>
      </c>
      <c r="B39" s="446" t="s">
        <v>787</v>
      </c>
      <c r="C39" s="434" t="s">
        <v>966</v>
      </c>
      <c r="D39" s="437">
        <f t="shared" si="8"/>
        <v>1490</v>
      </c>
      <c r="E39" s="437"/>
      <c r="F39" s="437"/>
      <c r="G39" s="437"/>
      <c r="H39" s="437">
        <f>'[10]Biểu số 04.UB'!C57</f>
        <v>1490</v>
      </c>
      <c r="I39" s="434"/>
    </row>
    <row r="40" spans="1:9" ht="31.5">
      <c r="A40" s="435" t="s">
        <v>134</v>
      </c>
      <c r="B40" s="440" t="s">
        <v>788</v>
      </c>
      <c r="C40" s="434" t="s">
        <v>153</v>
      </c>
      <c r="D40" s="437">
        <f t="shared" si="8"/>
        <v>120</v>
      </c>
      <c r="E40" s="437">
        <v>120</v>
      </c>
      <c r="F40" s="437">
        <v>12</v>
      </c>
      <c r="G40" s="437">
        <f>E40-F40</f>
        <v>108</v>
      </c>
      <c r="H40" s="437"/>
      <c r="I40" s="434"/>
    </row>
    <row r="41" spans="1:9" ht="47.25">
      <c r="A41" s="435" t="s">
        <v>136</v>
      </c>
      <c r="B41" s="440" t="s">
        <v>789</v>
      </c>
      <c r="C41" s="434" t="s">
        <v>790</v>
      </c>
      <c r="D41" s="437">
        <f t="shared" si="8"/>
        <v>2000</v>
      </c>
      <c r="E41" s="437">
        <v>2000</v>
      </c>
      <c r="F41" s="437"/>
      <c r="G41" s="437">
        <f>E41-F41</f>
        <v>2000</v>
      </c>
      <c r="H41" s="437"/>
      <c r="I41" s="434"/>
    </row>
    <row r="42" spans="1:9" ht="31.5">
      <c r="A42" s="435" t="s">
        <v>138</v>
      </c>
      <c r="B42" s="440" t="s">
        <v>791</v>
      </c>
      <c r="C42" s="434" t="s">
        <v>792</v>
      </c>
      <c r="D42" s="437">
        <f t="shared" si="8"/>
        <v>1000</v>
      </c>
      <c r="E42" s="437">
        <v>1000</v>
      </c>
      <c r="F42" s="437"/>
      <c r="G42" s="437">
        <f>E42-F42</f>
        <v>1000</v>
      </c>
      <c r="H42" s="437"/>
      <c r="I42" s="434"/>
    </row>
    <row r="43" spans="1:9" ht="31.5">
      <c r="A43" s="435" t="s">
        <v>140</v>
      </c>
      <c r="B43" s="440" t="s">
        <v>793</v>
      </c>
      <c r="C43" s="434" t="s">
        <v>966</v>
      </c>
      <c r="D43" s="437">
        <f t="shared" si="8"/>
        <v>200</v>
      </c>
      <c r="E43" s="437"/>
      <c r="F43" s="437"/>
      <c r="G43" s="437"/>
      <c r="H43" s="437">
        <v>200</v>
      </c>
      <c r="I43" s="434"/>
    </row>
    <row r="44" spans="1:9">
      <c r="A44" s="435" t="s">
        <v>142</v>
      </c>
      <c r="B44" s="440" t="s">
        <v>794</v>
      </c>
      <c r="C44" s="434" t="s">
        <v>966</v>
      </c>
      <c r="D44" s="437">
        <f t="shared" si="8"/>
        <v>60</v>
      </c>
      <c r="E44" s="437"/>
      <c r="F44" s="437"/>
      <c r="G44" s="437"/>
      <c r="H44" s="437">
        <f>4*15</f>
        <v>60</v>
      </c>
      <c r="I44" s="434"/>
    </row>
    <row r="45" spans="1:9">
      <c r="A45" s="432" t="s">
        <v>23</v>
      </c>
      <c r="B45" s="433" t="s">
        <v>795</v>
      </c>
      <c r="C45" s="434"/>
      <c r="D45" s="220">
        <f>SUM(D46:D47)</f>
        <v>691</v>
      </c>
      <c r="E45" s="220">
        <f t="shared" ref="E45:G45" si="9">SUM(E46:E47)</f>
        <v>691</v>
      </c>
      <c r="F45" s="220">
        <f t="shared" si="9"/>
        <v>0</v>
      </c>
      <c r="G45" s="220">
        <f t="shared" si="9"/>
        <v>691</v>
      </c>
      <c r="H45" s="220">
        <f>SUM(H46:H46)</f>
        <v>0</v>
      </c>
      <c r="I45" s="434"/>
    </row>
    <row r="46" spans="1:9" ht="63">
      <c r="A46" s="435" t="s">
        <v>81</v>
      </c>
      <c r="B46" s="440" t="s">
        <v>796</v>
      </c>
      <c r="C46" s="434" t="s">
        <v>113</v>
      </c>
      <c r="D46" s="437">
        <f t="shared" ref="D46:D47" si="10">H46+E46</f>
        <v>240</v>
      </c>
      <c r="E46" s="447">
        <v>240</v>
      </c>
      <c r="F46" s="447"/>
      <c r="G46" s="447">
        <f>E46-F46</f>
        <v>240</v>
      </c>
      <c r="H46" s="447"/>
      <c r="I46" s="434"/>
    </row>
    <row r="47" spans="1:9" ht="63">
      <c r="A47" s="435" t="s">
        <v>82</v>
      </c>
      <c r="B47" s="440" t="s">
        <v>968</v>
      </c>
      <c r="C47" s="434" t="s">
        <v>113</v>
      </c>
      <c r="D47" s="437">
        <f t="shared" si="10"/>
        <v>451</v>
      </c>
      <c r="E47" s="447">
        <v>451</v>
      </c>
      <c r="F47" s="447"/>
      <c r="G47" s="447">
        <f>E47-F47</f>
        <v>451</v>
      </c>
      <c r="H47" s="447"/>
      <c r="I47" s="434" t="s">
        <v>969</v>
      </c>
    </row>
    <row r="48" spans="1:9" s="449" customFormat="1">
      <c r="A48" s="448" t="s">
        <v>44</v>
      </c>
      <c r="B48" s="433" t="s">
        <v>797</v>
      </c>
      <c r="C48" s="434"/>
      <c r="D48" s="222">
        <f>SUM(D49:D57)</f>
        <v>4410</v>
      </c>
      <c r="E48" s="222">
        <f t="shared" ref="E48:H48" si="11">SUM(E49:E57)</f>
        <v>3950</v>
      </c>
      <c r="F48" s="222">
        <f t="shared" si="11"/>
        <v>0</v>
      </c>
      <c r="G48" s="222">
        <f t="shared" si="11"/>
        <v>3950</v>
      </c>
      <c r="H48" s="222">
        <f t="shared" si="11"/>
        <v>460</v>
      </c>
      <c r="I48" s="434"/>
    </row>
    <row r="49" spans="1:9" ht="31.5">
      <c r="A49" s="435" t="s">
        <v>81</v>
      </c>
      <c r="B49" s="440" t="s">
        <v>798</v>
      </c>
      <c r="C49" s="434" t="s">
        <v>799</v>
      </c>
      <c r="D49" s="437">
        <f t="shared" ref="D49:D57" si="12">H49+E49</f>
        <v>1000</v>
      </c>
      <c r="E49" s="447">
        <v>1000</v>
      </c>
      <c r="F49" s="447"/>
      <c r="G49" s="447">
        <f>E49-F49</f>
        <v>1000</v>
      </c>
      <c r="H49" s="447"/>
      <c r="I49" s="434"/>
    </row>
    <row r="50" spans="1:9" ht="31.5">
      <c r="A50" s="435" t="s">
        <v>82</v>
      </c>
      <c r="B50" s="440" t="s">
        <v>800</v>
      </c>
      <c r="C50" s="434" t="s">
        <v>799</v>
      </c>
      <c r="D50" s="437">
        <f t="shared" si="12"/>
        <v>500</v>
      </c>
      <c r="E50" s="447">
        <v>500</v>
      </c>
      <c r="F50" s="447"/>
      <c r="G50" s="447">
        <f t="shared" ref="G50:G57" si="13">E50-F50</f>
        <v>500</v>
      </c>
      <c r="H50" s="447"/>
      <c r="I50" s="434"/>
    </row>
    <row r="51" spans="1:9" ht="31.5">
      <c r="A51" s="435" t="s">
        <v>83</v>
      </c>
      <c r="B51" s="440" t="s">
        <v>801</v>
      </c>
      <c r="C51" s="434" t="s">
        <v>799</v>
      </c>
      <c r="D51" s="437">
        <f t="shared" si="12"/>
        <v>300</v>
      </c>
      <c r="E51" s="447">
        <v>300</v>
      </c>
      <c r="F51" s="447"/>
      <c r="G51" s="447">
        <f t="shared" si="13"/>
        <v>300</v>
      </c>
      <c r="H51" s="447"/>
      <c r="I51" s="434"/>
    </row>
    <row r="52" spans="1:9">
      <c r="A52" s="435" t="s">
        <v>84</v>
      </c>
      <c r="B52" s="440" t="s">
        <v>802</v>
      </c>
      <c r="C52" s="434" t="s">
        <v>799</v>
      </c>
      <c r="D52" s="437">
        <f t="shared" si="12"/>
        <v>1000</v>
      </c>
      <c r="E52" s="447">
        <v>1000</v>
      </c>
      <c r="F52" s="447"/>
      <c r="G52" s="447">
        <f t="shared" si="13"/>
        <v>1000</v>
      </c>
      <c r="H52" s="447"/>
      <c r="I52" s="434"/>
    </row>
    <row r="53" spans="1:9" ht="63">
      <c r="A53" s="435" t="s">
        <v>85</v>
      </c>
      <c r="B53" s="440" t="s">
        <v>970</v>
      </c>
      <c r="C53" s="434" t="s">
        <v>971</v>
      </c>
      <c r="D53" s="437">
        <f>H53+E53</f>
        <v>160</v>
      </c>
      <c r="E53" s="447"/>
      <c r="F53" s="447"/>
      <c r="G53" s="447">
        <f>E53-F53</f>
        <v>0</v>
      </c>
      <c r="H53" s="447">
        <v>160</v>
      </c>
      <c r="I53" s="434" t="s">
        <v>972</v>
      </c>
    </row>
    <row r="54" spans="1:9" ht="47.25">
      <c r="A54" s="435" t="s">
        <v>86</v>
      </c>
      <c r="B54" s="440" t="s">
        <v>973</v>
      </c>
      <c r="C54" s="434" t="s">
        <v>242</v>
      </c>
      <c r="D54" s="437">
        <f t="shared" ref="D54:D56" si="14">H54+E54</f>
        <v>650</v>
      </c>
      <c r="E54" s="447">
        <v>650</v>
      </c>
      <c r="F54" s="447"/>
      <c r="G54" s="447">
        <f t="shared" si="13"/>
        <v>650</v>
      </c>
      <c r="H54" s="447"/>
      <c r="I54" s="434" t="s">
        <v>972</v>
      </c>
    </row>
    <row r="55" spans="1:9" ht="31.5">
      <c r="A55" s="435" t="s">
        <v>87</v>
      </c>
      <c r="B55" s="440" t="s">
        <v>974</v>
      </c>
      <c r="C55" s="434" t="s">
        <v>115</v>
      </c>
      <c r="D55" s="437">
        <f>H55+E55</f>
        <v>300</v>
      </c>
      <c r="E55" s="447">
        <v>300</v>
      </c>
      <c r="F55" s="447"/>
      <c r="G55" s="447">
        <f>E55-F55</f>
        <v>300</v>
      </c>
      <c r="H55" s="447"/>
      <c r="I55" s="434" t="s">
        <v>972</v>
      </c>
    </row>
    <row r="56" spans="1:9" ht="31.5">
      <c r="A56" s="435" t="s">
        <v>88</v>
      </c>
      <c r="B56" s="440" t="s">
        <v>975</v>
      </c>
      <c r="C56" s="434" t="s">
        <v>966</v>
      </c>
      <c r="D56" s="437">
        <f t="shared" si="14"/>
        <v>300</v>
      </c>
      <c r="E56" s="447"/>
      <c r="F56" s="447"/>
      <c r="G56" s="447">
        <f t="shared" si="13"/>
        <v>0</v>
      </c>
      <c r="H56" s="447">
        <v>300</v>
      </c>
      <c r="I56" s="434" t="s">
        <v>972</v>
      </c>
    </row>
    <row r="57" spans="1:9" ht="110.25">
      <c r="A57" s="435" t="s">
        <v>89</v>
      </c>
      <c r="B57" s="440" t="s">
        <v>976</v>
      </c>
      <c r="C57" s="434" t="s">
        <v>799</v>
      </c>
      <c r="D57" s="437">
        <f t="shared" si="12"/>
        <v>200</v>
      </c>
      <c r="E57" s="447">
        <v>200</v>
      </c>
      <c r="F57" s="447"/>
      <c r="G57" s="447">
        <f t="shared" si="13"/>
        <v>200</v>
      </c>
      <c r="H57" s="447"/>
      <c r="I57" s="434" t="s">
        <v>972</v>
      </c>
    </row>
    <row r="58" spans="1:9" s="449" customFormat="1" ht="31.5" hidden="1">
      <c r="A58" s="448">
        <v>3</v>
      </c>
      <c r="B58" s="433" t="s">
        <v>803</v>
      </c>
      <c r="C58" s="450" t="s">
        <v>804</v>
      </c>
      <c r="D58" s="222">
        <f t="shared" ref="D58" si="15">SUM(E58:H58)</f>
        <v>0</v>
      </c>
      <c r="E58" s="222"/>
      <c r="F58" s="222"/>
      <c r="G58" s="222"/>
      <c r="H58" s="222"/>
      <c r="I58" s="450"/>
    </row>
    <row r="59" spans="1:9" s="449" customFormat="1" ht="31.5">
      <c r="A59" s="451" t="s">
        <v>255</v>
      </c>
      <c r="B59" s="452" t="s">
        <v>805</v>
      </c>
      <c r="C59" s="453" t="s">
        <v>806</v>
      </c>
      <c r="D59" s="223">
        <f>E59+H59</f>
        <v>200</v>
      </c>
      <c r="E59" s="223">
        <v>200</v>
      </c>
      <c r="F59" s="223"/>
      <c r="G59" s="223">
        <f>E59-F59</f>
        <v>200</v>
      </c>
      <c r="H59" s="223"/>
      <c r="I59" s="453"/>
    </row>
    <row r="60" spans="1:9">
      <c r="D60" s="431"/>
      <c r="E60" s="431"/>
      <c r="F60" s="431"/>
      <c r="G60" s="431"/>
      <c r="H60" s="431"/>
    </row>
    <row r="61" spans="1:9">
      <c r="D61" s="431"/>
      <c r="E61" s="431"/>
      <c r="F61" s="431"/>
      <c r="G61" s="431"/>
      <c r="H61" s="431"/>
    </row>
    <row r="62" spans="1:9">
      <c r="D62" s="431"/>
      <c r="E62" s="431"/>
      <c r="F62" s="431"/>
      <c r="G62" s="431"/>
      <c r="H62" s="431"/>
    </row>
    <row r="63" spans="1:9">
      <c r="D63" s="431"/>
      <c r="E63" s="431"/>
      <c r="F63" s="431"/>
      <c r="G63" s="431"/>
      <c r="H63" s="431"/>
    </row>
    <row r="64" spans="1:9">
      <c r="D64" s="431"/>
      <c r="E64" s="431"/>
      <c r="F64" s="431"/>
      <c r="G64" s="431"/>
      <c r="H64" s="431"/>
    </row>
    <row r="65" spans="4:10">
      <c r="D65" s="431"/>
      <c r="E65" s="431"/>
      <c r="F65" s="431"/>
      <c r="G65" s="431"/>
      <c r="H65" s="431"/>
    </row>
    <row r="66" spans="4:10">
      <c r="D66" s="431"/>
      <c r="E66" s="431"/>
      <c r="F66" s="431"/>
      <c r="G66" s="431"/>
      <c r="H66" s="431"/>
    </row>
    <row r="67" spans="4:10">
      <c r="D67" s="431"/>
      <c r="E67" s="431"/>
      <c r="F67" s="431"/>
      <c r="G67" s="431"/>
      <c r="H67" s="431"/>
    </row>
    <row r="68" spans="4:10">
      <c r="D68" s="431"/>
      <c r="E68" s="431"/>
      <c r="F68" s="431"/>
      <c r="G68" s="431"/>
      <c r="H68" s="431"/>
    </row>
    <row r="69" spans="4:10">
      <c r="D69" s="431"/>
      <c r="E69" s="431"/>
      <c r="F69" s="431"/>
      <c r="G69" s="431"/>
      <c r="H69" s="431"/>
    </row>
    <row r="70" spans="4:10">
      <c r="D70" s="431"/>
      <c r="E70" s="431"/>
      <c r="F70" s="431"/>
      <c r="G70" s="431"/>
      <c r="H70" s="431"/>
    </row>
    <row r="71" spans="4:10">
      <c r="D71" s="431"/>
      <c r="E71" s="431"/>
      <c r="F71" s="431"/>
      <c r="G71" s="431"/>
      <c r="H71" s="431"/>
      <c r="J71" s="454"/>
    </row>
    <row r="72" spans="4:10">
      <c r="D72" s="431"/>
      <c r="E72" s="431"/>
      <c r="F72" s="431"/>
      <c r="G72" s="431"/>
      <c r="H72" s="431"/>
    </row>
  </sheetData>
  <mergeCells count="12">
    <mergeCell ref="H7:H8"/>
    <mergeCell ref="C12:C14"/>
    <mergeCell ref="A3:I3"/>
    <mergeCell ref="A4:I4"/>
    <mergeCell ref="H5:I5"/>
    <mergeCell ref="A6:A8"/>
    <mergeCell ref="B6:B8"/>
    <mergeCell ref="C6:C8"/>
    <mergeCell ref="D6:D8"/>
    <mergeCell ref="E6:H6"/>
    <mergeCell ref="I6:I8"/>
    <mergeCell ref="E7:G7"/>
  </mergeCells>
  <phoneticPr fontId="38" type="noConversion"/>
  <pageMargins left="0.92" right="0.31" top="0.67" bottom="0.46" header="0.196850393700787" footer="0.2"/>
  <pageSetup paperSize="9" scale="80" fitToHeight="0" orientation="landscape" verticalDpi="0" r:id="rId1"/>
  <headerFooter alignWithMargins="0">
    <oddFooter>&amp;C &amp;P/&amp;N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95"/>
  <sheetViews>
    <sheetView topLeftCell="A73" zoomScaleNormal="100" zoomScaleSheetLayoutView="98" workbookViewId="0">
      <selection activeCell="J104" sqref="J104"/>
    </sheetView>
  </sheetViews>
  <sheetFormatPr defaultRowHeight="15" outlineLevelRow="2"/>
  <cols>
    <col min="1" max="1" width="4.375" style="227" customWidth="1"/>
    <col min="2" max="2" width="34.125" style="227" customWidth="1"/>
    <col min="3" max="3" width="8.875" style="227" customWidth="1"/>
    <col min="4" max="4" width="7.875" style="227" customWidth="1"/>
    <col min="5" max="5" width="7.375" style="227" customWidth="1"/>
    <col min="6" max="6" width="7.625" style="227" customWidth="1"/>
    <col min="7" max="7" width="6.75" style="227" customWidth="1"/>
    <col min="8" max="8" width="7.5" style="227" customWidth="1"/>
    <col min="9" max="10" width="7.375" style="227" customWidth="1"/>
    <col min="11" max="12" width="6.75" style="227" customWidth="1"/>
    <col min="13" max="13" width="7.25" style="227" customWidth="1"/>
    <col min="14" max="14" width="7.5" style="227" customWidth="1"/>
    <col min="15" max="15" width="7.25" style="227" customWidth="1"/>
    <col min="16" max="16" width="11" style="226" hidden="1" customWidth="1"/>
    <col min="17" max="18" width="0" style="227" hidden="1" customWidth="1"/>
    <col min="19" max="19" width="13.75" style="227" hidden="1" customWidth="1"/>
    <col min="20" max="29" width="0" style="227" hidden="1" customWidth="1"/>
    <col min="30" max="16384" width="9" style="227"/>
  </cols>
  <sheetData>
    <row r="1" spans="1:28" ht="17.25" customHeight="1">
      <c r="A1" s="224" t="s">
        <v>937</v>
      </c>
      <c r="B1" s="225"/>
      <c r="C1" s="225"/>
      <c r="D1" s="225"/>
      <c r="E1" s="225"/>
      <c r="F1" s="225"/>
      <c r="G1" s="225"/>
      <c r="H1" s="225"/>
      <c r="I1" s="225"/>
      <c r="J1" s="225"/>
      <c r="K1" s="225"/>
      <c r="L1" s="225"/>
      <c r="M1" s="225"/>
      <c r="N1" s="225"/>
      <c r="O1" s="225"/>
    </row>
    <row r="2" spans="1:28" s="229" customFormat="1" ht="20.25">
      <c r="A2" s="611" t="s">
        <v>977</v>
      </c>
      <c r="B2" s="611"/>
      <c r="C2" s="611"/>
      <c r="D2" s="611"/>
      <c r="E2" s="611"/>
      <c r="F2" s="611"/>
      <c r="G2" s="611"/>
      <c r="H2" s="611"/>
      <c r="I2" s="611"/>
      <c r="J2" s="611"/>
      <c r="K2" s="611"/>
      <c r="L2" s="611"/>
      <c r="M2" s="611"/>
      <c r="N2" s="611"/>
      <c r="O2" s="611"/>
      <c r="P2" s="228"/>
    </row>
    <row r="3" spans="1:28" ht="19.5">
      <c r="A3" s="612" t="s">
        <v>939</v>
      </c>
      <c r="B3" s="612"/>
      <c r="C3" s="612"/>
      <c r="D3" s="612"/>
      <c r="E3" s="612"/>
      <c r="F3" s="612"/>
      <c r="G3" s="612"/>
      <c r="H3" s="612"/>
      <c r="I3" s="612"/>
      <c r="J3" s="612"/>
      <c r="K3" s="612"/>
      <c r="L3" s="612"/>
      <c r="M3" s="612"/>
      <c r="N3" s="612"/>
      <c r="O3" s="612"/>
    </row>
    <row r="4" spans="1:28" ht="21" customHeight="1">
      <c r="M4" s="613" t="s">
        <v>753</v>
      </c>
      <c r="N4" s="613"/>
      <c r="O4" s="613"/>
    </row>
    <row r="5" spans="1:28" ht="19.5" customHeight="1">
      <c r="A5" s="614" t="s">
        <v>238</v>
      </c>
      <c r="B5" s="230" t="s">
        <v>807</v>
      </c>
      <c r="C5" s="614" t="s">
        <v>68</v>
      </c>
      <c r="D5" s="617" t="s">
        <v>808</v>
      </c>
      <c r="E5" s="618"/>
      <c r="F5" s="618"/>
      <c r="G5" s="618"/>
      <c r="H5" s="618"/>
      <c r="I5" s="618"/>
      <c r="J5" s="618"/>
      <c r="K5" s="618"/>
      <c r="L5" s="618"/>
      <c r="M5" s="618"/>
      <c r="N5" s="618"/>
      <c r="O5" s="619"/>
    </row>
    <row r="6" spans="1:28">
      <c r="A6" s="615"/>
      <c r="B6" s="231"/>
      <c r="C6" s="615"/>
      <c r="D6" s="301" t="s">
        <v>809</v>
      </c>
      <c r="E6" s="232" t="s">
        <v>810</v>
      </c>
      <c r="F6" s="232" t="s">
        <v>810</v>
      </c>
      <c r="G6" s="232" t="s">
        <v>810</v>
      </c>
      <c r="H6" s="232" t="s">
        <v>810</v>
      </c>
      <c r="I6" s="232" t="s">
        <v>810</v>
      </c>
      <c r="J6" s="232" t="s">
        <v>810</v>
      </c>
      <c r="K6" s="232" t="s">
        <v>811</v>
      </c>
      <c r="L6" s="232" t="s">
        <v>810</v>
      </c>
      <c r="M6" s="232" t="s">
        <v>810</v>
      </c>
      <c r="N6" s="232" t="s">
        <v>812</v>
      </c>
      <c r="O6" s="232" t="s">
        <v>813</v>
      </c>
    </row>
    <row r="7" spans="1:28" ht="21" customHeight="1">
      <c r="A7" s="616"/>
      <c r="B7" s="233" t="s">
        <v>814</v>
      </c>
      <c r="C7" s="616"/>
      <c r="D7" s="302" t="s">
        <v>815</v>
      </c>
      <c r="E7" s="233" t="s">
        <v>816</v>
      </c>
      <c r="F7" s="233" t="s">
        <v>817</v>
      </c>
      <c r="G7" s="233" t="s">
        <v>818</v>
      </c>
      <c r="H7" s="233" t="s">
        <v>819</v>
      </c>
      <c r="I7" s="233" t="s">
        <v>820</v>
      </c>
      <c r="J7" s="233" t="s">
        <v>821</v>
      </c>
      <c r="K7" s="233" t="s">
        <v>822</v>
      </c>
      <c r="L7" s="233" t="s">
        <v>823</v>
      </c>
      <c r="M7" s="233" t="s">
        <v>824</v>
      </c>
      <c r="N7" s="233" t="s">
        <v>825</v>
      </c>
      <c r="O7" s="233" t="s">
        <v>826</v>
      </c>
    </row>
    <row r="8" spans="1:28">
      <c r="A8" s="234" t="s">
        <v>4</v>
      </c>
      <c r="B8" s="235" t="s">
        <v>5</v>
      </c>
      <c r="C8" s="236">
        <v>1</v>
      </c>
      <c r="D8" s="237">
        <v>2</v>
      </c>
      <c r="E8" s="236">
        <v>3</v>
      </c>
      <c r="F8" s="236">
        <v>4</v>
      </c>
      <c r="G8" s="236">
        <v>5</v>
      </c>
      <c r="H8" s="236">
        <v>6</v>
      </c>
      <c r="I8" s="236">
        <v>7</v>
      </c>
      <c r="J8" s="236">
        <v>8</v>
      </c>
      <c r="K8" s="236">
        <v>9</v>
      </c>
      <c r="L8" s="236">
        <v>10</v>
      </c>
      <c r="M8" s="236">
        <v>11</v>
      </c>
      <c r="N8" s="236">
        <v>12</v>
      </c>
      <c r="O8" s="236">
        <v>13</v>
      </c>
    </row>
    <row r="9" spans="1:28" s="241" customFormat="1" ht="18.75" customHeight="1">
      <c r="A9" s="238"/>
      <c r="B9" s="238" t="s">
        <v>27</v>
      </c>
      <c r="C9" s="239">
        <f t="shared" ref="C9:O9" si="0">C10+C70</f>
        <v>69053</v>
      </c>
      <c r="D9" s="239">
        <f t="shared" si="0"/>
        <v>6290.5</v>
      </c>
      <c r="E9" s="239">
        <f t="shared" si="0"/>
        <v>5985.5</v>
      </c>
      <c r="F9" s="239">
        <f t="shared" si="0"/>
        <v>5262.5</v>
      </c>
      <c r="G9" s="239">
        <f t="shared" si="0"/>
        <v>5947.5</v>
      </c>
      <c r="H9" s="239">
        <f t="shared" si="0"/>
        <v>7593.5</v>
      </c>
      <c r="I9" s="239">
        <f t="shared" si="0"/>
        <v>4079.5</v>
      </c>
      <c r="J9" s="239">
        <f t="shared" si="0"/>
        <v>6036.5</v>
      </c>
      <c r="K9" s="239">
        <f t="shared" si="0"/>
        <v>4082.5</v>
      </c>
      <c r="L9" s="239">
        <f t="shared" si="0"/>
        <v>6826.5</v>
      </c>
      <c r="M9" s="239">
        <f t="shared" si="0"/>
        <v>5241.5</v>
      </c>
      <c r="N9" s="239">
        <f t="shared" si="0"/>
        <v>5754.5</v>
      </c>
      <c r="O9" s="239">
        <f t="shared" si="0"/>
        <v>5952.5</v>
      </c>
      <c r="P9" s="240"/>
    </row>
    <row r="10" spans="1:28">
      <c r="A10" s="242" t="s">
        <v>4</v>
      </c>
      <c r="B10" s="243" t="s">
        <v>827</v>
      </c>
      <c r="C10" s="244">
        <f t="shared" ref="C10:O10" si="1">C12+C18+C21+C69</f>
        <v>68543</v>
      </c>
      <c r="D10" s="244">
        <f t="shared" si="1"/>
        <v>6188.5</v>
      </c>
      <c r="E10" s="244">
        <f t="shared" si="1"/>
        <v>5883.5</v>
      </c>
      <c r="F10" s="244">
        <f t="shared" si="1"/>
        <v>5211.5</v>
      </c>
      <c r="G10" s="244">
        <f t="shared" si="1"/>
        <v>5845.5</v>
      </c>
      <c r="H10" s="244">
        <f t="shared" si="1"/>
        <v>7593.5</v>
      </c>
      <c r="I10" s="244">
        <f t="shared" si="1"/>
        <v>4079.5</v>
      </c>
      <c r="J10" s="244">
        <f t="shared" si="1"/>
        <v>6036.5</v>
      </c>
      <c r="K10" s="244">
        <f t="shared" si="1"/>
        <v>4082.5</v>
      </c>
      <c r="L10" s="244">
        <f t="shared" si="1"/>
        <v>6775.5</v>
      </c>
      <c r="M10" s="244">
        <f t="shared" si="1"/>
        <v>5139.5</v>
      </c>
      <c r="N10" s="244">
        <f t="shared" si="1"/>
        <v>5754.5</v>
      </c>
      <c r="O10" s="244">
        <f t="shared" si="1"/>
        <v>5952.5</v>
      </c>
    </row>
    <row r="11" spans="1:28">
      <c r="A11" s="242"/>
      <c r="B11" s="245" t="s">
        <v>828</v>
      </c>
      <c r="C11" s="246">
        <f>SUM(D11:O11)</f>
        <v>1560</v>
      </c>
      <c r="D11" s="247">
        <v>140</v>
      </c>
      <c r="E11" s="247">
        <v>130</v>
      </c>
      <c r="F11" s="247">
        <v>115</v>
      </c>
      <c r="G11" s="247">
        <v>120</v>
      </c>
      <c r="H11" s="247">
        <v>150</v>
      </c>
      <c r="I11" s="247">
        <v>95</v>
      </c>
      <c r="J11" s="247">
        <v>130</v>
      </c>
      <c r="K11" s="247">
        <v>110</v>
      </c>
      <c r="L11" s="247">
        <v>200</v>
      </c>
      <c r="M11" s="247">
        <v>115</v>
      </c>
      <c r="N11" s="247">
        <v>125</v>
      </c>
      <c r="O11" s="247">
        <v>130</v>
      </c>
    </row>
    <row r="12" spans="1:28" ht="28.5">
      <c r="A12" s="242" t="s">
        <v>8</v>
      </c>
      <c r="B12" s="251" t="s">
        <v>829</v>
      </c>
      <c r="C12" s="244">
        <f>SUM(C13:C17)</f>
        <v>39505</v>
      </c>
      <c r="D12" s="244">
        <f>SUM(D13:D17)</f>
        <v>3360</v>
      </c>
      <c r="E12" s="244">
        <f t="shared" ref="E12:N12" si="2">SUM(E13:E17)</f>
        <v>3208</v>
      </c>
      <c r="F12" s="244">
        <f t="shared" si="2"/>
        <v>2877</v>
      </c>
      <c r="G12" s="244">
        <f t="shared" si="2"/>
        <v>3544</v>
      </c>
      <c r="H12" s="244">
        <f t="shared" si="2"/>
        <v>4171</v>
      </c>
      <c r="I12" s="244">
        <f t="shared" si="2"/>
        <v>2619</v>
      </c>
      <c r="J12" s="244">
        <f t="shared" si="2"/>
        <v>3537</v>
      </c>
      <c r="K12" s="244">
        <f t="shared" si="2"/>
        <v>2511</v>
      </c>
      <c r="L12" s="244">
        <f t="shared" si="2"/>
        <v>3563</v>
      </c>
      <c r="M12" s="244">
        <f t="shared" si="2"/>
        <v>3147</v>
      </c>
      <c r="N12" s="244">
        <f t="shared" si="2"/>
        <v>3477</v>
      </c>
      <c r="O12" s="244">
        <f>SUM(O13:O17)</f>
        <v>3491</v>
      </c>
      <c r="Q12" s="252"/>
    </row>
    <row r="13" spans="1:28" ht="30">
      <c r="A13" s="253" t="s">
        <v>81</v>
      </c>
      <c r="B13" s="254" t="s">
        <v>830</v>
      </c>
      <c r="C13" s="255">
        <f>SUM(D13:O13)</f>
        <v>26754</v>
      </c>
      <c r="D13" s="255">
        <v>2451</v>
      </c>
      <c r="E13" s="255">
        <v>2027</v>
      </c>
      <c r="F13" s="255">
        <v>2060</v>
      </c>
      <c r="G13" s="255">
        <v>1903</v>
      </c>
      <c r="H13" s="255">
        <v>2751</v>
      </c>
      <c r="I13" s="255">
        <v>2082</v>
      </c>
      <c r="J13" s="255">
        <v>2556</v>
      </c>
      <c r="K13" s="255">
        <v>1964</v>
      </c>
      <c r="L13" s="255">
        <v>2799</v>
      </c>
      <c r="M13" s="255">
        <v>2063</v>
      </c>
      <c r="N13" s="255">
        <v>2147</v>
      </c>
      <c r="O13" s="255">
        <v>1951</v>
      </c>
      <c r="R13" s="256"/>
      <c r="T13" s="227" t="s">
        <v>831</v>
      </c>
      <c r="W13" s="227" t="s">
        <v>832</v>
      </c>
      <c r="X13" s="227" t="s">
        <v>832</v>
      </c>
      <c r="AA13" s="227" t="s">
        <v>832</v>
      </c>
    </row>
    <row r="14" spans="1:28" ht="45">
      <c r="A14" s="253" t="s">
        <v>82</v>
      </c>
      <c r="B14" s="254" t="s">
        <v>833</v>
      </c>
      <c r="C14" s="255">
        <f>SUM(D14:O14)</f>
        <v>3268</v>
      </c>
      <c r="D14" s="255">
        <v>245</v>
      </c>
      <c r="E14" s="255">
        <v>286</v>
      </c>
      <c r="F14" s="255">
        <v>286</v>
      </c>
      <c r="G14" s="255">
        <v>286</v>
      </c>
      <c r="H14" s="255">
        <v>286</v>
      </c>
      <c r="I14" s="255">
        <v>245</v>
      </c>
      <c r="J14" s="255">
        <v>286</v>
      </c>
      <c r="K14" s="255">
        <v>245</v>
      </c>
      <c r="L14" s="255">
        <v>286</v>
      </c>
      <c r="M14" s="255">
        <v>286</v>
      </c>
      <c r="N14" s="255">
        <v>286</v>
      </c>
      <c r="O14" s="255">
        <v>245</v>
      </c>
      <c r="Q14" s="227" t="s">
        <v>238</v>
      </c>
      <c r="R14" s="256" t="s">
        <v>834</v>
      </c>
      <c r="S14" s="227" t="s">
        <v>835</v>
      </c>
      <c r="T14" s="227" t="s">
        <v>836</v>
      </c>
      <c r="U14" s="227" t="s">
        <v>837</v>
      </c>
      <c r="V14" s="227" t="s">
        <v>838</v>
      </c>
      <c r="W14" s="227" t="s">
        <v>839</v>
      </c>
      <c r="X14" s="227" t="s">
        <v>840</v>
      </c>
      <c r="Y14" s="227" t="s">
        <v>841</v>
      </c>
      <c r="Z14" s="227" t="s">
        <v>842</v>
      </c>
      <c r="AA14" s="227" t="s">
        <v>843</v>
      </c>
      <c r="AB14" s="227" t="s">
        <v>346</v>
      </c>
    </row>
    <row r="15" spans="1:28" ht="45">
      <c r="A15" s="253" t="s">
        <v>83</v>
      </c>
      <c r="B15" s="254" t="s">
        <v>844</v>
      </c>
      <c r="C15" s="255">
        <f>SUM(D15:O15)</f>
        <v>7132</v>
      </c>
      <c r="D15" s="255">
        <v>483</v>
      </c>
      <c r="E15" s="255">
        <v>590</v>
      </c>
      <c r="F15" s="255">
        <v>322</v>
      </c>
      <c r="G15" s="255">
        <v>1073</v>
      </c>
      <c r="H15" s="255">
        <v>804</v>
      </c>
      <c r="I15" s="255">
        <v>161</v>
      </c>
      <c r="J15" s="255">
        <v>536</v>
      </c>
      <c r="K15" s="255">
        <v>214</v>
      </c>
      <c r="L15" s="255">
        <v>357</v>
      </c>
      <c r="M15" s="255">
        <v>626</v>
      </c>
      <c r="N15" s="255">
        <v>894</v>
      </c>
      <c r="O15" s="255">
        <v>1072</v>
      </c>
      <c r="Q15" s="227">
        <v>9</v>
      </c>
      <c r="R15" s="256">
        <v>11</v>
      </c>
      <c r="S15" s="227">
        <v>7</v>
      </c>
      <c r="T15" s="227">
        <v>4</v>
      </c>
      <c r="U15" s="227">
        <v>10</v>
      </c>
      <c r="V15" s="227">
        <v>12</v>
      </c>
      <c r="W15" s="227">
        <v>6</v>
      </c>
      <c r="X15" s="227">
        <v>4</v>
      </c>
      <c r="Y15" s="227">
        <v>3</v>
      </c>
      <c r="Z15" s="227">
        <v>12</v>
      </c>
      <c r="AA15" s="227">
        <v>9</v>
      </c>
      <c r="AB15" s="227">
        <v>6</v>
      </c>
    </row>
    <row r="16" spans="1:28">
      <c r="A16" s="253" t="s">
        <v>84</v>
      </c>
      <c r="B16" s="254" t="s">
        <v>845</v>
      </c>
      <c r="C16" s="255">
        <f t="shared" ref="C16:C17" si="3">SUM(D16:O16)</f>
        <v>678</v>
      </c>
      <c r="D16" s="255">
        <v>23</v>
      </c>
      <c r="E16" s="255">
        <v>123</v>
      </c>
      <c r="F16" s="255">
        <v>96</v>
      </c>
      <c r="G16" s="255">
        <v>99</v>
      </c>
      <c r="H16" s="255">
        <v>140</v>
      </c>
      <c r="I16" s="255">
        <v>50</v>
      </c>
      <c r="J16" s="255">
        <v>50</v>
      </c>
      <c r="K16" s="255"/>
      <c r="L16" s="255">
        <v>25</v>
      </c>
      <c r="M16" s="255">
        <v>26</v>
      </c>
      <c r="N16" s="255"/>
      <c r="O16" s="255">
        <v>46</v>
      </c>
      <c r="R16" s="256"/>
    </row>
    <row r="17" spans="1:27" ht="45">
      <c r="A17" s="253" t="s">
        <v>85</v>
      </c>
      <c r="B17" s="254" t="s">
        <v>846</v>
      </c>
      <c r="C17" s="255">
        <f t="shared" si="3"/>
        <v>1673</v>
      </c>
      <c r="D17" s="255">
        <v>158</v>
      </c>
      <c r="E17" s="255">
        <v>182</v>
      </c>
      <c r="F17" s="255">
        <v>113</v>
      </c>
      <c r="G17" s="255">
        <v>183</v>
      </c>
      <c r="H17" s="255">
        <v>190</v>
      </c>
      <c r="I17" s="255">
        <v>81</v>
      </c>
      <c r="J17" s="255">
        <v>109</v>
      </c>
      <c r="K17" s="255">
        <v>88</v>
      </c>
      <c r="L17" s="255">
        <v>96</v>
      </c>
      <c r="M17" s="255">
        <v>146</v>
      </c>
      <c r="N17" s="255">
        <v>150</v>
      </c>
      <c r="O17" s="255">
        <v>177</v>
      </c>
      <c r="R17" s="256"/>
    </row>
    <row r="18" spans="1:27" s="260" customFormat="1" ht="14.25">
      <c r="A18" s="257" t="s">
        <v>17</v>
      </c>
      <c r="B18" s="405" t="s">
        <v>847</v>
      </c>
      <c r="C18" s="244">
        <f>SUM(D18:O18)</f>
        <v>7002</v>
      </c>
      <c r="D18" s="244">
        <v>672</v>
      </c>
      <c r="E18" s="244">
        <v>739</v>
      </c>
      <c r="F18" s="244">
        <v>601</v>
      </c>
      <c r="G18" s="244">
        <v>739</v>
      </c>
      <c r="H18" s="244">
        <v>739</v>
      </c>
      <c r="I18" s="244">
        <v>420</v>
      </c>
      <c r="J18" s="244">
        <v>462</v>
      </c>
      <c r="K18" s="244">
        <v>420</v>
      </c>
      <c r="L18" s="244">
        <v>462</v>
      </c>
      <c r="M18" s="244">
        <v>601</v>
      </c>
      <c r="N18" s="244">
        <v>601</v>
      </c>
      <c r="O18" s="244">
        <v>546</v>
      </c>
      <c r="P18" s="259">
        <v>7725</v>
      </c>
      <c r="R18" s="261"/>
    </row>
    <row r="19" spans="1:27">
      <c r="A19" s="253" t="s">
        <v>81</v>
      </c>
      <c r="B19" s="254" t="s">
        <v>978</v>
      </c>
      <c r="C19" s="255">
        <f t="shared" ref="C19:C20" si="4">SUM(D19:O19)</f>
        <v>6691</v>
      </c>
      <c r="D19" s="455">
        <v>613</v>
      </c>
      <c r="E19" s="455">
        <v>507</v>
      </c>
      <c r="F19" s="455">
        <v>515</v>
      </c>
      <c r="G19" s="455">
        <v>476</v>
      </c>
      <c r="H19" s="455">
        <v>688</v>
      </c>
      <c r="I19" s="455">
        <v>521</v>
      </c>
      <c r="J19" s="455">
        <v>639</v>
      </c>
      <c r="K19" s="455">
        <v>491</v>
      </c>
      <c r="L19" s="455">
        <v>700</v>
      </c>
      <c r="M19" s="455">
        <v>516</v>
      </c>
      <c r="N19" s="455">
        <v>537</v>
      </c>
      <c r="O19" s="455">
        <v>488</v>
      </c>
      <c r="R19" s="256"/>
    </row>
    <row r="20" spans="1:27">
      <c r="A20" s="253" t="s">
        <v>82</v>
      </c>
      <c r="B20" s="254" t="s">
        <v>979</v>
      </c>
      <c r="C20" s="255">
        <f t="shared" si="4"/>
        <v>311</v>
      </c>
      <c r="D20" s="455">
        <f>D18-D19</f>
        <v>59</v>
      </c>
      <c r="E20" s="455">
        <f t="shared" ref="E20:O20" si="5">E18-E19</f>
        <v>232</v>
      </c>
      <c r="F20" s="455">
        <f t="shared" si="5"/>
        <v>86</v>
      </c>
      <c r="G20" s="455">
        <f t="shared" si="5"/>
        <v>263</v>
      </c>
      <c r="H20" s="455">
        <f t="shared" si="5"/>
        <v>51</v>
      </c>
      <c r="I20" s="455">
        <f t="shared" si="5"/>
        <v>-101</v>
      </c>
      <c r="J20" s="455">
        <f t="shared" si="5"/>
        <v>-177</v>
      </c>
      <c r="K20" s="455">
        <f t="shared" si="5"/>
        <v>-71</v>
      </c>
      <c r="L20" s="455">
        <f t="shared" si="5"/>
        <v>-238</v>
      </c>
      <c r="M20" s="455">
        <f t="shared" si="5"/>
        <v>85</v>
      </c>
      <c r="N20" s="455">
        <f t="shared" si="5"/>
        <v>64</v>
      </c>
      <c r="O20" s="455">
        <f t="shared" si="5"/>
        <v>58</v>
      </c>
      <c r="R20" s="256"/>
    </row>
    <row r="21" spans="1:27" s="260" customFormat="1" ht="14.25">
      <c r="A21" s="242" t="s">
        <v>23</v>
      </c>
      <c r="B21" s="262" t="s">
        <v>848</v>
      </c>
      <c r="C21" s="244">
        <f t="shared" ref="C21:O21" si="6">C22+C23+C24+C27+C28+C29+C30+C34+C35+C36+C37+C38+C39+C40+C41+C42+C43+C44+C45+C46+C47+C48+C49+C50+C51+C52+C53+C66+C67+C68</f>
        <v>20655</v>
      </c>
      <c r="D21" s="244">
        <f t="shared" si="6"/>
        <v>2024.5</v>
      </c>
      <c r="E21" s="244">
        <f t="shared" si="6"/>
        <v>1818.5</v>
      </c>
      <c r="F21" s="244">
        <f t="shared" si="6"/>
        <v>1629.5</v>
      </c>
      <c r="G21" s="244">
        <f t="shared" si="6"/>
        <v>1445.5</v>
      </c>
      <c r="H21" s="244">
        <f t="shared" si="6"/>
        <v>2531.5</v>
      </c>
      <c r="I21" s="244">
        <f t="shared" si="6"/>
        <v>958.5</v>
      </c>
      <c r="J21" s="244">
        <f t="shared" si="6"/>
        <v>1916.5</v>
      </c>
      <c r="K21" s="244">
        <f t="shared" si="6"/>
        <v>1069.5</v>
      </c>
      <c r="L21" s="244">
        <f t="shared" si="6"/>
        <v>2614.5</v>
      </c>
      <c r="M21" s="244">
        <f t="shared" si="6"/>
        <v>1288.5</v>
      </c>
      <c r="N21" s="244">
        <f t="shared" si="6"/>
        <v>1561.5</v>
      </c>
      <c r="O21" s="244">
        <f t="shared" si="6"/>
        <v>1796.5</v>
      </c>
      <c r="P21" s="259"/>
    </row>
    <row r="22" spans="1:27" ht="30">
      <c r="A22" s="253" t="s">
        <v>81</v>
      </c>
      <c r="B22" s="254" t="s">
        <v>849</v>
      </c>
      <c r="C22" s="255">
        <f>SUM(D22:O22)</f>
        <v>1860</v>
      </c>
      <c r="D22" s="255">
        <f>9*20</f>
        <v>180</v>
      </c>
      <c r="E22" s="255">
        <f>11*20</f>
        <v>220</v>
      </c>
      <c r="F22" s="255">
        <f>6*20</f>
        <v>120</v>
      </c>
      <c r="G22" s="255">
        <f>12*20</f>
        <v>240</v>
      </c>
      <c r="H22" s="255">
        <f>9*20</f>
        <v>180</v>
      </c>
      <c r="I22" s="255">
        <f>3*20</f>
        <v>60</v>
      </c>
      <c r="J22" s="255">
        <f>6*20</f>
        <v>120</v>
      </c>
      <c r="K22" s="255">
        <f>4*20</f>
        <v>80</v>
      </c>
      <c r="L22" s="255">
        <f>4*20</f>
        <v>80</v>
      </c>
      <c r="M22" s="255">
        <f>7*20</f>
        <v>140</v>
      </c>
      <c r="N22" s="255">
        <f>10*20</f>
        <v>200</v>
      </c>
      <c r="O22" s="255">
        <f>12*20</f>
        <v>240</v>
      </c>
      <c r="R22" s="256"/>
    </row>
    <row r="23" spans="1:27" ht="30">
      <c r="A23" s="253" t="s">
        <v>82</v>
      </c>
      <c r="B23" s="254" t="s">
        <v>850</v>
      </c>
      <c r="C23" s="255">
        <f>SUM(D23:O23)</f>
        <v>18</v>
      </c>
      <c r="D23" s="255">
        <v>1.5</v>
      </c>
      <c r="E23" s="255">
        <v>1.5</v>
      </c>
      <c r="F23" s="255">
        <v>1.5</v>
      </c>
      <c r="G23" s="255">
        <v>1.5</v>
      </c>
      <c r="H23" s="255">
        <v>1.5</v>
      </c>
      <c r="I23" s="255">
        <v>1.5</v>
      </c>
      <c r="J23" s="255">
        <v>1.5</v>
      </c>
      <c r="K23" s="255">
        <v>1.5</v>
      </c>
      <c r="L23" s="255">
        <v>1.5</v>
      </c>
      <c r="M23" s="255">
        <v>1.5</v>
      </c>
      <c r="N23" s="255">
        <v>1.5</v>
      </c>
      <c r="O23" s="255">
        <v>1.5</v>
      </c>
      <c r="R23" s="256"/>
    </row>
    <row r="24" spans="1:27" ht="60">
      <c r="A24" s="253" t="s">
        <v>83</v>
      </c>
      <c r="B24" s="254" t="s">
        <v>851</v>
      </c>
      <c r="C24" s="255">
        <f>SUM(D24:O24)</f>
        <v>825</v>
      </c>
      <c r="D24" s="255">
        <f>D25+D26</f>
        <v>79</v>
      </c>
      <c r="E24" s="255">
        <f t="shared" ref="E24:O24" si="7">E25+E26</f>
        <v>75</v>
      </c>
      <c r="F24" s="255">
        <f t="shared" si="7"/>
        <v>61</v>
      </c>
      <c r="G24" s="255">
        <f t="shared" si="7"/>
        <v>80</v>
      </c>
      <c r="H24" s="255">
        <f t="shared" si="7"/>
        <v>79</v>
      </c>
      <c r="I24" s="255">
        <f t="shared" si="7"/>
        <v>43</v>
      </c>
      <c r="J24" s="255">
        <f t="shared" si="7"/>
        <v>61</v>
      </c>
      <c r="K24" s="255">
        <f t="shared" si="7"/>
        <v>49</v>
      </c>
      <c r="L24" s="255">
        <f t="shared" si="7"/>
        <v>49</v>
      </c>
      <c r="M24" s="255">
        <f t="shared" si="7"/>
        <v>67</v>
      </c>
      <c r="N24" s="255">
        <f t="shared" si="7"/>
        <v>85</v>
      </c>
      <c r="O24" s="255">
        <f t="shared" si="7"/>
        <v>97</v>
      </c>
      <c r="P24" s="265"/>
    </row>
    <row r="25" spans="1:27" s="250" customFormat="1">
      <c r="A25" s="253" t="s">
        <v>12</v>
      </c>
      <c r="B25" s="383" t="s">
        <v>852</v>
      </c>
      <c r="C25" s="246">
        <f>SUM(D25:O25)</f>
        <v>535</v>
      </c>
      <c r="D25" s="246">
        <f>9*6</f>
        <v>54</v>
      </c>
      <c r="E25" s="246">
        <f>11*5</f>
        <v>55</v>
      </c>
      <c r="F25" s="246">
        <f>6*6</f>
        <v>36</v>
      </c>
      <c r="G25" s="246">
        <f>12*5</f>
        <v>60</v>
      </c>
      <c r="H25" s="246">
        <f>9*6</f>
        <v>54</v>
      </c>
      <c r="I25" s="246">
        <f>3*6</f>
        <v>18</v>
      </c>
      <c r="J25" s="246">
        <f>6*6</f>
        <v>36</v>
      </c>
      <c r="K25" s="246">
        <f>4*6</f>
        <v>24</v>
      </c>
      <c r="L25" s="246">
        <f>4*6</f>
        <v>24</v>
      </c>
      <c r="M25" s="246">
        <f>7*6</f>
        <v>42</v>
      </c>
      <c r="N25" s="246">
        <f>10*6</f>
        <v>60</v>
      </c>
      <c r="O25" s="246">
        <f>12*6</f>
        <v>72</v>
      </c>
      <c r="P25" s="249"/>
    </row>
    <row r="26" spans="1:27" s="250" customFormat="1">
      <c r="A26" s="253" t="s">
        <v>12</v>
      </c>
      <c r="B26" s="383" t="s">
        <v>853</v>
      </c>
      <c r="C26" s="246">
        <f t="shared" ref="C26" si="8">SUM(D26:O26)</f>
        <v>290</v>
      </c>
      <c r="D26" s="246">
        <v>25</v>
      </c>
      <c r="E26" s="246">
        <v>20</v>
      </c>
      <c r="F26" s="246">
        <v>25</v>
      </c>
      <c r="G26" s="246">
        <v>20</v>
      </c>
      <c r="H26" s="246">
        <v>25</v>
      </c>
      <c r="I26" s="246">
        <v>25</v>
      </c>
      <c r="J26" s="246">
        <v>25</v>
      </c>
      <c r="K26" s="246">
        <v>25</v>
      </c>
      <c r="L26" s="246">
        <v>25</v>
      </c>
      <c r="M26" s="246">
        <v>25</v>
      </c>
      <c r="N26" s="246">
        <v>25</v>
      </c>
      <c r="O26" s="246">
        <v>25</v>
      </c>
      <c r="P26" s="249"/>
    </row>
    <row r="27" spans="1:27" ht="45">
      <c r="A27" s="253" t="s">
        <v>84</v>
      </c>
      <c r="B27" s="254" t="s">
        <v>854</v>
      </c>
      <c r="C27" s="255">
        <f>SUM(D27:O27)</f>
        <v>60</v>
      </c>
      <c r="D27" s="255">
        <v>5</v>
      </c>
      <c r="E27" s="255">
        <v>5</v>
      </c>
      <c r="F27" s="255">
        <v>5</v>
      </c>
      <c r="G27" s="255">
        <v>5</v>
      </c>
      <c r="H27" s="255">
        <v>5</v>
      </c>
      <c r="I27" s="255">
        <v>5</v>
      </c>
      <c r="J27" s="255">
        <v>5</v>
      </c>
      <c r="K27" s="255">
        <v>5</v>
      </c>
      <c r="L27" s="255">
        <v>5</v>
      </c>
      <c r="M27" s="255">
        <v>5</v>
      </c>
      <c r="N27" s="255">
        <v>5</v>
      </c>
      <c r="O27" s="255">
        <v>5</v>
      </c>
    </row>
    <row r="28" spans="1:27" ht="60">
      <c r="A28" s="253" t="s">
        <v>85</v>
      </c>
      <c r="B28" s="254" t="s">
        <v>855</v>
      </c>
      <c r="C28" s="255">
        <f>SUM(D28:O28)</f>
        <v>527</v>
      </c>
      <c r="D28" s="255">
        <v>68</v>
      </c>
      <c r="E28" s="255"/>
      <c r="F28" s="255">
        <f>6*5*1.5</f>
        <v>45</v>
      </c>
      <c r="G28" s="255"/>
      <c r="H28" s="255">
        <v>68</v>
      </c>
      <c r="I28" s="255">
        <v>23</v>
      </c>
      <c r="J28" s="255">
        <f>6*5*1.5</f>
        <v>45</v>
      </c>
      <c r="K28" s="255">
        <f>4*5*1.5</f>
        <v>30</v>
      </c>
      <c r="L28" s="255">
        <f>4*5*1.5</f>
        <v>30</v>
      </c>
      <c r="M28" s="255">
        <v>53</v>
      </c>
      <c r="N28" s="255">
        <f>10*5*1.5</f>
        <v>75</v>
      </c>
      <c r="O28" s="255">
        <f>12*5*1.5</f>
        <v>90</v>
      </c>
      <c r="P28" s="266"/>
      <c r="Q28" s="266"/>
      <c r="R28" s="267"/>
      <c r="S28" s="609" t="s">
        <v>831</v>
      </c>
      <c r="T28" s="609"/>
      <c r="U28" s="609"/>
      <c r="V28" s="267" t="s">
        <v>832</v>
      </c>
      <c r="W28" s="267" t="s">
        <v>832</v>
      </c>
      <c r="X28" s="267"/>
      <c r="Y28" s="267"/>
      <c r="Z28" s="267" t="s">
        <v>832</v>
      </c>
      <c r="AA28" s="267"/>
    </row>
    <row r="29" spans="1:27" s="272" customFormat="1" ht="17.25">
      <c r="A29" s="253" t="s">
        <v>86</v>
      </c>
      <c r="B29" s="268" t="s">
        <v>856</v>
      </c>
      <c r="C29" s="255">
        <f>SUM(D29:O29)</f>
        <v>279</v>
      </c>
      <c r="D29" s="269">
        <f>9*3</f>
        <v>27</v>
      </c>
      <c r="E29" s="269">
        <f>11*3</f>
        <v>33</v>
      </c>
      <c r="F29" s="269">
        <f>6*3</f>
        <v>18</v>
      </c>
      <c r="G29" s="269">
        <f>12*3</f>
        <v>36</v>
      </c>
      <c r="H29" s="269">
        <f>9*3</f>
        <v>27</v>
      </c>
      <c r="I29" s="269">
        <f>3*3</f>
        <v>9</v>
      </c>
      <c r="J29" s="269">
        <f>6*3</f>
        <v>18</v>
      </c>
      <c r="K29" s="269">
        <f>4*3</f>
        <v>12</v>
      </c>
      <c r="L29" s="269">
        <f>4*3</f>
        <v>12</v>
      </c>
      <c r="M29" s="269">
        <f>7*3</f>
        <v>21</v>
      </c>
      <c r="N29" s="269">
        <f>10*3</f>
        <v>30</v>
      </c>
      <c r="O29" s="269">
        <f>12*3</f>
        <v>36</v>
      </c>
      <c r="P29" s="270" t="s">
        <v>238</v>
      </c>
      <c r="Q29" s="270" t="s">
        <v>834</v>
      </c>
      <c r="R29" s="271" t="s">
        <v>835</v>
      </c>
      <c r="S29" s="271" t="s">
        <v>836</v>
      </c>
      <c r="T29" s="271" t="s">
        <v>837</v>
      </c>
      <c r="U29" s="271" t="s">
        <v>838</v>
      </c>
      <c r="V29" s="271" t="s">
        <v>839</v>
      </c>
      <c r="W29" s="271" t="s">
        <v>840</v>
      </c>
      <c r="X29" s="271" t="s">
        <v>841</v>
      </c>
      <c r="Y29" s="271" t="s">
        <v>842</v>
      </c>
      <c r="Z29" s="271" t="s">
        <v>843</v>
      </c>
      <c r="AA29" s="271" t="s">
        <v>346</v>
      </c>
    </row>
    <row r="30" spans="1:27" ht="60">
      <c r="A30" s="253" t="s">
        <v>87</v>
      </c>
      <c r="B30" s="254" t="s">
        <v>857</v>
      </c>
      <c r="C30" s="255">
        <f>SUM(D30:O30)</f>
        <v>2259</v>
      </c>
      <c r="D30" s="255">
        <v>210</v>
      </c>
      <c r="E30" s="255">
        <v>220</v>
      </c>
      <c r="F30" s="255">
        <v>192</v>
      </c>
      <c r="G30" s="255">
        <v>217</v>
      </c>
      <c r="H30" s="255">
        <v>204</v>
      </c>
      <c r="I30" s="255">
        <v>149</v>
      </c>
      <c r="J30" s="255">
        <v>180</v>
      </c>
      <c r="K30" s="255">
        <v>149</v>
      </c>
      <c r="L30" s="255">
        <v>151</v>
      </c>
      <c r="M30" s="255">
        <v>194</v>
      </c>
      <c r="N30" s="255">
        <v>205</v>
      </c>
      <c r="O30" s="255">
        <v>188</v>
      </c>
      <c r="P30" s="266">
        <v>9</v>
      </c>
      <c r="Q30" s="266">
        <v>11</v>
      </c>
      <c r="R30" s="267">
        <v>7</v>
      </c>
      <c r="S30" s="267">
        <v>4</v>
      </c>
      <c r="T30" s="267">
        <v>10</v>
      </c>
      <c r="U30" s="267">
        <v>12</v>
      </c>
      <c r="V30" s="267">
        <v>6</v>
      </c>
      <c r="W30" s="267">
        <v>4</v>
      </c>
      <c r="X30" s="267">
        <v>3</v>
      </c>
      <c r="Y30" s="267">
        <v>12</v>
      </c>
      <c r="Z30" s="267">
        <v>9</v>
      </c>
      <c r="AA30" s="267">
        <v>6</v>
      </c>
    </row>
    <row r="31" spans="1:27" s="275" customFormat="1" outlineLevel="2">
      <c r="A31" s="253" t="s">
        <v>88</v>
      </c>
      <c r="B31" s="273" t="s">
        <v>858</v>
      </c>
      <c r="C31" s="255">
        <f t="shared" ref="C31:C52" si="9">SUM(D31:O31)</f>
        <v>1310</v>
      </c>
      <c r="D31" s="247">
        <v>126</v>
      </c>
      <c r="E31" s="247">
        <v>134</v>
      </c>
      <c r="F31" s="247">
        <v>112</v>
      </c>
      <c r="G31" s="247">
        <v>131</v>
      </c>
      <c r="H31" s="247">
        <v>122</v>
      </c>
      <c r="I31" s="247">
        <v>78</v>
      </c>
      <c r="J31" s="247">
        <v>103</v>
      </c>
      <c r="K31" s="247">
        <v>78</v>
      </c>
      <c r="L31" s="247">
        <v>80</v>
      </c>
      <c r="M31" s="247">
        <v>114</v>
      </c>
      <c r="N31" s="247">
        <v>123</v>
      </c>
      <c r="O31" s="247">
        <v>109</v>
      </c>
      <c r="P31" s="274"/>
    </row>
    <row r="32" spans="1:27" s="275" customFormat="1" outlineLevel="2">
      <c r="A32" s="253" t="s">
        <v>89</v>
      </c>
      <c r="B32" s="273" t="s">
        <v>859</v>
      </c>
      <c r="C32" s="255">
        <f t="shared" si="9"/>
        <v>231</v>
      </c>
      <c r="D32" s="276">
        <v>22</v>
      </c>
      <c r="E32" s="276">
        <v>24</v>
      </c>
      <c r="F32" s="276">
        <v>20</v>
      </c>
      <c r="G32" s="276">
        <v>24</v>
      </c>
      <c r="H32" s="276">
        <v>21</v>
      </c>
      <c r="I32" s="276">
        <v>14</v>
      </c>
      <c r="J32" s="276">
        <v>18</v>
      </c>
      <c r="K32" s="276">
        <v>14</v>
      </c>
      <c r="L32" s="276">
        <v>14</v>
      </c>
      <c r="M32" s="276">
        <v>20</v>
      </c>
      <c r="N32" s="276">
        <v>21</v>
      </c>
      <c r="O32" s="276">
        <v>19</v>
      </c>
      <c r="P32" s="274"/>
      <c r="Q32" s="277"/>
    </row>
    <row r="33" spans="1:27" s="275" customFormat="1" outlineLevel="2">
      <c r="A33" s="253" t="s">
        <v>90</v>
      </c>
      <c r="B33" s="273" t="s">
        <v>860</v>
      </c>
      <c r="C33" s="255">
        <f t="shared" si="9"/>
        <v>346.5</v>
      </c>
      <c r="D33" s="247">
        <f>D32*1.5</f>
        <v>33</v>
      </c>
      <c r="E33" s="247">
        <f t="shared" ref="E33:O33" si="10">E32*1.5</f>
        <v>36</v>
      </c>
      <c r="F33" s="247">
        <f t="shared" si="10"/>
        <v>30</v>
      </c>
      <c r="G33" s="247">
        <f t="shared" si="10"/>
        <v>36</v>
      </c>
      <c r="H33" s="247">
        <f t="shared" si="10"/>
        <v>31.5</v>
      </c>
      <c r="I33" s="247">
        <f t="shared" si="10"/>
        <v>21</v>
      </c>
      <c r="J33" s="247">
        <f t="shared" si="10"/>
        <v>27</v>
      </c>
      <c r="K33" s="247">
        <f t="shared" si="10"/>
        <v>21</v>
      </c>
      <c r="L33" s="247">
        <f t="shared" si="10"/>
        <v>21</v>
      </c>
      <c r="M33" s="247">
        <f t="shared" si="10"/>
        <v>30</v>
      </c>
      <c r="N33" s="247">
        <f t="shared" si="10"/>
        <v>31.5</v>
      </c>
      <c r="O33" s="247">
        <f t="shared" si="10"/>
        <v>28.5</v>
      </c>
      <c r="P33" s="274"/>
      <c r="Q33" s="277"/>
    </row>
    <row r="34" spans="1:27" ht="30">
      <c r="A34" s="253" t="s">
        <v>91</v>
      </c>
      <c r="B34" s="254" t="s">
        <v>861</v>
      </c>
      <c r="C34" s="255">
        <f t="shared" si="9"/>
        <v>165</v>
      </c>
      <c r="D34" s="255">
        <v>15</v>
      </c>
      <c r="E34" s="255">
        <v>20</v>
      </c>
      <c r="F34" s="255">
        <v>15</v>
      </c>
      <c r="G34" s="255">
        <v>15</v>
      </c>
      <c r="H34" s="255">
        <v>15</v>
      </c>
      <c r="I34" s="255">
        <v>10</v>
      </c>
      <c r="J34" s="255">
        <v>10</v>
      </c>
      <c r="K34" s="255">
        <v>10</v>
      </c>
      <c r="L34" s="255">
        <v>10</v>
      </c>
      <c r="M34" s="255">
        <v>15</v>
      </c>
      <c r="N34" s="255">
        <v>15</v>
      </c>
      <c r="O34" s="255">
        <v>15</v>
      </c>
      <c r="Q34" s="278"/>
    </row>
    <row r="35" spans="1:27">
      <c r="A35" s="253" t="s">
        <v>92</v>
      </c>
      <c r="B35" s="254" t="s">
        <v>862</v>
      </c>
      <c r="C35" s="255">
        <f t="shared" si="9"/>
        <v>230</v>
      </c>
      <c r="D35" s="255">
        <v>30</v>
      </c>
      <c r="E35" s="255">
        <v>20</v>
      </c>
      <c r="F35" s="255">
        <v>20</v>
      </c>
      <c r="G35" s="255">
        <v>20</v>
      </c>
      <c r="H35" s="255">
        <v>20</v>
      </c>
      <c r="I35" s="255">
        <v>15</v>
      </c>
      <c r="J35" s="255">
        <v>15</v>
      </c>
      <c r="K35" s="255">
        <v>15</v>
      </c>
      <c r="L35" s="255">
        <v>15</v>
      </c>
      <c r="M35" s="255">
        <v>20</v>
      </c>
      <c r="N35" s="255">
        <v>20</v>
      </c>
      <c r="O35" s="255">
        <v>20</v>
      </c>
      <c r="Q35" s="278"/>
    </row>
    <row r="36" spans="1:27" ht="30">
      <c r="A36" s="253" t="s">
        <v>93</v>
      </c>
      <c r="B36" s="254" t="s">
        <v>863</v>
      </c>
      <c r="C36" s="255">
        <f t="shared" si="9"/>
        <v>820</v>
      </c>
      <c r="D36" s="255">
        <f>50+30</f>
        <v>80</v>
      </c>
      <c r="E36" s="255">
        <f>50+30</f>
        <v>80</v>
      </c>
      <c r="F36" s="255">
        <v>70</v>
      </c>
      <c r="G36" s="255">
        <v>70</v>
      </c>
      <c r="H36" s="255">
        <v>70</v>
      </c>
      <c r="I36" s="255">
        <v>50</v>
      </c>
      <c r="J36" s="255">
        <v>70</v>
      </c>
      <c r="K36" s="255">
        <v>50</v>
      </c>
      <c r="L36" s="255">
        <v>70</v>
      </c>
      <c r="M36" s="255">
        <v>70</v>
      </c>
      <c r="N36" s="255">
        <v>70</v>
      </c>
      <c r="O36" s="255">
        <v>70</v>
      </c>
      <c r="Q36" s="278"/>
    </row>
    <row r="37" spans="1:27" ht="30">
      <c r="A37" s="253" t="s">
        <v>94</v>
      </c>
      <c r="B37" s="254" t="s">
        <v>708</v>
      </c>
      <c r="C37" s="255">
        <f t="shared" si="9"/>
        <v>180</v>
      </c>
      <c r="D37" s="279">
        <v>15</v>
      </c>
      <c r="E37" s="279">
        <v>15</v>
      </c>
      <c r="F37" s="279">
        <v>15</v>
      </c>
      <c r="G37" s="279">
        <v>15</v>
      </c>
      <c r="H37" s="279">
        <v>15</v>
      </c>
      <c r="I37" s="279">
        <v>15</v>
      </c>
      <c r="J37" s="279">
        <v>15</v>
      </c>
      <c r="K37" s="279">
        <v>15</v>
      </c>
      <c r="L37" s="279">
        <v>15</v>
      </c>
      <c r="M37" s="279">
        <v>15</v>
      </c>
      <c r="N37" s="279">
        <v>15</v>
      </c>
      <c r="O37" s="279">
        <v>15</v>
      </c>
      <c r="P37" s="249"/>
      <c r="Q37" s="250"/>
      <c r="R37" s="250"/>
      <c r="S37" s="250"/>
      <c r="T37" s="250"/>
      <c r="U37" s="250"/>
      <c r="V37" s="250"/>
      <c r="W37" s="250"/>
      <c r="X37" s="250"/>
      <c r="Y37" s="250"/>
      <c r="Z37" s="250"/>
      <c r="AA37" s="250"/>
    </row>
    <row r="38" spans="1:27" ht="30">
      <c r="A38" s="253" t="s">
        <v>126</v>
      </c>
      <c r="B38" s="254" t="s">
        <v>864</v>
      </c>
      <c r="C38" s="255">
        <f t="shared" si="9"/>
        <v>180</v>
      </c>
      <c r="D38" s="279">
        <v>60</v>
      </c>
      <c r="E38" s="279"/>
      <c r="F38" s="279"/>
      <c r="G38" s="279"/>
      <c r="H38" s="279"/>
      <c r="I38" s="279">
        <v>60</v>
      </c>
      <c r="J38" s="279"/>
      <c r="K38" s="279"/>
      <c r="L38" s="279">
        <v>60</v>
      </c>
      <c r="M38" s="279"/>
      <c r="N38" s="279"/>
      <c r="O38" s="279"/>
      <c r="P38" s="249"/>
      <c r="Q38" s="250"/>
      <c r="R38" s="250"/>
      <c r="S38" s="250"/>
      <c r="T38" s="250"/>
      <c r="U38" s="250"/>
      <c r="V38" s="250"/>
      <c r="W38" s="250"/>
      <c r="X38" s="250"/>
      <c r="Y38" s="250"/>
      <c r="Z38" s="250"/>
      <c r="AA38" s="250"/>
    </row>
    <row r="39" spans="1:27">
      <c r="A39" s="253" t="s">
        <v>128</v>
      </c>
      <c r="B39" s="254" t="s">
        <v>865</v>
      </c>
      <c r="C39" s="255">
        <f t="shared" si="9"/>
        <v>153</v>
      </c>
      <c r="D39" s="255">
        <v>15</v>
      </c>
      <c r="E39" s="255">
        <v>15</v>
      </c>
      <c r="F39" s="255">
        <v>10</v>
      </c>
      <c r="G39" s="255">
        <v>15</v>
      </c>
      <c r="H39" s="255">
        <v>15</v>
      </c>
      <c r="I39" s="255">
        <v>8</v>
      </c>
      <c r="J39" s="255">
        <v>10</v>
      </c>
      <c r="K39" s="255">
        <v>10</v>
      </c>
      <c r="L39" s="255">
        <v>10</v>
      </c>
      <c r="M39" s="255">
        <v>15</v>
      </c>
      <c r="N39" s="255">
        <v>15</v>
      </c>
      <c r="O39" s="255">
        <v>15</v>
      </c>
      <c r="P39" s="249"/>
      <c r="Q39" s="250"/>
      <c r="R39" s="250"/>
      <c r="S39" s="250"/>
      <c r="T39" s="250"/>
      <c r="U39" s="250"/>
      <c r="V39" s="250"/>
      <c r="W39" s="250"/>
      <c r="X39" s="250"/>
      <c r="Y39" s="250"/>
      <c r="Z39" s="250"/>
      <c r="AA39" s="250"/>
    </row>
    <row r="40" spans="1:27">
      <c r="A40" s="253" t="s">
        <v>130</v>
      </c>
      <c r="B40" s="254" t="s">
        <v>866</v>
      </c>
      <c r="C40" s="255">
        <f t="shared" si="9"/>
        <v>1950</v>
      </c>
      <c r="D40" s="255"/>
      <c r="E40" s="255"/>
      <c r="F40" s="255"/>
      <c r="G40" s="255"/>
      <c r="H40" s="255">
        <v>650</v>
      </c>
      <c r="I40" s="255"/>
      <c r="J40" s="255">
        <v>650</v>
      </c>
      <c r="K40" s="255"/>
      <c r="L40" s="255">
        <v>650</v>
      </c>
      <c r="M40" s="255"/>
      <c r="N40" s="255"/>
      <c r="O40" s="255"/>
    </row>
    <row r="41" spans="1:27">
      <c r="A41" s="253" t="s">
        <v>132</v>
      </c>
      <c r="B41" s="254" t="s">
        <v>867</v>
      </c>
      <c r="C41" s="255">
        <f t="shared" si="9"/>
        <v>150</v>
      </c>
      <c r="D41" s="255"/>
      <c r="E41" s="255"/>
      <c r="F41" s="255"/>
      <c r="G41" s="255"/>
      <c r="H41" s="255">
        <v>50</v>
      </c>
      <c r="I41" s="255"/>
      <c r="J41" s="255">
        <v>50</v>
      </c>
      <c r="K41" s="255"/>
      <c r="L41" s="255">
        <v>50</v>
      </c>
      <c r="M41" s="255"/>
      <c r="N41" s="255"/>
      <c r="O41" s="255"/>
    </row>
    <row r="42" spans="1:27">
      <c r="A42" s="253" t="s">
        <v>134</v>
      </c>
      <c r="B42" s="254" t="s">
        <v>868</v>
      </c>
      <c r="C42" s="255">
        <f t="shared" si="9"/>
        <v>90</v>
      </c>
      <c r="D42" s="255"/>
      <c r="E42" s="255"/>
      <c r="F42" s="255"/>
      <c r="G42" s="255"/>
      <c r="H42" s="255">
        <v>30</v>
      </c>
      <c r="I42" s="255"/>
      <c r="J42" s="255">
        <v>30</v>
      </c>
      <c r="K42" s="255"/>
      <c r="L42" s="255">
        <v>30</v>
      </c>
      <c r="M42" s="255"/>
      <c r="N42" s="255"/>
      <c r="O42" s="255"/>
    </row>
    <row r="43" spans="1:27" ht="30">
      <c r="A43" s="253" t="s">
        <v>136</v>
      </c>
      <c r="B43" s="254" t="s">
        <v>869</v>
      </c>
      <c r="C43" s="255">
        <f t="shared" si="9"/>
        <v>88</v>
      </c>
      <c r="D43" s="255"/>
      <c r="E43" s="255">
        <v>8</v>
      </c>
      <c r="F43" s="255">
        <v>8</v>
      </c>
      <c r="G43" s="255">
        <v>8</v>
      </c>
      <c r="H43" s="255">
        <v>8</v>
      </c>
      <c r="I43" s="255">
        <v>8</v>
      </c>
      <c r="J43" s="255">
        <v>8</v>
      </c>
      <c r="K43" s="255">
        <v>8</v>
      </c>
      <c r="L43" s="255">
        <v>8</v>
      </c>
      <c r="M43" s="255">
        <v>8</v>
      </c>
      <c r="N43" s="255">
        <v>8</v>
      </c>
      <c r="O43" s="255">
        <v>8</v>
      </c>
    </row>
    <row r="44" spans="1:27" ht="30">
      <c r="A44" s="253" t="s">
        <v>138</v>
      </c>
      <c r="B44" s="254" t="s">
        <v>870</v>
      </c>
      <c r="C44" s="255">
        <f t="shared" si="9"/>
        <v>360</v>
      </c>
      <c r="D44" s="255">
        <v>30</v>
      </c>
      <c r="E44" s="255">
        <v>30</v>
      </c>
      <c r="F44" s="255">
        <v>30</v>
      </c>
      <c r="G44" s="255">
        <v>30</v>
      </c>
      <c r="H44" s="255">
        <v>30</v>
      </c>
      <c r="I44" s="255">
        <v>30</v>
      </c>
      <c r="J44" s="255">
        <v>30</v>
      </c>
      <c r="K44" s="255">
        <v>30</v>
      </c>
      <c r="L44" s="255">
        <v>30</v>
      </c>
      <c r="M44" s="255">
        <v>30</v>
      </c>
      <c r="N44" s="255">
        <v>30</v>
      </c>
      <c r="O44" s="255">
        <v>30</v>
      </c>
    </row>
    <row r="45" spans="1:27" ht="30">
      <c r="A45" s="253" t="s">
        <v>140</v>
      </c>
      <c r="B45" s="254" t="s">
        <v>871</v>
      </c>
      <c r="C45" s="255">
        <f t="shared" si="9"/>
        <v>60</v>
      </c>
      <c r="D45" s="255">
        <v>35</v>
      </c>
      <c r="E45" s="255"/>
      <c r="F45" s="255">
        <v>5</v>
      </c>
      <c r="G45" s="255"/>
      <c r="H45" s="255">
        <v>5</v>
      </c>
      <c r="I45" s="255">
        <v>5</v>
      </c>
      <c r="J45" s="255">
        <v>5</v>
      </c>
      <c r="K45" s="255">
        <v>5</v>
      </c>
      <c r="L45" s="255"/>
      <c r="M45" s="255"/>
      <c r="N45" s="255"/>
      <c r="O45" s="255"/>
    </row>
    <row r="46" spans="1:27">
      <c r="A46" s="253" t="s">
        <v>142</v>
      </c>
      <c r="B46" s="254" t="s">
        <v>872</v>
      </c>
      <c r="C46" s="255">
        <f t="shared" si="9"/>
        <v>300</v>
      </c>
      <c r="D46" s="279"/>
      <c r="E46" s="279">
        <v>150</v>
      </c>
      <c r="F46" s="279"/>
      <c r="G46" s="279"/>
      <c r="H46" s="279"/>
      <c r="I46" s="279"/>
      <c r="J46" s="279"/>
      <c r="K46" s="279"/>
      <c r="L46" s="279">
        <v>150</v>
      </c>
      <c r="M46" s="279"/>
      <c r="N46" s="279"/>
      <c r="O46" s="279"/>
      <c r="P46" s="249"/>
      <c r="Q46" s="250"/>
      <c r="R46" s="250"/>
      <c r="S46" s="250"/>
      <c r="T46" s="250"/>
      <c r="U46" s="250"/>
      <c r="V46" s="250"/>
      <c r="W46" s="250"/>
      <c r="X46" s="250"/>
      <c r="Y46" s="250"/>
      <c r="Z46" s="250"/>
      <c r="AA46" s="250"/>
    </row>
    <row r="47" spans="1:27" ht="45">
      <c r="A47" s="253" t="s">
        <v>144</v>
      </c>
      <c r="B47" s="254" t="s">
        <v>873</v>
      </c>
      <c r="C47" s="255">
        <f t="shared" si="9"/>
        <v>132</v>
      </c>
      <c r="D47" s="279">
        <v>11</v>
      </c>
      <c r="E47" s="279">
        <v>11</v>
      </c>
      <c r="F47" s="279">
        <v>11</v>
      </c>
      <c r="G47" s="279">
        <v>11</v>
      </c>
      <c r="H47" s="279">
        <v>11</v>
      </c>
      <c r="I47" s="279">
        <v>11</v>
      </c>
      <c r="J47" s="279">
        <v>11</v>
      </c>
      <c r="K47" s="279">
        <v>11</v>
      </c>
      <c r="L47" s="279">
        <v>11</v>
      </c>
      <c r="M47" s="279">
        <v>11</v>
      </c>
      <c r="N47" s="279">
        <v>11</v>
      </c>
      <c r="O47" s="279">
        <v>11</v>
      </c>
      <c r="P47" s="249"/>
      <c r="Q47" s="250"/>
      <c r="R47" s="250"/>
      <c r="S47" s="250"/>
      <c r="T47" s="250"/>
      <c r="U47" s="250"/>
      <c r="V47" s="250"/>
      <c r="W47" s="250"/>
      <c r="X47" s="250"/>
      <c r="Y47" s="250"/>
      <c r="Z47" s="250"/>
      <c r="AA47" s="250"/>
    </row>
    <row r="48" spans="1:27" ht="30">
      <c r="A48" s="253" t="s">
        <v>146</v>
      </c>
      <c r="B48" s="254" t="s">
        <v>874</v>
      </c>
      <c r="C48" s="255">
        <f t="shared" si="9"/>
        <v>100</v>
      </c>
      <c r="D48" s="279">
        <v>20</v>
      </c>
      <c r="E48" s="279">
        <v>20</v>
      </c>
      <c r="F48" s="279">
        <v>15</v>
      </c>
      <c r="G48" s="279">
        <v>15</v>
      </c>
      <c r="H48" s="279">
        <v>20</v>
      </c>
      <c r="I48" s="279"/>
      <c r="J48" s="279"/>
      <c r="K48" s="279"/>
      <c r="L48" s="279"/>
      <c r="M48" s="279">
        <v>10</v>
      </c>
      <c r="N48" s="279"/>
      <c r="O48" s="279"/>
      <c r="P48" s="249"/>
      <c r="Q48" s="250"/>
      <c r="R48" s="250"/>
      <c r="S48" s="250"/>
      <c r="T48" s="250"/>
      <c r="U48" s="250"/>
      <c r="V48" s="250"/>
      <c r="W48" s="250"/>
      <c r="X48" s="250"/>
      <c r="Y48" s="250"/>
      <c r="Z48" s="250"/>
      <c r="AA48" s="250"/>
    </row>
    <row r="49" spans="1:27" s="514" customFormat="1">
      <c r="A49" s="253" t="s">
        <v>148</v>
      </c>
      <c r="B49" s="280" t="s">
        <v>875</v>
      </c>
      <c r="C49" s="255">
        <f t="shared" si="9"/>
        <v>60</v>
      </c>
      <c r="D49" s="279"/>
      <c r="E49" s="279"/>
      <c r="F49" s="279"/>
      <c r="G49" s="279"/>
      <c r="H49" s="279"/>
      <c r="I49" s="279"/>
      <c r="J49" s="279"/>
      <c r="K49" s="279"/>
      <c r="L49" s="279"/>
      <c r="M49" s="279"/>
      <c r="N49" s="279">
        <v>30</v>
      </c>
      <c r="O49" s="279">
        <v>30</v>
      </c>
      <c r="P49" s="515"/>
      <c r="Q49" s="516"/>
      <c r="R49" s="516"/>
      <c r="S49" s="516"/>
      <c r="T49" s="516"/>
      <c r="U49" s="516"/>
      <c r="V49" s="516"/>
      <c r="W49" s="516"/>
      <c r="X49" s="516"/>
      <c r="Y49" s="516"/>
      <c r="Z49" s="516"/>
      <c r="AA49" s="516"/>
    </row>
    <row r="50" spans="1:27">
      <c r="A50" s="253" t="s">
        <v>150</v>
      </c>
      <c r="B50" s="254" t="s">
        <v>876</v>
      </c>
      <c r="C50" s="255">
        <f t="shared" si="9"/>
        <v>130</v>
      </c>
      <c r="D50" s="255">
        <v>14</v>
      </c>
      <c r="E50" s="255">
        <v>14</v>
      </c>
      <c r="F50" s="255">
        <v>11</v>
      </c>
      <c r="G50" s="255">
        <v>11</v>
      </c>
      <c r="H50" s="255">
        <v>11</v>
      </c>
      <c r="I50" s="255">
        <v>8</v>
      </c>
      <c r="J50" s="255">
        <v>9</v>
      </c>
      <c r="K50" s="255">
        <v>9</v>
      </c>
      <c r="L50" s="255">
        <v>9</v>
      </c>
      <c r="M50" s="255">
        <v>10</v>
      </c>
      <c r="N50" s="255">
        <v>12</v>
      </c>
      <c r="O50" s="255">
        <v>12</v>
      </c>
    </row>
    <row r="51" spans="1:27" ht="45">
      <c r="A51" s="253" t="s">
        <v>152</v>
      </c>
      <c r="B51" s="254" t="s">
        <v>877</v>
      </c>
      <c r="C51" s="255">
        <f t="shared" si="9"/>
        <v>100</v>
      </c>
      <c r="D51" s="279">
        <v>10</v>
      </c>
      <c r="E51" s="279">
        <v>10</v>
      </c>
      <c r="F51" s="279">
        <v>8</v>
      </c>
      <c r="G51" s="279">
        <v>8</v>
      </c>
      <c r="H51" s="279">
        <v>8</v>
      </c>
      <c r="I51" s="279">
        <v>8</v>
      </c>
      <c r="J51" s="279">
        <v>8</v>
      </c>
      <c r="K51" s="279">
        <v>8</v>
      </c>
      <c r="L51" s="279">
        <v>8</v>
      </c>
      <c r="M51" s="279">
        <v>8</v>
      </c>
      <c r="N51" s="279">
        <v>8</v>
      </c>
      <c r="O51" s="279">
        <v>8</v>
      </c>
      <c r="P51" s="249"/>
      <c r="Q51" s="250"/>
      <c r="R51" s="250"/>
      <c r="S51" s="250"/>
      <c r="T51" s="250"/>
      <c r="U51" s="250"/>
      <c r="V51" s="250"/>
      <c r="W51" s="250"/>
      <c r="X51" s="250"/>
      <c r="Y51" s="250"/>
      <c r="Z51" s="250"/>
      <c r="AA51" s="250"/>
    </row>
    <row r="52" spans="1:27">
      <c r="A52" s="253" t="s">
        <v>154</v>
      </c>
      <c r="B52" s="254" t="s">
        <v>878</v>
      </c>
      <c r="C52" s="255">
        <f t="shared" si="9"/>
        <v>38</v>
      </c>
      <c r="D52" s="255"/>
      <c r="E52" s="255">
        <v>38</v>
      </c>
      <c r="F52" s="255"/>
      <c r="G52" s="255"/>
      <c r="H52" s="255"/>
      <c r="I52" s="255"/>
      <c r="J52" s="255"/>
      <c r="K52" s="255"/>
      <c r="L52" s="255"/>
      <c r="M52" s="255"/>
      <c r="N52" s="255"/>
      <c r="O52" s="255"/>
    </row>
    <row r="53" spans="1:27">
      <c r="A53" s="253" t="s">
        <v>156</v>
      </c>
      <c r="B53" s="254" t="s">
        <v>61</v>
      </c>
      <c r="C53" s="255">
        <f>SUM(C54:C65)</f>
        <v>4421</v>
      </c>
      <c r="D53" s="255">
        <f t="shared" ref="D53:O53" si="11">SUM(D54:D65)</f>
        <v>679</v>
      </c>
      <c r="E53" s="255">
        <f t="shared" si="11"/>
        <v>383</v>
      </c>
      <c r="F53" s="255">
        <f t="shared" si="11"/>
        <v>169</v>
      </c>
      <c r="G53" s="255">
        <f t="shared" si="11"/>
        <v>198</v>
      </c>
      <c r="H53" s="255">
        <f t="shared" si="11"/>
        <v>569</v>
      </c>
      <c r="I53" s="255">
        <f t="shared" si="11"/>
        <v>110</v>
      </c>
      <c r="J53" s="255">
        <f t="shared" si="11"/>
        <v>185</v>
      </c>
      <c r="K53" s="255">
        <f t="shared" si="11"/>
        <v>232</v>
      </c>
      <c r="L53" s="255">
        <f t="shared" si="11"/>
        <v>810</v>
      </c>
      <c r="M53" s="255">
        <f t="shared" si="11"/>
        <v>225</v>
      </c>
      <c r="N53" s="255">
        <f t="shared" si="11"/>
        <v>336</v>
      </c>
      <c r="O53" s="255">
        <f t="shared" si="11"/>
        <v>525</v>
      </c>
      <c r="P53" s="249"/>
      <c r="Q53" s="250"/>
      <c r="R53" s="250"/>
      <c r="S53" s="250"/>
      <c r="T53" s="250"/>
      <c r="U53" s="250"/>
      <c r="V53" s="250"/>
      <c r="W53" s="250"/>
      <c r="X53" s="250"/>
      <c r="Y53" s="250"/>
      <c r="Z53" s="250"/>
      <c r="AA53" s="250"/>
    </row>
    <row r="54" spans="1:27">
      <c r="A54" s="253" t="s">
        <v>12</v>
      </c>
      <c r="B54" s="254" t="s">
        <v>879</v>
      </c>
      <c r="C54" s="255">
        <f t="shared" ref="C54:C65" si="12">SUM(D54:O54)</f>
        <v>112</v>
      </c>
      <c r="D54" s="255">
        <v>14</v>
      </c>
      <c r="E54" s="255">
        <v>13</v>
      </c>
      <c r="F54" s="255">
        <v>12</v>
      </c>
      <c r="G54" s="255">
        <v>10</v>
      </c>
      <c r="H54" s="255">
        <v>12</v>
      </c>
      <c r="I54" s="255">
        <v>8</v>
      </c>
      <c r="J54" s="255">
        <v>10</v>
      </c>
      <c r="K54" s="255">
        <v>8</v>
      </c>
      <c r="L54" s="255">
        <v>5</v>
      </c>
      <c r="M54" s="255">
        <v>10</v>
      </c>
      <c r="N54" s="255">
        <v>5</v>
      </c>
      <c r="O54" s="255">
        <v>5</v>
      </c>
    </row>
    <row r="55" spans="1:27" ht="30">
      <c r="A55" s="253" t="s">
        <v>12</v>
      </c>
      <c r="B55" s="254" t="s">
        <v>880</v>
      </c>
      <c r="C55" s="255">
        <f t="shared" si="12"/>
        <v>260</v>
      </c>
      <c r="D55" s="255">
        <v>30</v>
      </c>
      <c r="E55" s="255">
        <v>30</v>
      </c>
      <c r="F55" s="255">
        <v>20</v>
      </c>
      <c r="G55" s="255">
        <v>20</v>
      </c>
      <c r="H55" s="255">
        <v>20</v>
      </c>
      <c r="I55" s="255">
        <v>20</v>
      </c>
      <c r="J55" s="255">
        <v>20</v>
      </c>
      <c r="K55" s="255">
        <v>20</v>
      </c>
      <c r="L55" s="255">
        <v>20</v>
      </c>
      <c r="M55" s="255">
        <v>20</v>
      </c>
      <c r="N55" s="255">
        <v>20</v>
      </c>
      <c r="O55" s="255">
        <v>20</v>
      </c>
    </row>
    <row r="56" spans="1:27" ht="30">
      <c r="A56" s="253" t="s">
        <v>12</v>
      </c>
      <c r="B56" s="254" t="s">
        <v>881</v>
      </c>
      <c r="C56" s="255">
        <f t="shared" si="12"/>
        <v>240</v>
      </c>
      <c r="D56" s="255">
        <v>20</v>
      </c>
      <c r="E56" s="255">
        <v>20</v>
      </c>
      <c r="F56" s="255">
        <v>20</v>
      </c>
      <c r="G56" s="255">
        <v>20</v>
      </c>
      <c r="H56" s="255">
        <v>20</v>
      </c>
      <c r="I56" s="255">
        <v>20</v>
      </c>
      <c r="J56" s="255">
        <v>20</v>
      </c>
      <c r="K56" s="255">
        <v>20</v>
      </c>
      <c r="L56" s="255">
        <v>20</v>
      </c>
      <c r="M56" s="255">
        <v>20</v>
      </c>
      <c r="N56" s="255">
        <v>20</v>
      </c>
      <c r="O56" s="255">
        <v>20</v>
      </c>
    </row>
    <row r="57" spans="1:27">
      <c r="A57" s="253" t="s">
        <v>12</v>
      </c>
      <c r="B57" s="254" t="s">
        <v>882</v>
      </c>
      <c r="C57" s="255">
        <f t="shared" si="12"/>
        <v>1490</v>
      </c>
      <c r="D57" s="255">
        <v>200</v>
      </c>
      <c r="E57" s="255"/>
      <c r="F57" s="255"/>
      <c r="G57" s="255"/>
      <c r="H57" s="255">
        <v>350</v>
      </c>
      <c r="I57" s="255"/>
      <c r="J57" s="255"/>
      <c r="K57" s="255">
        <v>70</v>
      </c>
      <c r="L57" s="255">
        <v>600</v>
      </c>
      <c r="M57" s="255">
        <v>70</v>
      </c>
      <c r="N57" s="255"/>
      <c r="O57" s="255">
        <v>200</v>
      </c>
    </row>
    <row r="58" spans="1:27" ht="30">
      <c r="A58" s="253" t="s">
        <v>12</v>
      </c>
      <c r="B58" s="254" t="s">
        <v>883</v>
      </c>
      <c r="C58" s="255">
        <f t="shared" si="12"/>
        <v>380</v>
      </c>
      <c r="D58" s="279">
        <v>40</v>
      </c>
      <c r="E58" s="279">
        <v>40</v>
      </c>
      <c r="F58" s="279">
        <v>30</v>
      </c>
      <c r="G58" s="279">
        <v>30</v>
      </c>
      <c r="H58" s="279">
        <v>30</v>
      </c>
      <c r="I58" s="279">
        <v>30</v>
      </c>
      <c r="J58" s="279">
        <v>30</v>
      </c>
      <c r="K58" s="279">
        <v>30</v>
      </c>
      <c r="L58" s="279">
        <v>30</v>
      </c>
      <c r="M58" s="279">
        <v>30</v>
      </c>
      <c r="N58" s="279">
        <v>30</v>
      </c>
      <c r="O58" s="279">
        <v>30</v>
      </c>
      <c r="P58" s="249"/>
      <c r="Q58" s="250"/>
      <c r="R58" s="250"/>
      <c r="S58" s="250"/>
      <c r="T58" s="250"/>
      <c r="U58" s="250"/>
      <c r="V58" s="250"/>
      <c r="W58" s="250"/>
      <c r="X58" s="250"/>
      <c r="Y58" s="250"/>
      <c r="Z58" s="250"/>
      <c r="AA58" s="250"/>
    </row>
    <row r="59" spans="1:27" ht="30">
      <c r="A59" s="253" t="s">
        <v>12</v>
      </c>
      <c r="B59" s="254" t="s">
        <v>774</v>
      </c>
      <c r="C59" s="255">
        <f t="shared" si="12"/>
        <v>979</v>
      </c>
      <c r="D59" s="279">
        <v>55</v>
      </c>
      <c r="E59" s="279">
        <v>100</v>
      </c>
      <c r="F59" s="279">
        <v>57</v>
      </c>
      <c r="G59" s="279">
        <v>88</v>
      </c>
      <c r="H59" s="279">
        <v>92</v>
      </c>
      <c r="I59" s="279">
        <v>22</v>
      </c>
      <c r="J59" s="279">
        <v>60</v>
      </c>
      <c r="K59" s="279">
        <v>74</v>
      </c>
      <c r="L59" s="279">
        <v>90</v>
      </c>
      <c r="M59" s="279">
        <v>50</v>
      </c>
      <c r="N59" s="279">
        <v>151</v>
      </c>
      <c r="O59" s="279">
        <v>140</v>
      </c>
      <c r="P59" s="249"/>
      <c r="Q59" s="250"/>
      <c r="R59" s="250"/>
      <c r="S59" s="250"/>
      <c r="T59" s="250"/>
      <c r="U59" s="250"/>
      <c r="V59" s="250"/>
      <c r="W59" s="250"/>
      <c r="X59" s="250"/>
      <c r="Y59" s="250"/>
      <c r="Z59" s="250"/>
      <c r="AA59" s="250"/>
    </row>
    <row r="60" spans="1:27" ht="45">
      <c r="A60" s="253" t="s">
        <v>12</v>
      </c>
      <c r="B60" s="254" t="str">
        <f>'[10]Biểu số 03.UB'!B43</f>
        <v>Hỗ trợ cây giống dược liệu cho nhân dân phát triển sản xuất (Cây giống được gieo ươm tại vườn ươm)</v>
      </c>
      <c r="C60" s="255">
        <f t="shared" si="12"/>
        <v>200</v>
      </c>
      <c r="D60" s="279"/>
      <c r="E60" s="279"/>
      <c r="F60" s="279"/>
      <c r="G60" s="279"/>
      <c r="H60" s="279"/>
      <c r="I60" s="279"/>
      <c r="J60" s="279"/>
      <c r="K60" s="279"/>
      <c r="L60" s="279"/>
      <c r="M60" s="279"/>
      <c r="N60" s="279">
        <v>100</v>
      </c>
      <c r="O60" s="279">
        <v>100</v>
      </c>
      <c r="P60" s="249"/>
      <c r="Q60" s="250"/>
      <c r="R60" s="250"/>
      <c r="S60" s="250"/>
      <c r="T60" s="250"/>
      <c r="U60" s="250"/>
      <c r="V60" s="250"/>
      <c r="W60" s="250"/>
      <c r="X60" s="250"/>
      <c r="Y60" s="250"/>
      <c r="Z60" s="250"/>
      <c r="AA60" s="250"/>
    </row>
    <row r="61" spans="1:27" ht="30">
      <c r="A61" s="253" t="s">
        <v>12</v>
      </c>
      <c r="B61" s="254" t="str">
        <f>'[10]Biểu số 03.UB'!B44</f>
        <v xml:space="preserve">Hỗ trợ KP cho các Chốt liên ngành quản lý bảo vệ rừng </v>
      </c>
      <c r="C61" s="255">
        <f t="shared" si="12"/>
        <v>60</v>
      </c>
      <c r="D61" s="279"/>
      <c r="E61" s="279"/>
      <c r="F61" s="279"/>
      <c r="G61" s="279"/>
      <c r="H61" s="279">
        <v>15</v>
      </c>
      <c r="I61" s="279"/>
      <c r="J61" s="279">
        <v>15</v>
      </c>
      <c r="K61" s="279"/>
      <c r="L61" s="279">
        <v>15</v>
      </c>
      <c r="M61" s="279">
        <v>15</v>
      </c>
      <c r="N61" s="279"/>
      <c r="O61" s="279"/>
      <c r="P61" s="249"/>
      <c r="Q61" s="250"/>
      <c r="R61" s="250"/>
      <c r="S61" s="250"/>
      <c r="T61" s="250"/>
      <c r="U61" s="250"/>
      <c r="V61" s="250"/>
      <c r="W61" s="250"/>
      <c r="X61" s="250"/>
      <c r="Y61" s="250"/>
      <c r="Z61" s="250"/>
      <c r="AA61" s="250"/>
    </row>
    <row r="62" spans="1:27" ht="30">
      <c r="A62" s="253" t="s">
        <v>12</v>
      </c>
      <c r="B62" s="254" t="s">
        <v>884</v>
      </c>
      <c r="C62" s="255">
        <f>SUM(D62:O62)</f>
        <v>240</v>
      </c>
      <c r="D62" s="279">
        <v>20</v>
      </c>
      <c r="E62" s="279">
        <v>20</v>
      </c>
      <c r="F62" s="279">
        <v>30</v>
      </c>
      <c r="G62" s="279">
        <v>30</v>
      </c>
      <c r="H62" s="279">
        <v>30</v>
      </c>
      <c r="I62" s="279">
        <v>10</v>
      </c>
      <c r="J62" s="279">
        <v>30</v>
      </c>
      <c r="K62" s="279">
        <v>10</v>
      </c>
      <c r="L62" s="279">
        <v>30</v>
      </c>
      <c r="M62" s="279">
        <v>10</v>
      </c>
      <c r="N62" s="279">
        <v>10</v>
      </c>
      <c r="O62" s="279">
        <v>10</v>
      </c>
      <c r="P62" s="249"/>
      <c r="Q62" s="250"/>
      <c r="R62" s="250"/>
      <c r="S62" s="250"/>
      <c r="T62" s="250"/>
      <c r="U62" s="250"/>
      <c r="V62" s="250"/>
      <c r="W62" s="250"/>
      <c r="X62" s="250"/>
      <c r="Y62" s="250"/>
      <c r="Z62" s="250"/>
      <c r="AA62" s="250"/>
    </row>
    <row r="63" spans="1:27" s="460" customFormat="1">
      <c r="A63" s="456" t="s">
        <v>425</v>
      </c>
      <c r="B63" s="383" t="s">
        <v>1019</v>
      </c>
      <c r="C63" s="457"/>
      <c r="D63" s="458"/>
      <c r="E63" s="458"/>
      <c r="F63" s="458"/>
      <c r="G63" s="458"/>
      <c r="H63" s="458"/>
      <c r="I63" s="458"/>
      <c r="J63" s="458"/>
      <c r="K63" s="458"/>
      <c r="L63" s="458"/>
      <c r="M63" s="458"/>
      <c r="N63" s="458"/>
      <c r="O63" s="458"/>
      <c r="P63" s="459"/>
    </row>
    <row r="64" spans="1:27" ht="75">
      <c r="A64" s="253" t="s">
        <v>12</v>
      </c>
      <c r="B64" s="254" t="s">
        <v>970</v>
      </c>
      <c r="C64" s="255">
        <f t="shared" si="12"/>
        <v>160</v>
      </c>
      <c r="D64" s="279"/>
      <c r="E64" s="279">
        <f>'[10]Biểu số 03.UB'!H53</f>
        <v>160</v>
      </c>
      <c r="F64" s="279"/>
      <c r="G64" s="279"/>
      <c r="H64" s="279"/>
      <c r="I64" s="279"/>
      <c r="J64" s="279"/>
      <c r="K64" s="279"/>
      <c r="L64" s="279"/>
      <c r="M64" s="279"/>
      <c r="N64" s="279"/>
      <c r="O64" s="279"/>
      <c r="P64" s="249"/>
      <c r="Q64" s="250"/>
      <c r="R64" s="250"/>
      <c r="S64" s="250"/>
      <c r="T64" s="250"/>
      <c r="U64" s="250"/>
      <c r="V64" s="250"/>
      <c r="W64" s="250"/>
      <c r="X64" s="250"/>
      <c r="Y64" s="250"/>
      <c r="Z64" s="250"/>
      <c r="AA64" s="250"/>
    </row>
    <row r="65" spans="1:27" ht="45">
      <c r="A65" s="253" t="s">
        <v>12</v>
      </c>
      <c r="B65" s="254" t="s">
        <v>980</v>
      </c>
      <c r="C65" s="255">
        <f t="shared" si="12"/>
        <v>300</v>
      </c>
      <c r="D65" s="279">
        <f>'[10]Biểu số 03.UB'!H56</f>
        <v>300</v>
      </c>
      <c r="E65" s="279"/>
      <c r="F65" s="279"/>
      <c r="G65" s="279"/>
      <c r="H65" s="279"/>
      <c r="I65" s="279"/>
      <c r="J65" s="279"/>
      <c r="K65" s="279"/>
      <c r="L65" s="279"/>
      <c r="M65" s="279"/>
      <c r="N65" s="279"/>
      <c r="O65" s="279"/>
      <c r="P65" s="249"/>
      <c r="Q65" s="250"/>
      <c r="R65" s="250"/>
      <c r="S65" s="250"/>
      <c r="T65" s="250"/>
      <c r="U65" s="250"/>
      <c r="V65" s="250"/>
      <c r="W65" s="250"/>
      <c r="X65" s="250"/>
      <c r="Y65" s="250"/>
      <c r="Z65" s="250"/>
      <c r="AA65" s="250"/>
    </row>
    <row r="66" spans="1:27" ht="45">
      <c r="A66" s="253" t="s">
        <v>158</v>
      </c>
      <c r="B66" s="254" t="s">
        <v>885</v>
      </c>
      <c r="C66" s="255">
        <f>SUM(D66:O66)</f>
        <v>2050</v>
      </c>
      <c r="D66" s="279">
        <v>200</v>
      </c>
      <c r="E66" s="279">
        <v>200</v>
      </c>
      <c r="F66" s="279">
        <v>200</v>
      </c>
      <c r="G66" s="279">
        <v>200</v>
      </c>
      <c r="H66" s="279">
        <v>200</v>
      </c>
      <c r="I66" s="279">
        <v>150</v>
      </c>
      <c r="J66" s="279">
        <v>150</v>
      </c>
      <c r="K66" s="279">
        <v>150</v>
      </c>
      <c r="L66" s="279">
        <v>150</v>
      </c>
      <c r="M66" s="279">
        <v>150</v>
      </c>
      <c r="N66" s="279">
        <v>150</v>
      </c>
      <c r="O66" s="279">
        <v>150</v>
      </c>
      <c r="P66" s="249"/>
      <c r="Q66" s="250"/>
      <c r="R66" s="250"/>
      <c r="S66" s="250"/>
      <c r="T66" s="250"/>
      <c r="U66" s="250"/>
      <c r="V66" s="250"/>
      <c r="W66" s="250"/>
      <c r="X66" s="250"/>
      <c r="Y66" s="250"/>
      <c r="Z66" s="250"/>
      <c r="AA66" s="250"/>
    </row>
    <row r="67" spans="1:27" ht="45">
      <c r="A67" s="253" t="s">
        <v>160</v>
      </c>
      <c r="B67" s="254" t="s">
        <v>886</v>
      </c>
      <c r="C67" s="255">
        <f>SUM(D67:O67)</f>
        <v>2670</v>
      </c>
      <c r="D67" s="279">
        <v>240</v>
      </c>
      <c r="E67" s="279">
        <v>250</v>
      </c>
      <c r="F67" s="279">
        <v>200</v>
      </c>
      <c r="G67" s="279">
        <v>250</v>
      </c>
      <c r="H67" s="279">
        <v>240</v>
      </c>
      <c r="I67" s="279">
        <v>180</v>
      </c>
      <c r="J67" s="279">
        <v>230</v>
      </c>
      <c r="K67" s="279">
        <v>190</v>
      </c>
      <c r="L67" s="279">
        <v>200</v>
      </c>
      <c r="M67" s="279">
        <v>220</v>
      </c>
      <c r="N67" s="279">
        <v>240</v>
      </c>
      <c r="O67" s="279">
        <v>230</v>
      </c>
      <c r="P67" s="249"/>
      <c r="Q67" s="250"/>
      <c r="R67" s="250"/>
      <c r="S67" s="250"/>
      <c r="T67" s="250"/>
      <c r="U67" s="250"/>
      <c r="V67" s="250"/>
      <c r="W67" s="250"/>
      <c r="X67" s="250"/>
      <c r="Y67" s="250"/>
      <c r="Z67" s="250"/>
      <c r="AA67" s="250"/>
    </row>
    <row r="68" spans="1:27" ht="45">
      <c r="A68" s="253" t="s">
        <v>162</v>
      </c>
      <c r="B68" s="254" t="s">
        <v>887</v>
      </c>
      <c r="C68" s="255">
        <f>SUM(D68:O68)</f>
        <v>400</v>
      </c>
      <c r="D68" s="279"/>
      <c r="E68" s="279"/>
      <c r="F68" s="279">
        <v>400</v>
      </c>
      <c r="G68" s="279"/>
      <c r="H68" s="279"/>
      <c r="I68" s="279"/>
      <c r="J68" s="279"/>
      <c r="K68" s="279"/>
      <c r="L68" s="279"/>
      <c r="M68" s="279"/>
      <c r="N68" s="279"/>
      <c r="O68" s="279"/>
      <c r="P68" s="249"/>
      <c r="Q68" s="250"/>
      <c r="R68" s="250"/>
      <c r="S68" s="250"/>
      <c r="T68" s="250"/>
      <c r="U68" s="250"/>
      <c r="V68" s="250"/>
      <c r="W68" s="250"/>
      <c r="X68" s="250"/>
      <c r="Y68" s="250"/>
      <c r="Z68" s="250"/>
      <c r="AA68" s="250"/>
    </row>
    <row r="69" spans="1:27" s="260" customFormat="1" ht="14.25">
      <c r="A69" s="242" t="s">
        <v>44</v>
      </c>
      <c r="B69" s="262" t="s">
        <v>888</v>
      </c>
      <c r="C69" s="244">
        <f>SUM(D69:O69)</f>
        <v>1381</v>
      </c>
      <c r="D69" s="244">
        <v>132</v>
      </c>
      <c r="E69" s="244">
        <v>118</v>
      </c>
      <c r="F69" s="244">
        <v>104</v>
      </c>
      <c r="G69" s="244">
        <v>117</v>
      </c>
      <c r="H69" s="244">
        <v>152</v>
      </c>
      <c r="I69" s="244">
        <v>82</v>
      </c>
      <c r="J69" s="244">
        <v>121</v>
      </c>
      <c r="K69" s="244">
        <v>82</v>
      </c>
      <c r="L69" s="244">
        <v>136</v>
      </c>
      <c r="M69" s="244">
        <v>103</v>
      </c>
      <c r="N69" s="244">
        <v>115</v>
      </c>
      <c r="O69" s="244">
        <v>119</v>
      </c>
      <c r="P69" s="259"/>
    </row>
    <row r="70" spans="1:27" s="260" customFormat="1" ht="28.5">
      <c r="A70" s="242" t="s">
        <v>5</v>
      </c>
      <c r="B70" s="251" t="s">
        <v>889</v>
      </c>
      <c r="C70" s="244">
        <f>C71</f>
        <v>510</v>
      </c>
      <c r="D70" s="244">
        <f>D71</f>
        <v>102</v>
      </c>
      <c r="E70" s="244">
        <f t="shared" ref="E70:O70" si="13">E71</f>
        <v>102</v>
      </c>
      <c r="F70" s="244">
        <f t="shared" si="13"/>
        <v>51</v>
      </c>
      <c r="G70" s="244">
        <f t="shared" si="13"/>
        <v>102</v>
      </c>
      <c r="H70" s="244">
        <f t="shared" si="13"/>
        <v>0</v>
      </c>
      <c r="I70" s="244">
        <f t="shared" si="13"/>
        <v>0</v>
      </c>
      <c r="J70" s="244">
        <f t="shared" si="13"/>
        <v>0</v>
      </c>
      <c r="K70" s="244">
        <f t="shared" si="13"/>
        <v>0</v>
      </c>
      <c r="L70" s="244">
        <f t="shared" si="13"/>
        <v>51</v>
      </c>
      <c r="M70" s="244">
        <f t="shared" si="13"/>
        <v>102</v>
      </c>
      <c r="N70" s="244">
        <f t="shared" si="13"/>
        <v>0</v>
      </c>
      <c r="O70" s="244">
        <f t="shared" si="13"/>
        <v>0</v>
      </c>
      <c r="P70" s="259"/>
    </row>
    <row r="71" spans="1:27" s="272" customFormat="1" ht="30" hidden="1">
      <c r="A71" s="281" t="s">
        <v>81</v>
      </c>
      <c r="B71" s="268" t="s">
        <v>890</v>
      </c>
      <c r="C71" s="269">
        <f>SUM(D71:O71)</f>
        <v>510</v>
      </c>
      <c r="D71" s="269">
        <f>D72*51</f>
        <v>102</v>
      </c>
      <c r="E71" s="269">
        <f t="shared" ref="E71:O71" si="14">E72*51</f>
        <v>102</v>
      </c>
      <c r="F71" s="269">
        <f t="shared" si="14"/>
        <v>51</v>
      </c>
      <c r="G71" s="269">
        <f t="shared" si="14"/>
        <v>102</v>
      </c>
      <c r="H71" s="269">
        <f t="shared" si="14"/>
        <v>0</v>
      </c>
      <c r="I71" s="269">
        <f t="shared" si="14"/>
        <v>0</v>
      </c>
      <c r="J71" s="269">
        <f t="shared" si="14"/>
        <v>0</v>
      </c>
      <c r="K71" s="269">
        <f t="shared" si="14"/>
        <v>0</v>
      </c>
      <c r="L71" s="269">
        <f t="shared" si="14"/>
        <v>51</v>
      </c>
      <c r="M71" s="269">
        <f t="shared" si="14"/>
        <v>102</v>
      </c>
      <c r="N71" s="269">
        <f t="shared" si="14"/>
        <v>0</v>
      </c>
      <c r="O71" s="269">
        <f t="shared" si="14"/>
        <v>0</v>
      </c>
      <c r="P71" s="282"/>
    </row>
    <row r="72" spans="1:27" s="275" customFormat="1" hidden="1">
      <c r="A72" s="283"/>
      <c r="B72" s="273" t="s">
        <v>891</v>
      </c>
      <c r="C72" s="247">
        <f>SUM(D72:O72)</f>
        <v>10</v>
      </c>
      <c r="D72" s="247">
        <v>2</v>
      </c>
      <c r="E72" s="247">
        <v>2</v>
      </c>
      <c r="F72" s="247">
        <v>1</v>
      </c>
      <c r="G72" s="247">
        <v>2</v>
      </c>
      <c r="H72" s="247"/>
      <c r="I72" s="247"/>
      <c r="J72" s="247"/>
      <c r="K72" s="247"/>
      <c r="L72" s="247">
        <v>1</v>
      </c>
      <c r="M72" s="247">
        <v>2</v>
      </c>
      <c r="N72" s="247"/>
      <c r="O72" s="247"/>
      <c r="P72" s="274"/>
    </row>
    <row r="73" spans="1:27" s="272" customFormat="1" ht="4.5" customHeight="1">
      <c r="A73" s="284"/>
      <c r="B73" s="285"/>
      <c r="C73" s="286"/>
      <c r="D73" s="286"/>
      <c r="E73" s="286"/>
      <c r="F73" s="286"/>
      <c r="G73" s="286"/>
      <c r="H73" s="286"/>
      <c r="I73" s="286"/>
      <c r="J73" s="286"/>
      <c r="K73" s="286"/>
      <c r="L73" s="286"/>
      <c r="M73" s="286"/>
      <c r="N73" s="286"/>
      <c r="O73" s="286"/>
      <c r="P73" s="282"/>
    </row>
    <row r="74" spans="1:27" s="260" customFormat="1" ht="19.5" customHeight="1">
      <c r="A74" s="287" t="s">
        <v>426</v>
      </c>
      <c r="C74" s="259"/>
      <c r="D74" s="259"/>
      <c r="E74" s="259"/>
      <c r="F74" s="259"/>
      <c r="G74" s="259"/>
      <c r="H74" s="259"/>
      <c r="I74" s="259"/>
      <c r="J74" s="259"/>
      <c r="K74" s="259"/>
      <c r="L74" s="259"/>
      <c r="M74" s="259"/>
      <c r="N74" s="259"/>
      <c r="O74" s="259"/>
      <c r="P74" s="259"/>
    </row>
    <row r="75" spans="1:27" ht="30.75" customHeight="1">
      <c r="A75" s="288" t="s">
        <v>892</v>
      </c>
      <c r="B75" s="610" t="s">
        <v>981</v>
      </c>
      <c r="C75" s="610"/>
      <c r="D75" s="610"/>
      <c r="E75" s="610"/>
      <c r="F75" s="610"/>
      <c r="G75" s="610"/>
      <c r="H75" s="610"/>
      <c r="I75" s="610"/>
      <c r="J75" s="610"/>
      <c r="K75" s="610"/>
      <c r="L75" s="610"/>
      <c r="M75" s="610"/>
      <c r="N75" s="610"/>
      <c r="O75" s="610"/>
      <c r="S75" s="252"/>
    </row>
    <row r="76" spans="1:27" ht="18" customHeight="1">
      <c r="A76" s="288" t="s">
        <v>893</v>
      </c>
      <c r="B76" s="610" t="s">
        <v>982</v>
      </c>
      <c r="C76" s="610"/>
      <c r="D76" s="610"/>
      <c r="E76" s="610"/>
      <c r="F76" s="610"/>
      <c r="G76" s="610"/>
      <c r="H76" s="610"/>
      <c r="I76" s="610"/>
      <c r="J76" s="610"/>
      <c r="K76" s="610"/>
      <c r="L76" s="610"/>
      <c r="M76" s="289"/>
      <c r="N76" s="289"/>
      <c r="O76" s="289"/>
    </row>
    <row r="77" spans="1:27" s="293" customFormat="1">
      <c r="A77" s="292"/>
      <c r="C77" s="294"/>
      <c r="D77" s="294"/>
      <c r="E77" s="294"/>
      <c r="F77" s="294"/>
      <c r="G77" s="294"/>
      <c r="H77" s="294"/>
      <c r="I77" s="294"/>
      <c r="J77" s="294"/>
      <c r="K77" s="294"/>
      <c r="L77" s="294"/>
      <c r="M77" s="294"/>
      <c r="N77" s="294"/>
      <c r="O77" s="294"/>
      <c r="P77" s="294"/>
    </row>
    <row r="78" spans="1:27" s="466" customFormat="1">
      <c r="A78" s="461"/>
      <c r="B78" s="462"/>
      <c r="C78" s="463"/>
      <c r="D78" s="464"/>
      <c r="E78" s="464"/>
      <c r="F78" s="464"/>
      <c r="G78" s="464"/>
      <c r="H78" s="464"/>
      <c r="I78" s="464"/>
      <c r="J78" s="464"/>
      <c r="K78" s="464"/>
      <c r="L78" s="464"/>
      <c r="M78" s="464"/>
      <c r="N78" s="464"/>
      <c r="O78" s="464"/>
      <c r="P78" s="465"/>
    </row>
    <row r="79" spans="1:27" s="466" customFormat="1">
      <c r="A79" s="467"/>
      <c r="B79" s="468" t="s">
        <v>983</v>
      </c>
      <c r="C79" s="465">
        <f>SUM(D79:O79)</f>
        <v>900</v>
      </c>
      <c r="D79" s="465">
        <v>720</v>
      </c>
      <c r="E79" s="465">
        <v>150</v>
      </c>
      <c r="F79" s="465">
        <v>5</v>
      </c>
      <c r="G79" s="465">
        <v>20</v>
      </c>
      <c r="H79" s="465"/>
      <c r="I79" s="465"/>
      <c r="J79" s="465"/>
      <c r="K79" s="465"/>
      <c r="L79" s="465"/>
      <c r="M79" s="465">
        <v>5</v>
      </c>
      <c r="N79" s="465"/>
      <c r="O79" s="465"/>
      <c r="P79" s="465"/>
    </row>
    <row r="80" spans="1:27" s="466" customFormat="1">
      <c r="A80" s="467"/>
      <c r="B80" s="469" t="s">
        <v>984</v>
      </c>
      <c r="C80" s="465">
        <f>SUM(D80:O80)</f>
        <v>1361.24</v>
      </c>
      <c r="D80" s="465">
        <f t="shared" ref="D80:O80" si="15">(D12+D18+D21+D79)*2%</f>
        <v>135.53</v>
      </c>
      <c r="E80" s="465">
        <f t="shared" si="15"/>
        <v>118.31</v>
      </c>
      <c r="F80" s="465">
        <f t="shared" si="15"/>
        <v>102.25</v>
      </c>
      <c r="G80" s="465">
        <f t="shared" si="15"/>
        <v>114.97</v>
      </c>
      <c r="H80" s="465">
        <f t="shared" si="15"/>
        <v>148.83000000000001</v>
      </c>
      <c r="I80" s="465">
        <f t="shared" si="15"/>
        <v>79.95</v>
      </c>
      <c r="J80" s="465">
        <f t="shared" si="15"/>
        <v>118.31</v>
      </c>
      <c r="K80" s="465">
        <f t="shared" si="15"/>
        <v>80.010000000000005</v>
      </c>
      <c r="L80" s="465">
        <f t="shared" si="15"/>
        <v>132.79</v>
      </c>
      <c r="M80" s="465">
        <f t="shared" si="15"/>
        <v>100.83</v>
      </c>
      <c r="N80" s="465">
        <f t="shared" si="15"/>
        <v>112.79</v>
      </c>
      <c r="O80" s="465">
        <f t="shared" si="15"/>
        <v>116.67</v>
      </c>
      <c r="P80" s="465"/>
    </row>
    <row r="81" spans="1:16" s="466" customFormat="1">
      <c r="A81" s="467"/>
      <c r="B81" s="469" t="s">
        <v>985</v>
      </c>
      <c r="C81" s="465">
        <f>SUM(D81:O81)</f>
        <v>1381</v>
      </c>
      <c r="D81" s="465">
        <v>132</v>
      </c>
      <c r="E81" s="465">
        <v>118</v>
      </c>
      <c r="F81" s="465">
        <v>104</v>
      </c>
      <c r="G81" s="465">
        <v>117</v>
      </c>
      <c r="H81" s="465">
        <v>152</v>
      </c>
      <c r="I81" s="465">
        <v>82</v>
      </c>
      <c r="J81" s="465">
        <v>121</v>
      </c>
      <c r="K81" s="465">
        <v>82</v>
      </c>
      <c r="L81" s="465">
        <v>136</v>
      </c>
      <c r="M81" s="465">
        <v>103</v>
      </c>
      <c r="N81" s="465">
        <v>115</v>
      </c>
      <c r="O81" s="465">
        <v>119</v>
      </c>
      <c r="P81" s="465"/>
    </row>
    <row r="82" spans="1:16" s="466" customFormat="1">
      <c r="A82" s="467"/>
      <c r="B82" s="469" t="s">
        <v>986</v>
      </c>
      <c r="C82" s="465">
        <f>SUM(D82:O82)</f>
        <v>1379</v>
      </c>
      <c r="D82" s="465">
        <v>119</v>
      </c>
      <c r="E82" s="465">
        <v>112</v>
      </c>
      <c r="F82" s="465">
        <v>105</v>
      </c>
      <c r="G82" s="465">
        <v>114</v>
      </c>
      <c r="H82" s="465">
        <v>154</v>
      </c>
      <c r="I82" s="465">
        <v>85</v>
      </c>
      <c r="J82" s="465">
        <v>126</v>
      </c>
      <c r="K82" s="465">
        <v>85</v>
      </c>
      <c r="L82" s="465">
        <v>143</v>
      </c>
      <c r="M82" s="465">
        <v>103</v>
      </c>
      <c r="N82" s="465">
        <v>116</v>
      </c>
      <c r="O82" s="465">
        <v>117</v>
      </c>
      <c r="P82" s="465"/>
    </row>
    <row r="83" spans="1:16" s="466" customFormat="1">
      <c r="A83" s="467"/>
      <c r="B83" s="469" t="s">
        <v>987</v>
      </c>
      <c r="C83" s="465">
        <f>C81-C82</f>
        <v>2</v>
      </c>
      <c r="D83" s="465">
        <f t="shared" ref="D83:O83" si="16">D81-D82</f>
        <v>13</v>
      </c>
      <c r="E83" s="465">
        <f t="shared" si="16"/>
        <v>6</v>
      </c>
      <c r="F83" s="465">
        <f t="shared" si="16"/>
        <v>-1</v>
      </c>
      <c r="G83" s="465">
        <f t="shared" si="16"/>
        <v>3</v>
      </c>
      <c r="H83" s="465">
        <f t="shared" si="16"/>
        <v>-2</v>
      </c>
      <c r="I83" s="465">
        <f t="shared" si="16"/>
        <v>-3</v>
      </c>
      <c r="J83" s="465">
        <f t="shared" si="16"/>
        <v>-5</v>
      </c>
      <c r="K83" s="465">
        <f t="shared" si="16"/>
        <v>-3</v>
      </c>
      <c r="L83" s="465">
        <f t="shared" si="16"/>
        <v>-7</v>
      </c>
      <c r="M83" s="465">
        <f t="shared" si="16"/>
        <v>0</v>
      </c>
      <c r="N83" s="465">
        <f t="shared" si="16"/>
        <v>-1</v>
      </c>
      <c r="O83" s="465">
        <f t="shared" si="16"/>
        <v>2</v>
      </c>
      <c r="P83" s="465"/>
    </row>
    <row r="84" spans="1:16" s="466" customFormat="1">
      <c r="A84" s="467"/>
      <c r="C84" s="465"/>
      <c r="D84" s="465"/>
      <c r="E84" s="465"/>
      <c r="F84" s="465"/>
      <c r="G84" s="465"/>
      <c r="H84" s="465"/>
      <c r="I84" s="465"/>
      <c r="J84" s="465"/>
      <c r="K84" s="465"/>
      <c r="L84" s="465"/>
      <c r="M84" s="465"/>
      <c r="N84" s="465"/>
      <c r="O84" s="465"/>
      <c r="P84" s="465"/>
    </row>
    <row r="85" spans="1:16" s="466" customFormat="1">
      <c r="A85" s="467"/>
      <c r="C85" s="465"/>
      <c r="D85" s="465"/>
      <c r="E85" s="465"/>
      <c r="F85" s="465"/>
      <c r="G85" s="465"/>
      <c r="H85" s="465"/>
      <c r="I85" s="465"/>
      <c r="J85" s="465"/>
      <c r="K85" s="465"/>
      <c r="L85" s="465"/>
      <c r="M85" s="465"/>
      <c r="N85" s="465"/>
      <c r="O85" s="465"/>
      <c r="P85" s="465"/>
    </row>
    <row r="86" spans="1:16" s="293" customFormat="1">
      <c r="A86" s="292"/>
      <c r="C86" s="294"/>
      <c r="D86" s="294"/>
      <c r="E86" s="294"/>
      <c r="F86" s="294"/>
      <c r="G86" s="294"/>
      <c r="H86" s="294"/>
      <c r="I86" s="294"/>
      <c r="J86" s="294"/>
      <c r="K86" s="294"/>
      <c r="L86" s="294"/>
      <c r="M86" s="294"/>
      <c r="N86" s="294"/>
      <c r="O86" s="294"/>
      <c r="P86" s="294"/>
    </row>
    <row r="87" spans="1:16" s="293" customFormat="1">
      <c r="A87" s="292"/>
      <c r="C87" s="294"/>
      <c r="D87" s="294"/>
      <c r="E87" s="294"/>
      <c r="F87" s="294"/>
      <c r="G87" s="294"/>
      <c r="H87" s="294"/>
      <c r="I87" s="294"/>
      <c r="J87" s="294"/>
      <c r="K87" s="294"/>
      <c r="L87" s="294"/>
      <c r="M87" s="294"/>
      <c r="N87" s="294"/>
      <c r="O87" s="294"/>
      <c r="P87" s="294"/>
    </row>
    <row r="88" spans="1:16" s="293" customFormat="1">
      <c r="A88" s="292"/>
      <c r="C88" s="294"/>
      <c r="D88" s="294"/>
      <c r="E88" s="294"/>
      <c r="F88" s="294"/>
      <c r="G88" s="294"/>
      <c r="H88" s="294"/>
      <c r="I88" s="294"/>
      <c r="J88" s="294"/>
      <c r="K88" s="294"/>
      <c r="L88" s="294"/>
      <c r="M88" s="294"/>
      <c r="N88" s="294"/>
      <c r="O88" s="294"/>
      <c r="P88" s="294"/>
    </row>
    <row r="89" spans="1:16" s="293" customFormat="1">
      <c r="A89" s="292"/>
      <c r="C89" s="294"/>
      <c r="D89" s="294"/>
      <c r="E89" s="294"/>
      <c r="F89" s="294"/>
      <c r="G89" s="294"/>
      <c r="H89" s="294"/>
      <c r="I89" s="294"/>
      <c r="J89" s="294"/>
      <c r="K89" s="294"/>
      <c r="L89" s="294"/>
      <c r="M89" s="294"/>
      <c r="N89" s="294"/>
      <c r="O89" s="294"/>
      <c r="P89" s="294"/>
    </row>
    <row r="90" spans="1:16">
      <c r="A90" s="290"/>
      <c r="C90" s="226"/>
      <c r="D90" s="226"/>
      <c r="E90" s="226"/>
      <c r="F90" s="226"/>
      <c r="G90" s="226"/>
      <c r="H90" s="226"/>
      <c r="I90" s="226"/>
      <c r="J90" s="226"/>
      <c r="K90" s="226"/>
      <c r="L90" s="226"/>
      <c r="M90" s="226"/>
      <c r="N90" s="226"/>
      <c r="O90" s="226"/>
    </row>
    <row r="91" spans="1:16">
      <c r="A91" s="290"/>
      <c r="C91" s="226"/>
      <c r="D91" s="226"/>
      <c r="E91" s="226"/>
      <c r="F91" s="226"/>
      <c r="G91" s="226"/>
      <c r="H91" s="226"/>
      <c r="I91" s="226"/>
      <c r="J91" s="226"/>
      <c r="K91" s="226"/>
      <c r="L91" s="226"/>
      <c r="M91" s="226"/>
      <c r="N91" s="226"/>
      <c r="O91" s="226"/>
    </row>
    <row r="92" spans="1:16">
      <c r="A92" s="290"/>
      <c r="C92" s="226"/>
      <c r="D92" s="226"/>
      <c r="E92" s="226"/>
      <c r="F92" s="226"/>
      <c r="G92" s="226"/>
      <c r="H92" s="226"/>
      <c r="I92" s="226"/>
      <c r="J92" s="226"/>
      <c r="K92" s="226"/>
      <c r="L92" s="226"/>
      <c r="M92" s="226"/>
      <c r="N92" s="226"/>
      <c r="O92" s="226"/>
    </row>
    <row r="93" spans="1:16">
      <c r="A93" s="290"/>
      <c r="C93" s="226"/>
      <c r="D93" s="226"/>
      <c r="E93" s="226"/>
      <c r="F93" s="226"/>
      <c r="G93" s="226"/>
      <c r="H93" s="226"/>
      <c r="I93" s="226"/>
      <c r="J93" s="226"/>
      <c r="K93" s="226"/>
      <c r="L93" s="226"/>
      <c r="M93" s="226"/>
      <c r="N93" s="226"/>
      <c r="O93" s="226"/>
    </row>
    <row r="94" spans="1:16">
      <c r="A94" s="290"/>
      <c r="C94" s="226"/>
      <c r="D94" s="226"/>
      <c r="E94" s="226"/>
      <c r="F94" s="226"/>
      <c r="G94" s="226"/>
      <c r="H94" s="226"/>
      <c r="I94" s="226"/>
      <c r="J94" s="226"/>
      <c r="K94" s="226"/>
      <c r="L94" s="226"/>
      <c r="M94" s="226"/>
      <c r="N94" s="226"/>
      <c r="O94" s="226"/>
    </row>
    <row r="95" spans="1:16">
      <c r="A95" s="290"/>
      <c r="C95" s="226"/>
      <c r="D95" s="226"/>
      <c r="E95" s="226"/>
      <c r="F95" s="226"/>
      <c r="G95" s="226"/>
      <c r="H95" s="226"/>
      <c r="I95" s="226"/>
      <c r="J95" s="226"/>
      <c r="K95" s="226"/>
      <c r="L95" s="226"/>
      <c r="M95" s="226"/>
      <c r="N95" s="226"/>
      <c r="O95" s="226"/>
    </row>
  </sheetData>
  <mergeCells count="9">
    <mergeCell ref="S28:U28"/>
    <mergeCell ref="B75:O75"/>
    <mergeCell ref="B76:L76"/>
    <mergeCell ref="A2:O2"/>
    <mergeCell ref="A3:O3"/>
    <mergeCell ref="M4:O4"/>
    <mergeCell ref="A5:A7"/>
    <mergeCell ref="C5:C7"/>
    <mergeCell ref="D5:O5"/>
  </mergeCells>
  <pageMargins left="0.74" right="0.21" top="0.56999999999999995" bottom="0.49" header="0.2" footer="0.2"/>
  <pageSetup paperSize="9" scale="95" fitToHeight="0" orientation="landscape" verticalDpi="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105"/>
  <sheetViews>
    <sheetView showZeros="0" tabSelected="1" zoomScaleNormal="100" workbookViewId="0">
      <selection activeCell="G16" sqref="G16"/>
    </sheetView>
  </sheetViews>
  <sheetFormatPr defaultRowHeight="15.75"/>
  <cols>
    <col min="1" max="1" width="5.25" style="471" customWidth="1"/>
    <col min="2" max="2" width="35.875" style="471" customWidth="1"/>
    <col min="3" max="3" width="6.625" style="471" customWidth="1"/>
    <col min="4" max="4" width="6.25" style="471" customWidth="1"/>
    <col min="5" max="6" width="10" style="471" customWidth="1"/>
    <col min="7" max="7" width="9.25" style="471" customWidth="1"/>
    <col min="8" max="8" width="8.125" style="471" customWidth="1"/>
    <col min="9" max="9" width="9.875" style="471" customWidth="1"/>
    <col min="10" max="10" width="8.875" style="471" customWidth="1"/>
    <col min="11" max="11" width="8.375" style="471" customWidth="1"/>
    <col min="12" max="12" width="9.625" style="471" customWidth="1"/>
    <col min="13" max="13" width="8.375" style="471" customWidth="1"/>
    <col min="14" max="14" width="8.5" style="471" customWidth="1"/>
    <col min="15" max="15" width="9.25" style="471" customWidth="1"/>
    <col min="16" max="16" width="9.5" style="471" customWidth="1"/>
    <col min="17" max="17" width="6.5" style="471" customWidth="1"/>
    <col min="18" max="18" width="9.75" style="471" hidden="1" customWidth="1"/>
    <col min="19" max="58" width="0" style="471" hidden="1" customWidth="1"/>
    <col min="59" max="59" width="0" style="472" hidden="1" customWidth="1"/>
    <col min="60" max="60" width="0" style="471" hidden="1" customWidth="1"/>
    <col min="61" max="16384" width="9" style="471"/>
  </cols>
  <sheetData>
    <row r="1" spans="1:60" ht="16.5">
      <c r="A1" s="470" t="s">
        <v>938</v>
      </c>
    </row>
    <row r="2" spans="1:60" ht="12.75" customHeight="1">
      <c r="O2" s="473"/>
    </row>
    <row r="3" spans="1:60" ht="19.5">
      <c r="A3" s="629" t="s">
        <v>988</v>
      </c>
      <c r="B3" s="629"/>
      <c r="C3" s="629"/>
      <c r="D3" s="629"/>
      <c r="E3" s="629"/>
      <c r="F3" s="629"/>
      <c r="G3" s="629"/>
      <c r="H3" s="629"/>
      <c r="I3" s="629"/>
      <c r="J3" s="629"/>
      <c r="K3" s="629"/>
      <c r="L3" s="629"/>
      <c r="M3" s="629"/>
      <c r="N3" s="629"/>
      <c r="O3" s="629"/>
      <c r="P3" s="629"/>
      <c r="Q3" s="629"/>
    </row>
    <row r="4" spans="1:60" ht="19.5">
      <c r="A4" s="630" t="s">
        <v>939</v>
      </c>
      <c r="B4" s="630"/>
      <c r="C4" s="630"/>
      <c r="D4" s="630"/>
      <c r="E4" s="630"/>
      <c r="F4" s="630"/>
      <c r="G4" s="630"/>
      <c r="H4" s="630"/>
      <c r="I4" s="630"/>
      <c r="J4" s="630"/>
      <c r="K4" s="630"/>
      <c r="L4" s="630"/>
      <c r="M4" s="630"/>
      <c r="N4" s="630"/>
      <c r="O4" s="630"/>
      <c r="P4" s="630"/>
      <c r="Q4" s="630"/>
    </row>
    <row r="5" spans="1:60" ht="11.25" customHeight="1"/>
    <row r="6" spans="1:60" ht="18" customHeight="1">
      <c r="P6" s="474" t="s">
        <v>753</v>
      </c>
      <c r="Q6" s="474"/>
    </row>
    <row r="7" spans="1:60" s="475" customFormat="1" ht="24.75" customHeight="1">
      <c r="A7" s="621" t="s">
        <v>238</v>
      </c>
      <c r="B7" s="621" t="s">
        <v>894</v>
      </c>
      <c r="C7" s="621" t="s">
        <v>895</v>
      </c>
      <c r="D7" s="621" t="s">
        <v>896</v>
      </c>
      <c r="E7" s="621" t="s">
        <v>897</v>
      </c>
      <c r="F7" s="621" t="s">
        <v>71</v>
      </c>
      <c r="G7" s="621"/>
      <c r="H7" s="621"/>
      <c r="I7" s="621"/>
      <c r="J7" s="621"/>
      <c r="K7" s="621"/>
      <c r="L7" s="621"/>
      <c r="M7" s="621"/>
      <c r="N7" s="621"/>
      <c r="O7" s="621" t="s">
        <v>452</v>
      </c>
      <c r="P7" s="621" t="s">
        <v>989</v>
      </c>
      <c r="Q7" s="621" t="s">
        <v>424</v>
      </c>
      <c r="BG7" s="476"/>
    </row>
    <row r="8" spans="1:60" s="475" customFormat="1" ht="33" customHeight="1">
      <c r="A8" s="621"/>
      <c r="B8" s="621"/>
      <c r="C8" s="621"/>
      <c r="D8" s="621"/>
      <c r="E8" s="621"/>
      <c r="F8" s="622" t="s">
        <v>898</v>
      </c>
      <c r="G8" s="624" t="s">
        <v>71</v>
      </c>
      <c r="H8" s="625"/>
      <c r="I8" s="624" t="s">
        <v>990</v>
      </c>
      <c r="J8" s="626"/>
      <c r="K8" s="625"/>
      <c r="L8" s="622" t="s">
        <v>991</v>
      </c>
      <c r="M8" s="622" t="s">
        <v>899</v>
      </c>
      <c r="N8" s="627" t="s">
        <v>900</v>
      </c>
      <c r="O8" s="621"/>
      <c r="P8" s="621"/>
      <c r="Q8" s="621"/>
      <c r="BG8" s="476"/>
    </row>
    <row r="9" spans="1:60" s="475" customFormat="1" ht="75" customHeight="1">
      <c r="A9" s="621"/>
      <c r="B9" s="621"/>
      <c r="C9" s="621"/>
      <c r="D9" s="621"/>
      <c r="E9" s="621"/>
      <c r="F9" s="623"/>
      <c r="G9" s="477" t="s">
        <v>901</v>
      </c>
      <c r="H9" s="477" t="s">
        <v>992</v>
      </c>
      <c r="I9" s="477" t="s">
        <v>993</v>
      </c>
      <c r="J9" s="477" t="s">
        <v>902</v>
      </c>
      <c r="K9" s="477" t="s">
        <v>994</v>
      </c>
      <c r="L9" s="623"/>
      <c r="M9" s="623"/>
      <c r="N9" s="628"/>
      <c r="O9" s="621"/>
      <c r="P9" s="621"/>
      <c r="Q9" s="621"/>
      <c r="BG9" s="476"/>
    </row>
    <row r="10" spans="1:60" s="480" customFormat="1" ht="31.5">
      <c r="A10" s="478" t="s">
        <v>4</v>
      </c>
      <c r="B10" s="478" t="s">
        <v>5</v>
      </c>
      <c r="C10" s="478">
        <v>1</v>
      </c>
      <c r="D10" s="479" t="s">
        <v>82</v>
      </c>
      <c r="E10" s="479" t="s">
        <v>995</v>
      </c>
      <c r="F10" s="479" t="s">
        <v>84</v>
      </c>
      <c r="G10" s="479" t="s">
        <v>85</v>
      </c>
      <c r="H10" s="479" t="s">
        <v>86</v>
      </c>
      <c r="I10" s="479" t="s">
        <v>87</v>
      </c>
      <c r="J10" s="479" t="s">
        <v>88</v>
      </c>
      <c r="K10" s="479" t="s">
        <v>89</v>
      </c>
      <c r="L10" s="479" t="s">
        <v>90</v>
      </c>
      <c r="M10" s="479" t="s">
        <v>91</v>
      </c>
      <c r="N10" s="479" t="s">
        <v>92</v>
      </c>
      <c r="O10" s="479" t="s">
        <v>996</v>
      </c>
      <c r="P10" s="479" t="s">
        <v>997</v>
      </c>
      <c r="Q10" s="478" t="s">
        <v>50</v>
      </c>
      <c r="BG10" s="481"/>
    </row>
    <row r="11" spans="1:60" s="473" customFormat="1" ht="25.5" customHeight="1">
      <c r="A11" s="482"/>
      <c r="B11" s="482" t="s">
        <v>27</v>
      </c>
      <c r="C11" s="483">
        <f>C12+C87+C84</f>
        <v>996</v>
      </c>
      <c r="D11" s="483">
        <f>D12+D87+D84</f>
        <v>954</v>
      </c>
      <c r="E11" s="300">
        <f t="shared" ref="E11:BG11" si="0">E12+E87</f>
        <v>210220</v>
      </c>
      <c r="F11" s="300">
        <f t="shared" si="0"/>
        <v>146722</v>
      </c>
      <c r="G11" s="300">
        <f t="shared" si="0"/>
        <v>146076</v>
      </c>
      <c r="H11" s="300">
        <f t="shared" si="0"/>
        <v>646</v>
      </c>
      <c r="I11" s="300">
        <f t="shared" si="0"/>
        <v>25487</v>
      </c>
      <c r="J11" s="300">
        <f t="shared" si="0"/>
        <v>24520</v>
      </c>
      <c r="K11" s="300">
        <f t="shared" si="0"/>
        <v>967</v>
      </c>
      <c r="L11" s="300">
        <f t="shared" si="0"/>
        <v>28543</v>
      </c>
      <c r="M11" s="300">
        <f t="shared" si="0"/>
        <v>510</v>
      </c>
      <c r="N11" s="300">
        <f t="shared" si="0"/>
        <v>10571</v>
      </c>
      <c r="O11" s="300">
        <f t="shared" si="0"/>
        <v>2680.5</v>
      </c>
      <c r="P11" s="300">
        <f t="shared" si="0"/>
        <v>207539.5</v>
      </c>
      <c r="Q11" s="300">
        <f t="shared" si="0"/>
        <v>0</v>
      </c>
      <c r="R11" s="300">
        <f t="shared" si="0"/>
        <v>0</v>
      </c>
      <c r="S11" s="300">
        <f t="shared" si="0"/>
        <v>0</v>
      </c>
      <c r="T11" s="300">
        <f t="shared" si="0"/>
        <v>0</v>
      </c>
      <c r="U11" s="300">
        <f t="shared" si="0"/>
        <v>0</v>
      </c>
      <c r="V11" s="300">
        <f t="shared" si="0"/>
        <v>0</v>
      </c>
      <c r="W11" s="300">
        <f t="shared" si="0"/>
        <v>0</v>
      </c>
      <c r="X11" s="300">
        <f t="shared" si="0"/>
        <v>0</v>
      </c>
      <c r="Y11" s="300">
        <f t="shared" si="0"/>
        <v>0</v>
      </c>
      <c r="Z11" s="300">
        <f t="shared" si="0"/>
        <v>0</v>
      </c>
      <c r="AA11" s="300">
        <f t="shared" si="0"/>
        <v>0</v>
      </c>
      <c r="AB11" s="300">
        <f t="shared" si="0"/>
        <v>0</v>
      </c>
      <c r="AC11" s="300">
        <f t="shared" si="0"/>
        <v>0</v>
      </c>
      <c r="AD11" s="300">
        <f t="shared" si="0"/>
        <v>0</v>
      </c>
      <c r="AE11" s="300">
        <f t="shared" si="0"/>
        <v>0</v>
      </c>
      <c r="AF11" s="300">
        <f t="shared" si="0"/>
        <v>0</v>
      </c>
      <c r="AG11" s="300">
        <f t="shared" si="0"/>
        <v>0</v>
      </c>
      <c r="AH11" s="300">
        <f t="shared" si="0"/>
        <v>0</v>
      </c>
      <c r="AI11" s="300">
        <f t="shared" si="0"/>
        <v>0</v>
      </c>
      <c r="AJ11" s="300">
        <f t="shared" si="0"/>
        <v>0</v>
      </c>
      <c r="AK11" s="300">
        <f t="shared" si="0"/>
        <v>0</v>
      </c>
      <c r="AL11" s="300">
        <f t="shared" si="0"/>
        <v>0</v>
      </c>
      <c r="AM11" s="300">
        <f t="shared" si="0"/>
        <v>0</v>
      </c>
      <c r="AN11" s="300">
        <f t="shared" si="0"/>
        <v>0</v>
      </c>
      <c r="AO11" s="300">
        <f t="shared" si="0"/>
        <v>0</v>
      </c>
      <c r="AP11" s="300">
        <f t="shared" si="0"/>
        <v>0</v>
      </c>
      <c r="AQ11" s="300">
        <f t="shared" si="0"/>
        <v>0</v>
      </c>
      <c r="AR11" s="300">
        <f t="shared" si="0"/>
        <v>0</v>
      </c>
      <c r="AS11" s="300">
        <f t="shared" si="0"/>
        <v>0</v>
      </c>
      <c r="AT11" s="300">
        <f t="shared" si="0"/>
        <v>0</v>
      </c>
      <c r="AU11" s="300">
        <f t="shared" si="0"/>
        <v>0</v>
      </c>
      <c r="AV11" s="300">
        <f t="shared" si="0"/>
        <v>0</v>
      </c>
      <c r="AW11" s="300">
        <f t="shared" si="0"/>
        <v>0</v>
      </c>
      <c r="AX11" s="300">
        <f t="shared" si="0"/>
        <v>0</v>
      </c>
      <c r="AY11" s="300">
        <f t="shared" si="0"/>
        <v>0</v>
      </c>
      <c r="AZ11" s="300">
        <f t="shared" si="0"/>
        <v>0</v>
      </c>
      <c r="BA11" s="300">
        <f t="shared" si="0"/>
        <v>0</v>
      </c>
      <c r="BB11" s="300">
        <f t="shared" si="0"/>
        <v>0</v>
      </c>
      <c r="BC11" s="300">
        <f t="shared" si="0"/>
        <v>0</v>
      </c>
      <c r="BD11" s="300">
        <f t="shared" si="0"/>
        <v>0</v>
      </c>
      <c r="BE11" s="300">
        <f t="shared" si="0"/>
        <v>0</v>
      </c>
      <c r="BF11" s="300">
        <f t="shared" si="0"/>
        <v>24193</v>
      </c>
      <c r="BG11" s="300">
        <f t="shared" si="0"/>
        <v>16935.099999999999</v>
      </c>
      <c r="BH11" s="484">
        <f>BF11-BG11</f>
        <v>7257.9000000000015</v>
      </c>
    </row>
    <row r="12" spans="1:60" s="473" customFormat="1" ht="25.5" customHeight="1">
      <c r="A12" s="485" t="s">
        <v>4</v>
      </c>
      <c r="B12" s="485" t="s">
        <v>998</v>
      </c>
      <c r="C12" s="297">
        <f>C13+C57</f>
        <v>992</v>
      </c>
      <c r="D12" s="297">
        <f>D13+D57</f>
        <v>950</v>
      </c>
      <c r="E12" s="299">
        <f t="shared" ref="E12:BG12" si="1">E13+E56+E57+E76+E78+E80+E82+E84</f>
        <v>209473</v>
      </c>
      <c r="F12" s="299">
        <f t="shared" si="1"/>
        <v>146286</v>
      </c>
      <c r="G12" s="299">
        <f t="shared" si="1"/>
        <v>145640</v>
      </c>
      <c r="H12" s="299">
        <f t="shared" si="1"/>
        <v>646</v>
      </c>
      <c r="I12" s="299">
        <f t="shared" si="1"/>
        <v>25410</v>
      </c>
      <c r="J12" s="299">
        <f t="shared" si="1"/>
        <v>24443</v>
      </c>
      <c r="K12" s="299">
        <f t="shared" si="1"/>
        <v>967</v>
      </c>
      <c r="L12" s="299">
        <f t="shared" si="1"/>
        <v>28543</v>
      </c>
      <c r="M12" s="299">
        <f t="shared" si="1"/>
        <v>510</v>
      </c>
      <c r="N12" s="299">
        <f t="shared" si="1"/>
        <v>10337</v>
      </c>
      <c r="O12" s="299">
        <f t="shared" si="1"/>
        <v>2657.5</v>
      </c>
      <c r="P12" s="299">
        <f t="shared" si="1"/>
        <v>206815.5</v>
      </c>
      <c r="Q12" s="299">
        <f t="shared" si="1"/>
        <v>0</v>
      </c>
      <c r="R12" s="296">
        <f t="shared" si="1"/>
        <v>0</v>
      </c>
      <c r="S12" s="296">
        <f t="shared" si="1"/>
        <v>0</v>
      </c>
      <c r="T12" s="296">
        <f t="shared" si="1"/>
        <v>0</v>
      </c>
      <c r="U12" s="296">
        <f t="shared" si="1"/>
        <v>0</v>
      </c>
      <c r="V12" s="296">
        <f t="shared" si="1"/>
        <v>0</v>
      </c>
      <c r="W12" s="296">
        <f t="shared" si="1"/>
        <v>0</v>
      </c>
      <c r="X12" s="296">
        <f t="shared" si="1"/>
        <v>0</v>
      </c>
      <c r="Y12" s="296">
        <f t="shared" si="1"/>
        <v>0</v>
      </c>
      <c r="Z12" s="296">
        <f t="shared" si="1"/>
        <v>0</v>
      </c>
      <c r="AA12" s="296">
        <f t="shared" si="1"/>
        <v>0</v>
      </c>
      <c r="AB12" s="296">
        <f t="shared" si="1"/>
        <v>0</v>
      </c>
      <c r="AC12" s="296">
        <f t="shared" si="1"/>
        <v>0</v>
      </c>
      <c r="AD12" s="296">
        <f t="shared" si="1"/>
        <v>0</v>
      </c>
      <c r="AE12" s="296">
        <f t="shared" si="1"/>
        <v>0</v>
      </c>
      <c r="AF12" s="296">
        <f t="shared" si="1"/>
        <v>0</v>
      </c>
      <c r="AG12" s="296">
        <f t="shared" si="1"/>
        <v>0</v>
      </c>
      <c r="AH12" s="296">
        <f t="shared" si="1"/>
        <v>0</v>
      </c>
      <c r="AI12" s="296">
        <f t="shared" si="1"/>
        <v>0</v>
      </c>
      <c r="AJ12" s="296">
        <f t="shared" si="1"/>
        <v>0</v>
      </c>
      <c r="AK12" s="296">
        <f t="shared" si="1"/>
        <v>0</v>
      </c>
      <c r="AL12" s="296">
        <f t="shared" si="1"/>
        <v>0</v>
      </c>
      <c r="AM12" s="296">
        <f t="shared" si="1"/>
        <v>0</v>
      </c>
      <c r="AN12" s="296">
        <f t="shared" si="1"/>
        <v>0</v>
      </c>
      <c r="AO12" s="296">
        <f t="shared" si="1"/>
        <v>0</v>
      </c>
      <c r="AP12" s="296">
        <f t="shared" si="1"/>
        <v>0</v>
      </c>
      <c r="AQ12" s="296">
        <f t="shared" si="1"/>
        <v>0</v>
      </c>
      <c r="AR12" s="296">
        <f t="shared" si="1"/>
        <v>0</v>
      </c>
      <c r="AS12" s="296">
        <f t="shared" si="1"/>
        <v>0</v>
      </c>
      <c r="AT12" s="296">
        <f t="shared" si="1"/>
        <v>0</v>
      </c>
      <c r="AU12" s="296">
        <f t="shared" si="1"/>
        <v>0</v>
      </c>
      <c r="AV12" s="296">
        <f t="shared" si="1"/>
        <v>0</v>
      </c>
      <c r="AW12" s="296">
        <f t="shared" si="1"/>
        <v>0</v>
      </c>
      <c r="AX12" s="296">
        <f t="shared" si="1"/>
        <v>0</v>
      </c>
      <c r="AY12" s="296">
        <f t="shared" si="1"/>
        <v>0</v>
      </c>
      <c r="AZ12" s="296">
        <f t="shared" si="1"/>
        <v>0</v>
      </c>
      <c r="BA12" s="296">
        <f t="shared" si="1"/>
        <v>0</v>
      </c>
      <c r="BB12" s="296">
        <f t="shared" si="1"/>
        <v>0</v>
      </c>
      <c r="BC12" s="296">
        <f t="shared" si="1"/>
        <v>0</v>
      </c>
      <c r="BD12" s="296">
        <f t="shared" si="1"/>
        <v>0</v>
      </c>
      <c r="BE12" s="296">
        <f t="shared" si="1"/>
        <v>0</v>
      </c>
      <c r="BF12" s="296">
        <f t="shared" si="1"/>
        <v>24193</v>
      </c>
      <c r="BG12" s="296">
        <f t="shared" si="1"/>
        <v>16935.099999999999</v>
      </c>
    </row>
    <row r="13" spans="1:60" s="473" customFormat="1" ht="20.100000000000001" customHeight="1">
      <c r="A13" s="485" t="s">
        <v>8</v>
      </c>
      <c r="B13" s="486" t="s">
        <v>903</v>
      </c>
      <c r="C13" s="487">
        <f t="shared" ref="C13:BG13" si="2">C14+C27+C37+C46+C52</f>
        <v>992</v>
      </c>
      <c r="D13" s="487">
        <f t="shared" si="2"/>
        <v>950</v>
      </c>
      <c r="E13" s="487">
        <f t="shared" si="2"/>
        <v>188015</v>
      </c>
      <c r="F13" s="487">
        <f t="shared" si="2"/>
        <v>146286</v>
      </c>
      <c r="G13" s="487">
        <f t="shared" si="2"/>
        <v>145640</v>
      </c>
      <c r="H13" s="487">
        <f t="shared" si="2"/>
        <v>646</v>
      </c>
      <c r="I13" s="487">
        <f t="shared" si="2"/>
        <v>18152</v>
      </c>
      <c r="J13" s="487">
        <f t="shared" si="2"/>
        <v>17185</v>
      </c>
      <c r="K13" s="487">
        <f t="shared" si="2"/>
        <v>967</v>
      </c>
      <c r="L13" s="487">
        <f t="shared" si="2"/>
        <v>24668</v>
      </c>
      <c r="M13" s="487">
        <f t="shared" si="2"/>
        <v>510</v>
      </c>
      <c r="N13" s="487">
        <f t="shared" si="2"/>
        <v>12</v>
      </c>
      <c r="O13" s="487">
        <f t="shared" si="2"/>
        <v>1712.5</v>
      </c>
      <c r="P13" s="487">
        <f t="shared" si="2"/>
        <v>186302.5</v>
      </c>
      <c r="Q13" s="487">
        <f t="shared" si="2"/>
        <v>0</v>
      </c>
      <c r="R13" s="487">
        <f t="shared" si="2"/>
        <v>0</v>
      </c>
      <c r="S13" s="487">
        <f t="shared" si="2"/>
        <v>0</v>
      </c>
      <c r="T13" s="487">
        <f t="shared" si="2"/>
        <v>0</v>
      </c>
      <c r="U13" s="487">
        <f t="shared" si="2"/>
        <v>0</v>
      </c>
      <c r="V13" s="487">
        <f t="shared" si="2"/>
        <v>0</v>
      </c>
      <c r="W13" s="487">
        <f t="shared" si="2"/>
        <v>0</v>
      </c>
      <c r="X13" s="487">
        <f t="shared" si="2"/>
        <v>0</v>
      </c>
      <c r="Y13" s="487">
        <f t="shared" si="2"/>
        <v>0</v>
      </c>
      <c r="Z13" s="487">
        <f t="shared" si="2"/>
        <v>0</v>
      </c>
      <c r="AA13" s="487">
        <f t="shared" si="2"/>
        <v>0</v>
      </c>
      <c r="AB13" s="487">
        <f t="shared" si="2"/>
        <v>0</v>
      </c>
      <c r="AC13" s="487">
        <f t="shared" si="2"/>
        <v>0</v>
      </c>
      <c r="AD13" s="487">
        <f t="shared" si="2"/>
        <v>0</v>
      </c>
      <c r="AE13" s="487">
        <f t="shared" si="2"/>
        <v>0</v>
      </c>
      <c r="AF13" s="487">
        <f t="shared" si="2"/>
        <v>0</v>
      </c>
      <c r="AG13" s="487">
        <f t="shared" si="2"/>
        <v>0</v>
      </c>
      <c r="AH13" s="487">
        <f t="shared" si="2"/>
        <v>0</v>
      </c>
      <c r="AI13" s="487">
        <f t="shared" si="2"/>
        <v>0</v>
      </c>
      <c r="AJ13" s="487">
        <f t="shared" si="2"/>
        <v>0</v>
      </c>
      <c r="AK13" s="487">
        <f t="shared" si="2"/>
        <v>0</v>
      </c>
      <c r="AL13" s="487">
        <f t="shared" si="2"/>
        <v>0</v>
      </c>
      <c r="AM13" s="487">
        <f t="shared" si="2"/>
        <v>0</v>
      </c>
      <c r="AN13" s="487">
        <f t="shared" si="2"/>
        <v>0</v>
      </c>
      <c r="AO13" s="487">
        <f t="shared" si="2"/>
        <v>0</v>
      </c>
      <c r="AP13" s="487">
        <f t="shared" si="2"/>
        <v>0</v>
      </c>
      <c r="AQ13" s="487">
        <f t="shared" si="2"/>
        <v>0</v>
      </c>
      <c r="AR13" s="487">
        <f t="shared" si="2"/>
        <v>0</v>
      </c>
      <c r="AS13" s="487">
        <f t="shared" si="2"/>
        <v>0</v>
      </c>
      <c r="AT13" s="487">
        <f t="shared" si="2"/>
        <v>0</v>
      </c>
      <c r="AU13" s="487">
        <f t="shared" si="2"/>
        <v>0</v>
      </c>
      <c r="AV13" s="487">
        <f t="shared" si="2"/>
        <v>0</v>
      </c>
      <c r="AW13" s="487">
        <f t="shared" si="2"/>
        <v>0</v>
      </c>
      <c r="AX13" s="487">
        <f t="shared" si="2"/>
        <v>0</v>
      </c>
      <c r="AY13" s="487">
        <f t="shared" si="2"/>
        <v>0</v>
      </c>
      <c r="AZ13" s="487">
        <f t="shared" si="2"/>
        <v>0</v>
      </c>
      <c r="BA13" s="487">
        <f t="shared" si="2"/>
        <v>0</v>
      </c>
      <c r="BB13" s="487">
        <f t="shared" si="2"/>
        <v>0</v>
      </c>
      <c r="BC13" s="487">
        <f t="shared" si="2"/>
        <v>0</v>
      </c>
      <c r="BD13" s="487">
        <f t="shared" si="2"/>
        <v>0</v>
      </c>
      <c r="BE13" s="487">
        <f t="shared" si="2"/>
        <v>0</v>
      </c>
      <c r="BF13" s="487">
        <f t="shared" si="2"/>
        <v>24193</v>
      </c>
      <c r="BG13" s="487">
        <f t="shared" si="2"/>
        <v>16935.099999999999</v>
      </c>
    </row>
    <row r="14" spans="1:60" s="473" customFormat="1" ht="20.100000000000001" customHeight="1">
      <c r="A14" s="488" t="s">
        <v>81</v>
      </c>
      <c r="B14" s="489" t="s">
        <v>999</v>
      </c>
      <c r="C14" s="489">
        <f>SUM(C15:C26)</f>
        <v>260</v>
      </c>
      <c r="D14" s="489">
        <f t="shared" ref="D14:BG14" si="3">SUM(D15:D26)</f>
        <v>250</v>
      </c>
      <c r="E14" s="487">
        <f>SUM(E15:E26)</f>
        <v>44120</v>
      </c>
      <c r="F14" s="487">
        <f t="shared" si="3"/>
        <v>34604</v>
      </c>
      <c r="G14" s="487">
        <f t="shared" si="3"/>
        <v>34237</v>
      </c>
      <c r="H14" s="487">
        <f t="shared" si="3"/>
        <v>367</v>
      </c>
      <c r="I14" s="487">
        <f t="shared" si="3"/>
        <v>4361</v>
      </c>
      <c r="J14" s="487">
        <f>SUM(J15:J26)</f>
        <v>3811</v>
      </c>
      <c r="K14" s="487">
        <f t="shared" si="3"/>
        <v>550</v>
      </c>
      <c r="L14" s="487">
        <f t="shared" si="3"/>
        <v>5562</v>
      </c>
      <c r="M14" s="487">
        <f t="shared" si="3"/>
        <v>510</v>
      </c>
      <c r="N14" s="487">
        <f t="shared" si="3"/>
        <v>0</v>
      </c>
      <c r="O14" s="487">
        <f t="shared" si="3"/>
        <v>383</v>
      </c>
      <c r="P14" s="487">
        <f t="shared" si="3"/>
        <v>43737</v>
      </c>
      <c r="Q14" s="487">
        <f t="shared" si="3"/>
        <v>0</v>
      </c>
      <c r="R14" s="487">
        <f t="shared" si="3"/>
        <v>0</v>
      </c>
      <c r="S14" s="487">
        <f t="shared" si="3"/>
        <v>0</v>
      </c>
      <c r="T14" s="487">
        <f t="shared" si="3"/>
        <v>0</v>
      </c>
      <c r="U14" s="487">
        <f t="shared" si="3"/>
        <v>0</v>
      </c>
      <c r="V14" s="487">
        <f t="shared" si="3"/>
        <v>0</v>
      </c>
      <c r="W14" s="487">
        <f t="shared" si="3"/>
        <v>0</v>
      </c>
      <c r="X14" s="487">
        <f t="shared" si="3"/>
        <v>0</v>
      </c>
      <c r="Y14" s="487">
        <f t="shared" si="3"/>
        <v>0</v>
      </c>
      <c r="Z14" s="487">
        <f t="shared" si="3"/>
        <v>0</v>
      </c>
      <c r="AA14" s="487">
        <f t="shared" si="3"/>
        <v>0</v>
      </c>
      <c r="AB14" s="487">
        <f t="shared" si="3"/>
        <v>0</v>
      </c>
      <c r="AC14" s="487">
        <f t="shared" si="3"/>
        <v>0</v>
      </c>
      <c r="AD14" s="487">
        <f t="shared" si="3"/>
        <v>0</v>
      </c>
      <c r="AE14" s="487">
        <f t="shared" si="3"/>
        <v>0</v>
      </c>
      <c r="AF14" s="487">
        <f t="shared" si="3"/>
        <v>0</v>
      </c>
      <c r="AG14" s="487">
        <f t="shared" si="3"/>
        <v>0</v>
      </c>
      <c r="AH14" s="487">
        <f t="shared" si="3"/>
        <v>0</v>
      </c>
      <c r="AI14" s="487">
        <f t="shared" si="3"/>
        <v>0</v>
      </c>
      <c r="AJ14" s="487">
        <f t="shared" si="3"/>
        <v>0</v>
      </c>
      <c r="AK14" s="487">
        <f t="shared" si="3"/>
        <v>0</v>
      </c>
      <c r="AL14" s="487">
        <f t="shared" si="3"/>
        <v>0</v>
      </c>
      <c r="AM14" s="487">
        <f t="shared" si="3"/>
        <v>0</v>
      </c>
      <c r="AN14" s="487">
        <f t="shared" si="3"/>
        <v>0</v>
      </c>
      <c r="AO14" s="487">
        <f t="shared" si="3"/>
        <v>0</v>
      </c>
      <c r="AP14" s="487">
        <f t="shared" si="3"/>
        <v>0</v>
      </c>
      <c r="AQ14" s="487">
        <f t="shared" si="3"/>
        <v>0</v>
      </c>
      <c r="AR14" s="487">
        <f t="shared" si="3"/>
        <v>0</v>
      </c>
      <c r="AS14" s="487">
        <f t="shared" si="3"/>
        <v>0</v>
      </c>
      <c r="AT14" s="487">
        <f t="shared" si="3"/>
        <v>0</v>
      </c>
      <c r="AU14" s="487">
        <f t="shared" si="3"/>
        <v>0</v>
      </c>
      <c r="AV14" s="487">
        <f t="shared" si="3"/>
        <v>0</v>
      </c>
      <c r="AW14" s="487">
        <f t="shared" si="3"/>
        <v>0</v>
      </c>
      <c r="AX14" s="487">
        <f t="shared" si="3"/>
        <v>0</v>
      </c>
      <c r="AY14" s="487">
        <f t="shared" si="3"/>
        <v>0</v>
      </c>
      <c r="AZ14" s="487">
        <f t="shared" si="3"/>
        <v>0</v>
      </c>
      <c r="BA14" s="487">
        <f t="shared" si="3"/>
        <v>0</v>
      </c>
      <c r="BB14" s="487">
        <f t="shared" si="3"/>
        <v>0</v>
      </c>
      <c r="BC14" s="487">
        <f t="shared" si="3"/>
        <v>0</v>
      </c>
      <c r="BD14" s="487">
        <f t="shared" si="3"/>
        <v>0</v>
      </c>
      <c r="BE14" s="487">
        <f t="shared" si="3"/>
        <v>0</v>
      </c>
      <c r="BF14" s="490">
        <f t="shared" si="3"/>
        <v>5444</v>
      </c>
      <c r="BG14" s="491">
        <f t="shared" si="3"/>
        <v>3810.7999999999993</v>
      </c>
    </row>
    <row r="15" spans="1:60" ht="20.100000000000001" customHeight="1">
      <c r="A15" s="492" t="s">
        <v>363</v>
      </c>
      <c r="B15" s="493" t="s">
        <v>167</v>
      </c>
      <c r="C15" s="493">
        <v>18</v>
      </c>
      <c r="D15" s="493">
        <v>17</v>
      </c>
      <c r="E15" s="298">
        <f>G15+J15+L15+M15+N15</f>
        <v>2865</v>
      </c>
      <c r="F15" s="298">
        <v>2150</v>
      </c>
      <c r="G15" s="298">
        <f>F15-H15</f>
        <v>2125</v>
      </c>
      <c r="H15" s="298">
        <v>25</v>
      </c>
      <c r="I15" s="298">
        <f>J15+K15</f>
        <v>273</v>
      </c>
      <c r="J15" s="298">
        <v>236</v>
      </c>
      <c r="K15" s="298">
        <v>37</v>
      </c>
      <c r="L15" s="298">
        <v>504</v>
      </c>
      <c r="M15" s="298"/>
      <c r="N15" s="298"/>
      <c r="O15" s="298">
        <v>24</v>
      </c>
      <c r="P15" s="298">
        <f>E15-O15</f>
        <v>2841</v>
      </c>
      <c r="Q15" s="493"/>
      <c r="BF15" s="494">
        <v>337</v>
      </c>
      <c r="BG15" s="472">
        <f>BF15*70%</f>
        <v>235.89999999999998</v>
      </c>
    </row>
    <row r="16" spans="1:60" ht="20.100000000000001" customHeight="1">
      <c r="A16" s="492" t="s">
        <v>364</v>
      </c>
      <c r="B16" s="493" t="s">
        <v>169</v>
      </c>
      <c r="C16" s="493">
        <v>10</v>
      </c>
      <c r="D16" s="493">
        <v>10</v>
      </c>
      <c r="E16" s="298">
        <f t="shared" ref="E16:E26" si="4">G16+J16+L16+M16+N16</f>
        <v>2050</v>
      </c>
      <c r="F16" s="298">
        <v>1403</v>
      </c>
      <c r="G16" s="298">
        <f t="shared" ref="G16:G53" si="5">F16-H16</f>
        <v>1389</v>
      </c>
      <c r="H16" s="298">
        <v>14</v>
      </c>
      <c r="I16" s="298">
        <f t="shared" ref="I16:I26" si="6">J16+K16</f>
        <v>177</v>
      </c>
      <c r="J16" s="298">
        <v>156</v>
      </c>
      <c r="K16" s="298">
        <v>21</v>
      </c>
      <c r="L16" s="298">
        <v>475</v>
      </c>
      <c r="M16" s="298">
        <v>30</v>
      </c>
      <c r="N16" s="298"/>
      <c r="O16" s="298">
        <v>16</v>
      </c>
      <c r="P16" s="298">
        <f t="shared" ref="P16:P56" si="7">E16-O16</f>
        <v>2034</v>
      </c>
      <c r="Q16" s="493"/>
      <c r="BF16" s="494">
        <v>223</v>
      </c>
      <c r="BG16" s="472">
        <f t="shared" ref="BG16:BG51" si="8">BF16*70%</f>
        <v>156.1</v>
      </c>
    </row>
    <row r="17" spans="1:59" ht="20.100000000000001" customHeight="1">
      <c r="A17" s="492" t="s">
        <v>366</v>
      </c>
      <c r="B17" s="493" t="s">
        <v>171</v>
      </c>
      <c r="C17" s="493">
        <v>8</v>
      </c>
      <c r="D17" s="493">
        <v>8</v>
      </c>
      <c r="E17" s="298">
        <f t="shared" si="4"/>
        <v>1617</v>
      </c>
      <c r="F17" s="298">
        <v>1327</v>
      </c>
      <c r="G17" s="298">
        <f t="shared" si="5"/>
        <v>1319</v>
      </c>
      <c r="H17" s="298">
        <v>8</v>
      </c>
      <c r="I17" s="298">
        <f t="shared" si="6"/>
        <v>165</v>
      </c>
      <c r="J17" s="495">
        <v>153</v>
      </c>
      <c r="K17" s="298">
        <v>12</v>
      </c>
      <c r="L17" s="298">
        <v>145</v>
      </c>
      <c r="M17" s="298"/>
      <c r="N17" s="298"/>
      <c r="O17" s="298">
        <v>15</v>
      </c>
      <c r="P17" s="298">
        <f t="shared" si="7"/>
        <v>1602</v>
      </c>
      <c r="Q17" s="493"/>
      <c r="BF17" s="494">
        <v>219</v>
      </c>
      <c r="BG17" s="472">
        <f t="shared" si="8"/>
        <v>153.29999999999998</v>
      </c>
    </row>
    <row r="18" spans="1:59" ht="20.100000000000001" customHeight="1">
      <c r="A18" s="492" t="s">
        <v>368</v>
      </c>
      <c r="B18" s="493" t="s">
        <v>173</v>
      </c>
      <c r="C18" s="493">
        <v>20</v>
      </c>
      <c r="D18" s="493">
        <v>18</v>
      </c>
      <c r="E18" s="298">
        <f t="shared" si="4"/>
        <v>3372</v>
      </c>
      <c r="F18" s="298">
        <v>2548</v>
      </c>
      <c r="G18" s="298">
        <f t="shared" si="5"/>
        <v>2528</v>
      </c>
      <c r="H18" s="298">
        <v>20</v>
      </c>
      <c r="I18" s="298">
        <f t="shared" si="6"/>
        <v>319</v>
      </c>
      <c r="J18" s="298">
        <v>289</v>
      </c>
      <c r="K18" s="298">
        <v>30</v>
      </c>
      <c r="L18" s="298">
        <v>525</v>
      </c>
      <c r="M18" s="298">
        <v>30</v>
      </c>
      <c r="N18" s="298"/>
      <c r="O18" s="298">
        <v>29</v>
      </c>
      <c r="P18" s="298">
        <f t="shared" si="7"/>
        <v>3343</v>
      </c>
      <c r="Q18" s="493"/>
      <c r="BF18" s="494">
        <v>413</v>
      </c>
      <c r="BG18" s="472">
        <f t="shared" si="8"/>
        <v>289.09999999999997</v>
      </c>
    </row>
    <row r="19" spans="1:59" ht="20.100000000000001" customHeight="1">
      <c r="A19" s="492" t="s">
        <v>422</v>
      </c>
      <c r="B19" s="493" t="s">
        <v>175</v>
      </c>
      <c r="C19" s="493">
        <v>8</v>
      </c>
      <c r="D19" s="493">
        <v>8</v>
      </c>
      <c r="E19" s="298">
        <f t="shared" si="4"/>
        <v>1408</v>
      </c>
      <c r="F19" s="298">
        <v>1106</v>
      </c>
      <c r="G19" s="298">
        <f t="shared" si="5"/>
        <v>1094</v>
      </c>
      <c r="H19" s="298">
        <v>12</v>
      </c>
      <c r="I19" s="298">
        <f t="shared" si="6"/>
        <v>140</v>
      </c>
      <c r="J19" s="298">
        <v>122</v>
      </c>
      <c r="K19" s="298">
        <v>18</v>
      </c>
      <c r="L19" s="298">
        <v>162</v>
      </c>
      <c r="M19" s="298">
        <v>30</v>
      </c>
      <c r="N19" s="298"/>
      <c r="O19" s="298">
        <v>12</v>
      </c>
      <c r="P19" s="298">
        <f t="shared" si="7"/>
        <v>1396</v>
      </c>
      <c r="Q19" s="493"/>
      <c r="BF19" s="494">
        <v>174</v>
      </c>
      <c r="BG19" s="472">
        <f t="shared" si="8"/>
        <v>121.8</v>
      </c>
    </row>
    <row r="20" spans="1:59" ht="20.100000000000001" customHeight="1">
      <c r="A20" s="492" t="s">
        <v>904</v>
      </c>
      <c r="B20" s="493" t="s">
        <v>177</v>
      </c>
      <c r="C20" s="493">
        <v>33</v>
      </c>
      <c r="D20" s="493">
        <v>33</v>
      </c>
      <c r="E20" s="298">
        <f t="shared" si="4"/>
        <v>6846</v>
      </c>
      <c r="F20" s="298">
        <v>5428</v>
      </c>
      <c r="G20" s="298">
        <f t="shared" si="5"/>
        <v>5365</v>
      </c>
      <c r="H20" s="298">
        <v>63</v>
      </c>
      <c r="I20" s="298">
        <f t="shared" si="6"/>
        <v>689</v>
      </c>
      <c r="J20" s="298">
        <v>595</v>
      </c>
      <c r="K20" s="298">
        <v>94</v>
      </c>
      <c r="L20" s="298">
        <v>886</v>
      </c>
      <c r="M20" s="298"/>
      <c r="N20" s="298"/>
      <c r="O20" s="298">
        <v>60</v>
      </c>
      <c r="P20" s="298">
        <f t="shared" si="7"/>
        <v>6786</v>
      </c>
      <c r="Q20" s="493"/>
      <c r="BF20" s="494">
        <v>850</v>
      </c>
      <c r="BG20" s="472">
        <f t="shared" si="8"/>
        <v>595</v>
      </c>
    </row>
    <row r="21" spans="1:59" ht="20.100000000000001" customHeight="1">
      <c r="A21" s="492" t="s">
        <v>905</v>
      </c>
      <c r="B21" s="493" t="s">
        <v>179</v>
      </c>
      <c r="C21" s="493">
        <v>27</v>
      </c>
      <c r="D21" s="493">
        <v>24</v>
      </c>
      <c r="E21" s="298">
        <f t="shared" si="4"/>
        <v>4702</v>
      </c>
      <c r="F21" s="298">
        <v>3513</v>
      </c>
      <c r="G21" s="298">
        <f t="shared" si="5"/>
        <v>3476</v>
      </c>
      <c r="H21" s="298">
        <v>37</v>
      </c>
      <c r="I21" s="298">
        <f t="shared" si="6"/>
        <v>445</v>
      </c>
      <c r="J21" s="298">
        <v>389</v>
      </c>
      <c r="K21" s="298">
        <v>56</v>
      </c>
      <c r="L21" s="298">
        <v>747</v>
      </c>
      <c r="M21" s="298">
        <v>90</v>
      </c>
      <c r="N21" s="298"/>
      <c r="O21" s="298">
        <v>39</v>
      </c>
      <c r="P21" s="298">
        <f t="shared" si="7"/>
        <v>4663</v>
      </c>
      <c r="Q21" s="493"/>
      <c r="BF21" s="494">
        <v>555</v>
      </c>
      <c r="BG21" s="472">
        <f t="shared" si="8"/>
        <v>388.5</v>
      </c>
    </row>
    <row r="22" spans="1:59" ht="20.100000000000001" customHeight="1">
      <c r="A22" s="492" t="s">
        <v>906</v>
      </c>
      <c r="B22" s="493" t="s">
        <v>181</v>
      </c>
      <c r="C22" s="493">
        <v>14</v>
      </c>
      <c r="D22" s="493">
        <v>14</v>
      </c>
      <c r="E22" s="298">
        <f t="shared" si="4"/>
        <v>2335</v>
      </c>
      <c r="F22" s="298">
        <v>1772</v>
      </c>
      <c r="G22" s="298">
        <f t="shared" si="5"/>
        <v>1753</v>
      </c>
      <c r="H22" s="298">
        <v>19</v>
      </c>
      <c r="I22" s="298">
        <f t="shared" si="6"/>
        <v>224</v>
      </c>
      <c r="J22" s="298">
        <v>196</v>
      </c>
      <c r="K22" s="298">
        <v>28</v>
      </c>
      <c r="L22" s="298">
        <v>386</v>
      </c>
      <c r="M22" s="298"/>
      <c r="N22" s="298"/>
      <c r="O22" s="298">
        <v>20</v>
      </c>
      <c r="P22" s="298">
        <f t="shared" si="7"/>
        <v>2315</v>
      </c>
      <c r="Q22" s="493"/>
      <c r="BF22" s="494">
        <v>280</v>
      </c>
      <c r="BG22" s="472">
        <f t="shared" si="8"/>
        <v>196</v>
      </c>
    </row>
    <row r="23" spans="1:59" ht="20.100000000000001" customHeight="1">
      <c r="A23" s="492" t="s">
        <v>907</v>
      </c>
      <c r="B23" s="493" t="s">
        <v>183</v>
      </c>
      <c r="C23" s="493">
        <v>35</v>
      </c>
      <c r="D23" s="493">
        <v>33</v>
      </c>
      <c r="E23" s="298">
        <f t="shared" si="4"/>
        <v>3986</v>
      </c>
      <c r="F23" s="298">
        <v>3421</v>
      </c>
      <c r="G23" s="298">
        <f t="shared" si="5"/>
        <v>3406</v>
      </c>
      <c r="H23" s="298">
        <v>15</v>
      </c>
      <c r="I23" s="298">
        <f t="shared" si="6"/>
        <v>407</v>
      </c>
      <c r="J23" s="298">
        <v>385</v>
      </c>
      <c r="K23" s="298">
        <v>22</v>
      </c>
      <c r="L23" s="298">
        <v>135</v>
      </c>
      <c r="M23" s="298">
        <v>60</v>
      </c>
      <c r="N23" s="298"/>
      <c r="O23" s="298">
        <v>39</v>
      </c>
      <c r="P23" s="298">
        <f t="shared" si="7"/>
        <v>3947</v>
      </c>
      <c r="Q23" s="493"/>
      <c r="BF23" s="494">
        <v>550</v>
      </c>
      <c r="BG23" s="472">
        <f t="shared" si="8"/>
        <v>385</v>
      </c>
    </row>
    <row r="24" spans="1:59" ht="20.100000000000001" customHeight="1">
      <c r="A24" s="492" t="s">
        <v>908</v>
      </c>
      <c r="B24" s="493" t="s">
        <v>185</v>
      </c>
      <c r="C24" s="493">
        <v>17</v>
      </c>
      <c r="D24" s="493">
        <v>17</v>
      </c>
      <c r="E24" s="298">
        <f t="shared" si="4"/>
        <v>3460</v>
      </c>
      <c r="F24" s="298">
        <v>2798</v>
      </c>
      <c r="G24" s="298">
        <f t="shared" si="5"/>
        <v>2785</v>
      </c>
      <c r="H24" s="298">
        <v>13</v>
      </c>
      <c r="I24" s="298">
        <f t="shared" si="6"/>
        <v>346</v>
      </c>
      <c r="J24" s="298">
        <v>326</v>
      </c>
      <c r="K24" s="298">
        <v>20</v>
      </c>
      <c r="L24" s="298">
        <v>319</v>
      </c>
      <c r="M24" s="298">
        <v>30</v>
      </c>
      <c r="N24" s="298"/>
      <c r="O24" s="298">
        <v>33</v>
      </c>
      <c r="P24" s="298">
        <f t="shared" si="7"/>
        <v>3427</v>
      </c>
      <c r="Q24" s="493"/>
      <c r="BF24" s="494">
        <v>466</v>
      </c>
      <c r="BG24" s="472">
        <f t="shared" si="8"/>
        <v>326.2</v>
      </c>
    </row>
    <row r="25" spans="1:59" ht="20.100000000000001" customHeight="1">
      <c r="A25" s="492" t="s">
        <v>909</v>
      </c>
      <c r="B25" s="493" t="s">
        <v>187</v>
      </c>
      <c r="C25" s="493">
        <v>40</v>
      </c>
      <c r="D25" s="493">
        <v>39</v>
      </c>
      <c r="E25" s="298">
        <f t="shared" si="4"/>
        <v>5571</v>
      </c>
      <c r="F25" s="298">
        <v>4732</v>
      </c>
      <c r="G25" s="298">
        <f t="shared" si="5"/>
        <v>4631</v>
      </c>
      <c r="H25" s="298">
        <v>101</v>
      </c>
      <c r="I25" s="298">
        <f t="shared" si="6"/>
        <v>622</v>
      </c>
      <c r="J25" s="298">
        <v>470</v>
      </c>
      <c r="K25" s="298">
        <v>152</v>
      </c>
      <c r="L25" s="298">
        <v>290</v>
      </c>
      <c r="M25" s="298">
        <f>6*30</f>
        <v>180</v>
      </c>
      <c r="N25" s="298"/>
      <c r="O25" s="298">
        <v>47</v>
      </c>
      <c r="P25" s="298">
        <f t="shared" si="7"/>
        <v>5524</v>
      </c>
      <c r="Q25" s="493"/>
      <c r="BF25" s="494">
        <v>671</v>
      </c>
      <c r="BG25" s="472">
        <f t="shared" si="8"/>
        <v>469.7</v>
      </c>
    </row>
    <row r="26" spans="1:59" ht="20.100000000000001" customHeight="1">
      <c r="A26" s="492" t="s">
        <v>910</v>
      </c>
      <c r="B26" s="493" t="s">
        <v>189</v>
      </c>
      <c r="C26" s="493">
        <v>30</v>
      </c>
      <c r="D26" s="493">
        <v>29</v>
      </c>
      <c r="E26" s="298">
        <f t="shared" si="4"/>
        <v>5908</v>
      </c>
      <c r="F26" s="298">
        <v>4406</v>
      </c>
      <c r="G26" s="298">
        <f t="shared" si="5"/>
        <v>4366</v>
      </c>
      <c r="H26" s="298">
        <v>40</v>
      </c>
      <c r="I26" s="298">
        <f t="shared" si="6"/>
        <v>554</v>
      </c>
      <c r="J26" s="298">
        <v>494</v>
      </c>
      <c r="K26" s="298">
        <v>60</v>
      </c>
      <c r="L26" s="298">
        <v>988</v>
      </c>
      <c r="M26" s="298">
        <v>60</v>
      </c>
      <c r="N26" s="298"/>
      <c r="O26" s="298">
        <v>49</v>
      </c>
      <c r="P26" s="298">
        <f t="shared" si="7"/>
        <v>5859</v>
      </c>
      <c r="Q26" s="493"/>
      <c r="BF26" s="494">
        <v>706</v>
      </c>
      <c r="BG26" s="472">
        <f t="shared" si="8"/>
        <v>494.2</v>
      </c>
    </row>
    <row r="27" spans="1:59" s="473" customFormat="1" ht="20.100000000000001" customHeight="1">
      <c r="A27" s="485">
        <v>2</v>
      </c>
      <c r="B27" s="489" t="s">
        <v>1000</v>
      </c>
      <c r="C27" s="489">
        <f>SUM(C28:C36)</f>
        <v>344</v>
      </c>
      <c r="D27" s="489">
        <f t="shared" ref="D27:N27" si="9">SUM(D28:D36)</f>
        <v>326</v>
      </c>
      <c r="E27" s="487">
        <f t="shared" si="9"/>
        <v>61728</v>
      </c>
      <c r="F27" s="487">
        <f t="shared" si="9"/>
        <v>49850</v>
      </c>
      <c r="G27" s="487">
        <f t="shared" si="9"/>
        <v>49850</v>
      </c>
      <c r="H27" s="487">
        <f t="shared" si="9"/>
        <v>0</v>
      </c>
      <c r="I27" s="487">
        <f t="shared" si="9"/>
        <v>6065</v>
      </c>
      <c r="J27" s="487">
        <f t="shared" si="9"/>
        <v>6065</v>
      </c>
      <c r="K27" s="487">
        <f t="shared" si="9"/>
        <v>0</v>
      </c>
      <c r="L27" s="487">
        <f>SUM(L28:L36)</f>
        <v>5813</v>
      </c>
      <c r="M27" s="487">
        <f t="shared" si="9"/>
        <v>0</v>
      </c>
      <c r="N27" s="487">
        <f t="shared" si="9"/>
        <v>0</v>
      </c>
      <c r="O27" s="487">
        <f>SUM(O28:O36)</f>
        <v>598</v>
      </c>
      <c r="P27" s="487">
        <f>SUM(P28:P36)</f>
        <v>61130</v>
      </c>
      <c r="Q27" s="297"/>
      <c r="BF27" s="484">
        <v>8665</v>
      </c>
      <c r="BG27" s="472">
        <f t="shared" si="8"/>
        <v>6065.5</v>
      </c>
    </row>
    <row r="28" spans="1:59" ht="20.100000000000001" customHeight="1">
      <c r="A28" s="492" t="s">
        <v>370</v>
      </c>
      <c r="B28" s="493" t="s">
        <v>191</v>
      </c>
      <c r="C28" s="493">
        <v>44</v>
      </c>
      <c r="D28" s="493">
        <v>42</v>
      </c>
      <c r="E28" s="298">
        <f>G28+J28+L28+M28+N28</f>
        <v>6957</v>
      </c>
      <c r="F28" s="298">
        <v>6187</v>
      </c>
      <c r="G28" s="298">
        <f t="shared" si="5"/>
        <v>6187</v>
      </c>
      <c r="H28" s="298"/>
      <c r="I28" s="298">
        <f>J28+K28</f>
        <v>753</v>
      </c>
      <c r="J28" s="298">
        <v>753</v>
      </c>
      <c r="K28" s="298"/>
      <c r="L28" s="298">
        <v>17</v>
      </c>
      <c r="M28" s="298"/>
      <c r="N28" s="298"/>
      <c r="O28" s="298">
        <v>75</v>
      </c>
      <c r="P28" s="298">
        <f t="shared" si="7"/>
        <v>6882</v>
      </c>
      <c r="Q28" s="493"/>
      <c r="BF28" s="494">
        <v>1075</v>
      </c>
      <c r="BG28" s="472">
        <f t="shared" si="8"/>
        <v>752.5</v>
      </c>
    </row>
    <row r="29" spans="1:59" ht="20.100000000000001" customHeight="1">
      <c r="A29" s="492" t="s">
        <v>372</v>
      </c>
      <c r="B29" s="493" t="s">
        <v>193</v>
      </c>
      <c r="C29" s="493">
        <v>34</v>
      </c>
      <c r="D29" s="493">
        <v>30</v>
      </c>
      <c r="E29" s="298">
        <f t="shared" ref="E29:E36" si="10">G29+J29+L29+M29+N29</f>
        <v>5253</v>
      </c>
      <c r="F29" s="298">
        <v>4088</v>
      </c>
      <c r="G29" s="298">
        <f t="shared" si="5"/>
        <v>4088</v>
      </c>
      <c r="H29" s="298"/>
      <c r="I29" s="298">
        <f t="shared" ref="I29:I36" si="11">J29+K29</f>
        <v>498</v>
      </c>
      <c r="J29" s="298">
        <v>498</v>
      </c>
      <c r="K29" s="298"/>
      <c r="L29" s="298">
        <v>667</v>
      </c>
      <c r="M29" s="298"/>
      <c r="N29" s="298"/>
      <c r="O29" s="298">
        <v>50</v>
      </c>
      <c r="P29" s="298">
        <f t="shared" si="7"/>
        <v>5203</v>
      </c>
      <c r="Q29" s="493"/>
      <c r="BF29" s="494">
        <v>711</v>
      </c>
      <c r="BG29" s="472">
        <f t="shared" si="8"/>
        <v>497.7</v>
      </c>
    </row>
    <row r="30" spans="1:59" ht="20.100000000000001" customHeight="1">
      <c r="A30" s="492" t="s">
        <v>375</v>
      </c>
      <c r="B30" s="493" t="s">
        <v>195</v>
      </c>
      <c r="C30" s="493">
        <v>30</v>
      </c>
      <c r="D30" s="493">
        <v>28</v>
      </c>
      <c r="E30" s="298">
        <f t="shared" si="10"/>
        <v>5463</v>
      </c>
      <c r="F30" s="298">
        <v>3696</v>
      </c>
      <c r="G30" s="298">
        <f t="shared" si="5"/>
        <v>3696</v>
      </c>
      <c r="H30" s="298"/>
      <c r="I30" s="298">
        <f t="shared" si="11"/>
        <v>449</v>
      </c>
      <c r="J30" s="298">
        <v>449</v>
      </c>
      <c r="K30" s="298"/>
      <c r="L30" s="298">
        <v>1318</v>
      </c>
      <c r="M30" s="298"/>
      <c r="N30" s="298"/>
      <c r="O30" s="298">
        <v>45</v>
      </c>
      <c r="P30" s="298">
        <f t="shared" si="7"/>
        <v>5418</v>
      </c>
      <c r="Q30" s="493"/>
      <c r="BF30" s="494">
        <v>642</v>
      </c>
      <c r="BG30" s="472">
        <f t="shared" si="8"/>
        <v>449.4</v>
      </c>
    </row>
    <row r="31" spans="1:59" ht="20.100000000000001" customHeight="1">
      <c r="A31" s="492" t="s">
        <v>377</v>
      </c>
      <c r="B31" s="493" t="s">
        <v>197</v>
      </c>
      <c r="C31" s="493">
        <v>39</v>
      </c>
      <c r="D31" s="493">
        <v>35</v>
      </c>
      <c r="E31" s="298">
        <f t="shared" si="10"/>
        <v>6973</v>
      </c>
      <c r="F31" s="298">
        <v>5659</v>
      </c>
      <c r="G31" s="298">
        <f t="shared" si="5"/>
        <v>5659</v>
      </c>
      <c r="H31" s="298"/>
      <c r="I31" s="298">
        <f t="shared" si="11"/>
        <v>689</v>
      </c>
      <c r="J31" s="298">
        <v>689</v>
      </c>
      <c r="K31" s="298"/>
      <c r="L31" s="298">
        <v>625</v>
      </c>
      <c r="M31" s="298"/>
      <c r="N31" s="298"/>
      <c r="O31" s="298">
        <v>60</v>
      </c>
      <c r="P31" s="298">
        <f t="shared" si="7"/>
        <v>6913</v>
      </c>
      <c r="Q31" s="493"/>
      <c r="BF31" s="494">
        <v>984</v>
      </c>
      <c r="BG31" s="472">
        <f t="shared" si="8"/>
        <v>688.8</v>
      </c>
    </row>
    <row r="32" spans="1:59" ht="20.100000000000001" customHeight="1">
      <c r="A32" s="492" t="s">
        <v>379</v>
      </c>
      <c r="B32" s="493" t="s">
        <v>199</v>
      </c>
      <c r="C32" s="493">
        <v>35</v>
      </c>
      <c r="D32" s="493">
        <v>33</v>
      </c>
      <c r="E32" s="298">
        <f t="shared" si="10"/>
        <v>6540</v>
      </c>
      <c r="F32" s="298">
        <v>5369</v>
      </c>
      <c r="G32" s="298">
        <f t="shared" si="5"/>
        <v>5369</v>
      </c>
      <c r="H32" s="298"/>
      <c r="I32" s="298">
        <f t="shared" si="11"/>
        <v>653</v>
      </c>
      <c r="J32" s="298">
        <v>653</v>
      </c>
      <c r="K32" s="298"/>
      <c r="L32" s="298">
        <v>518</v>
      </c>
      <c r="M32" s="298"/>
      <c r="N32" s="298"/>
      <c r="O32" s="298">
        <v>65</v>
      </c>
      <c r="P32" s="298">
        <f t="shared" si="7"/>
        <v>6475</v>
      </c>
      <c r="Q32" s="493"/>
      <c r="BF32" s="494">
        <v>933</v>
      </c>
      <c r="BG32" s="472">
        <f t="shared" si="8"/>
        <v>653.09999999999991</v>
      </c>
    </row>
    <row r="33" spans="1:59" ht="20.100000000000001" customHeight="1">
      <c r="A33" s="492" t="s">
        <v>381</v>
      </c>
      <c r="B33" s="493" t="s">
        <v>201</v>
      </c>
      <c r="C33" s="493">
        <v>35</v>
      </c>
      <c r="D33" s="493">
        <v>35</v>
      </c>
      <c r="E33" s="298">
        <f>G33+J33+L33+M33+N33</f>
        <v>5686</v>
      </c>
      <c r="F33" s="298">
        <v>5018</v>
      </c>
      <c r="G33" s="298">
        <f t="shared" si="5"/>
        <v>5018</v>
      </c>
      <c r="H33" s="298"/>
      <c r="I33" s="298">
        <f t="shared" si="11"/>
        <v>610</v>
      </c>
      <c r="J33" s="298">
        <v>610</v>
      </c>
      <c r="K33" s="298"/>
      <c r="L33" s="298">
        <v>58</v>
      </c>
      <c r="M33" s="298"/>
      <c r="N33" s="298"/>
      <c r="O33" s="298">
        <v>61</v>
      </c>
      <c r="P33" s="298">
        <f t="shared" si="7"/>
        <v>5625</v>
      </c>
      <c r="Q33" s="493"/>
      <c r="BF33" s="494">
        <v>872</v>
      </c>
      <c r="BG33" s="472">
        <f t="shared" si="8"/>
        <v>610.4</v>
      </c>
    </row>
    <row r="34" spans="1:59" ht="20.100000000000001" customHeight="1">
      <c r="A34" s="492" t="s">
        <v>383</v>
      </c>
      <c r="B34" s="493" t="s">
        <v>203</v>
      </c>
      <c r="C34" s="493">
        <v>49</v>
      </c>
      <c r="D34" s="493">
        <v>46</v>
      </c>
      <c r="E34" s="298">
        <f t="shared" si="10"/>
        <v>11961</v>
      </c>
      <c r="F34" s="298">
        <v>8588</v>
      </c>
      <c r="G34" s="298">
        <f t="shared" si="5"/>
        <v>8588</v>
      </c>
      <c r="H34" s="298"/>
      <c r="I34" s="298">
        <f t="shared" si="11"/>
        <v>1045</v>
      </c>
      <c r="J34" s="298">
        <v>1045</v>
      </c>
      <c r="K34" s="298"/>
      <c r="L34" s="298">
        <v>2328</v>
      </c>
      <c r="M34" s="298"/>
      <c r="N34" s="298"/>
      <c r="O34" s="298">
        <v>105</v>
      </c>
      <c r="P34" s="298">
        <f t="shared" si="7"/>
        <v>11856</v>
      </c>
      <c r="Q34" s="493"/>
      <c r="BF34" s="494">
        <v>1493</v>
      </c>
      <c r="BG34" s="472">
        <f t="shared" si="8"/>
        <v>1045.0999999999999</v>
      </c>
    </row>
    <row r="35" spans="1:59" ht="20.100000000000001" customHeight="1">
      <c r="A35" s="492" t="s">
        <v>385</v>
      </c>
      <c r="B35" s="493" t="s">
        <v>205</v>
      </c>
      <c r="C35" s="493">
        <v>51</v>
      </c>
      <c r="D35" s="493">
        <v>50</v>
      </c>
      <c r="E35" s="298">
        <f t="shared" si="10"/>
        <v>7760</v>
      </c>
      <c r="F35" s="298">
        <v>6863</v>
      </c>
      <c r="G35" s="298">
        <f t="shared" si="5"/>
        <v>6863</v>
      </c>
      <c r="H35" s="298"/>
      <c r="I35" s="298">
        <f t="shared" si="11"/>
        <v>835</v>
      </c>
      <c r="J35" s="298">
        <v>835</v>
      </c>
      <c r="K35" s="298"/>
      <c r="L35" s="298">
        <v>62</v>
      </c>
      <c r="M35" s="298"/>
      <c r="N35" s="298"/>
      <c r="O35" s="298">
        <v>84</v>
      </c>
      <c r="P35" s="298">
        <f t="shared" si="7"/>
        <v>7676</v>
      </c>
      <c r="Q35" s="493"/>
      <c r="BF35" s="494">
        <v>1193</v>
      </c>
      <c r="BG35" s="472">
        <f t="shared" si="8"/>
        <v>835.09999999999991</v>
      </c>
    </row>
    <row r="36" spans="1:59" ht="20.100000000000001" customHeight="1">
      <c r="A36" s="492" t="s">
        <v>387</v>
      </c>
      <c r="B36" s="493" t="s">
        <v>207</v>
      </c>
      <c r="C36" s="493">
        <v>27</v>
      </c>
      <c r="D36" s="493">
        <v>27</v>
      </c>
      <c r="E36" s="298">
        <f t="shared" si="10"/>
        <v>5135</v>
      </c>
      <c r="F36" s="298">
        <v>4382</v>
      </c>
      <c r="G36" s="298">
        <f t="shared" si="5"/>
        <v>4382</v>
      </c>
      <c r="H36" s="298"/>
      <c r="I36" s="298">
        <f t="shared" si="11"/>
        <v>533</v>
      </c>
      <c r="J36" s="298">
        <v>533</v>
      </c>
      <c r="K36" s="298"/>
      <c r="L36" s="298">
        <v>220</v>
      </c>
      <c r="M36" s="298"/>
      <c r="N36" s="298"/>
      <c r="O36" s="298">
        <v>53</v>
      </c>
      <c r="P36" s="298">
        <f t="shared" si="7"/>
        <v>5082</v>
      </c>
      <c r="Q36" s="493"/>
      <c r="BF36" s="494">
        <v>762</v>
      </c>
      <c r="BG36" s="472">
        <f t="shared" si="8"/>
        <v>533.4</v>
      </c>
    </row>
    <row r="37" spans="1:59" s="473" customFormat="1" ht="20.100000000000001" customHeight="1">
      <c r="A37" s="485">
        <v>3</v>
      </c>
      <c r="B37" s="489" t="s">
        <v>1001</v>
      </c>
      <c r="C37" s="489">
        <f>SUM(C38:C45)</f>
        <v>221</v>
      </c>
      <c r="D37" s="489">
        <f t="shared" ref="D37:P37" si="12">SUM(D38:D45)</f>
        <v>212</v>
      </c>
      <c r="E37" s="487">
        <f>SUM(E38:E45)</f>
        <v>45513</v>
      </c>
      <c r="F37" s="487">
        <f t="shared" si="12"/>
        <v>33793</v>
      </c>
      <c r="G37" s="487">
        <f t="shared" si="12"/>
        <v>33597</v>
      </c>
      <c r="H37" s="487">
        <f t="shared" si="12"/>
        <v>196</v>
      </c>
      <c r="I37" s="487">
        <f t="shared" si="12"/>
        <v>4199</v>
      </c>
      <c r="J37" s="487">
        <f t="shared" si="12"/>
        <v>3907</v>
      </c>
      <c r="K37" s="487">
        <f t="shared" si="12"/>
        <v>292</v>
      </c>
      <c r="L37" s="487">
        <f>SUM(L38:L45)</f>
        <v>8009</v>
      </c>
      <c r="M37" s="487">
        <f t="shared" si="12"/>
        <v>0</v>
      </c>
      <c r="N37" s="487">
        <f t="shared" si="12"/>
        <v>0</v>
      </c>
      <c r="O37" s="487">
        <f t="shared" si="12"/>
        <v>390.5</v>
      </c>
      <c r="P37" s="487">
        <f t="shared" si="12"/>
        <v>45122.5</v>
      </c>
      <c r="Q37" s="297"/>
      <c r="BF37" s="484">
        <v>5582</v>
      </c>
      <c r="BG37" s="472">
        <f t="shared" si="8"/>
        <v>3907.3999999999996</v>
      </c>
    </row>
    <row r="38" spans="1:59" ht="20.100000000000001" customHeight="1">
      <c r="A38" s="492" t="s">
        <v>911</v>
      </c>
      <c r="B38" s="493" t="s">
        <v>213</v>
      </c>
      <c r="C38" s="493">
        <v>20</v>
      </c>
      <c r="D38" s="493">
        <v>19</v>
      </c>
      <c r="E38" s="298">
        <f>G38+J38+L38+M38+N38</f>
        <v>4160</v>
      </c>
      <c r="F38" s="298">
        <v>2733</v>
      </c>
      <c r="G38" s="298">
        <f t="shared" si="5"/>
        <v>2716</v>
      </c>
      <c r="H38" s="298">
        <v>17</v>
      </c>
      <c r="I38" s="298">
        <f>J38+K38</f>
        <v>340</v>
      </c>
      <c r="J38" s="298">
        <v>315</v>
      </c>
      <c r="K38" s="298">
        <v>25</v>
      </c>
      <c r="L38" s="298">
        <v>1129</v>
      </c>
      <c r="M38" s="298"/>
      <c r="N38" s="298"/>
      <c r="O38" s="298">
        <f>J38*10%</f>
        <v>31.5</v>
      </c>
      <c r="P38" s="298">
        <f t="shared" si="7"/>
        <v>4128.5</v>
      </c>
      <c r="Q38" s="493"/>
      <c r="BF38" s="494">
        <v>450</v>
      </c>
      <c r="BG38" s="472">
        <f t="shared" si="8"/>
        <v>315</v>
      </c>
    </row>
    <row r="39" spans="1:59" ht="20.100000000000001" customHeight="1">
      <c r="A39" s="492" t="s">
        <v>912</v>
      </c>
      <c r="B39" s="493" t="s">
        <v>217</v>
      </c>
      <c r="C39" s="493">
        <v>33</v>
      </c>
      <c r="D39" s="493">
        <v>33</v>
      </c>
      <c r="E39" s="298">
        <f t="shared" ref="E39:E45" si="13">G39+J39+L39+M39+N39</f>
        <v>7297</v>
      </c>
      <c r="F39" s="298">
        <v>5972</v>
      </c>
      <c r="G39" s="298">
        <f t="shared" si="5"/>
        <v>5946</v>
      </c>
      <c r="H39" s="298">
        <v>26</v>
      </c>
      <c r="I39" s="298">
        <f t="shared" ref="I39:I45" si="14">J39+K39</f>
        <v>738</v>
      </c>
      <c r="J39" s="298">
        <v>699</v>
      </c>
      <c r="K39" s="298">
        <v>39</v>
      </c>
      <c r="L39" s="298">
        <v>652</v>
      </c>
      <c r="M39" s="298"/>
      <c r="N39" s="298"/>
      <c r="O39" s="298">
        <v>70</v>
      </c>
      <c r="P39" s="298">
        <f t="shared" si="7"/>
        <v>7227</v>
      </c>
      <c r="Q39" s="493"/>
      <c r="BF39" s="494">
        <v>999</v>
      </c>
      <c r="BG39" s="472">
        <f t="shared" si="8"/>
        <v>699.3</v>
      </c>
    </row>
    <row r="40" spans="1:59" ht="20.100000000000001" customHeight="1">
      <c r="A40" s="492" t="s">
        <v>913</v>
      </c>
      <c r="B40" s="493" t="s">
        <v>221</v>
      </c>
      <c r="C40" s="493">
        <v>22</v>
      </c>
      <c r="D40" s="493">
        <v>21</v>
      </c>
      <c r="E40" s="298">
        <f t="shared" si="13"/>
        <v>4432</v>
      </c>
      <c r="F40" s="298">
        <v>3242</v>
      </c>
      <c r="G40" s="298">
        <f t="shared" si="5"/>
        <v>3228</v>
      </c>
      <c r="H40" s="298">
        <v>14</v>
      </c>
      <c r="I40" s="298">
        <f t="shared" si="14"/>
        <v>401</v>
      </c>
      <c r="J40" s="298">
        <v>380</v>
      </c>
      <c r="K40" s="298">
        <v>21</v>
      </c>
      <c r="L40" s="298">
        <v>824</v>
      </c>
      <c r="M40" s="298"/>
      <c r="N40" s="298"/>
      <c r="O40" s="298">
        <v>38</v>
      </c>
      <c r="P40" s="298">
        <f t="shared" si="7"/>
        <v>4394</v>
      </c>
      <c r="Q40" s="493"/>
      <c r="BF40" s="494">
        <v>543</v>
      </c>
      <c r="BG40" s="472">
        <f t="shared" si="8"/>
        <v>380.09999999999997</v>
      </c>
    </row>
    <row r="41" spans="1:59" ht="20.100000000000001" customHeight="1">
      <c r="A41" s="492" t="s">
        <v>914</v>
      </c>
      <c r="B41" s="493" t="s">
        <v>223</v>
      </c>
      <c r="C41" s="493">
        <v>18</v>
      </c>
      <c r="D41" s="493">
        <v>17</v>
      </c>
      <c r="E41" s="298">
        <f t="shared" si="13"/>
        <v>4155</v>
      </c>
      <c r="F41" s="298">
        <v>2451</v>
      </c>
      <c r="G41" s="298">
        <f t="shared" si="5"/>
        <v>2437</v>
      </c>
      <c r="H41" s="298">
        <v>14</v>
      </c>
      <c r="I41" s="298">
        <f t="shared" si="14"/>
        <v>305</v>
      </c>
      <c r="J41" s="298">
        <v>283</v>
      </c>
      <c r="K41" s="298">
        <v>22</v>
      </c>
      <c r="L41" s="298">
        <v>1435</v>
      </c>
      <c r="M41" s="298"/>
      <c r="N41" s="298"/>
      <c r="O41" s="298">
        <v>28</v>
      </c>
      <c r="P41" s="298">
        <f t="shared" si="7"/>
        <v>4127</v>
      </c>
      <c r="Q41" s="493"/>
      <c r="BF41" s="494">
        <v>404</v>
      </c>
      <c r="BG41" s="472">
        <f t="shared" si="8"/>
        <v>282.79999999999995</v>
      </c>
    </row>
    <row r="42" spans="1:59" ht="20.100000000000001" customHeight="1">
      <c r="A42" s="492" t="s">
        <v>915</v>
      </c>
      <c r="B42" s="493" t="s">
        <v>225</v>
      </c>
      <c r="C42" s="493">
        <v>27</v>
      </c>
      <c r="D42" s="493">
        <v>26</v>
      </c>
      <c r="E42" s="298">
        <f t="shared" si="13"/>
        <v>5885</v>
      </c>
      <c r="F42" s="298">
        <v>4357</v>
      </c>
      <c r="G42" s="298">
        <f t="shared" si="5"/>
        <v>4313</v>
      </c>
      <c r="H42" s="298">
        <v>44</v>
      </c>
      <c r="I42" s="298">
        <f t="shared" si="14"/>
        <v>549</v>
      </c>
      <c r="J42" s="298">
        <v>484</v>
      </c>
      <c r="K42" s="298">
        <v>65</v>
      </c>
      <c r="L42" s="298">
        <v>1088</v>
      </c>
      <c r="M42" s="298"/>
      <c r="N42" s="298"/>
      <c r="O42" s="298">
        <v>48</v>
      </c>
      <c r="P42" s="298">
        <f t="shared" si="7"/>
        <v>5837</v>
      </c>
      <c r="Q42" s="493"/>
      <c r="BF42" s="494">
        <v>692</v>
      </c>
      <c r="BG42" s="472">
        <f t="shared" si="8"/>
        <v>484.4</v>
      </c>
    </row>
    <row r="43" spans="1:59" ht="20.100000000000001" customHeight="1">
      <c r="A43" s="492" t="s">
        <v>916</v>
      </c>
      <c r="B43" s="493" t="s">
        <v>227</v>
      </c>
      <c r="C43" s="493">
        <v>28</v>
      </c>
      <c r="D43" s="493">
        <v>25</v>
      </c>
      <c r="E43" s="298">
        <f t="shared" si="13"/>
        <v>3606</v>
      </c>
      <c r="F43" s="298">
        <v>3182</v>
      </c>
      <c r="G43" s="298">
        <f t="shared" si="5"/>
        <v>3157</v>
      </c>
      <c r="H43" s="298">
        <v>25</v>
      </c>
      <c r="I43" s="298">
        <f t="shared" si="14"/>
        <v>398</v>
      </c>
      <c r="J43" s="298">
        <v>361</v>
      </c>
      <c r="K43" s="298">
        <v>37</v>
      </c>
      <c r="L43" s="298">
        <v>88</v>
      </c>
      <c r="M43" s="298"/>
      <c r="N43" s="298"/>
      <c r="O43" s="298">
        <v>36</v>
      </c>
      <c r="P43" s="298">
        <f t="shared" si="7"/>
        <v>3570</v>
      </c>
      <c r="Q43" s="493"/>
      <c r="BF43" s="494">
        <v>516</v>
      </c>
      <c r="BG43" s="472">
        <f t="shared" si="8"/>
        <v>361.2</v>
      </c>
    </row>
    <row r="44" spans="1:59" ht="20.100000000000001" customHeight="1">
      <c r="A44" s="492" t="s">
        <v>917</v>
      </c>
      <c r="B44" s="493" t="s">
        <v>231</v>
      </c>
      <c r="C44" s="493">
        <v>32</v>
      </c>
      <c r="D44" s="493">
        <v>31</v>
      </c>
      <c r="E44" s="298">
        <f t="shared" si="13"/>
        <v>9911</v>
      </c>
      <c r="F44" s="298">
        <v>6427</v>
      </c>
      <c r="G44" s="298">
        <f t="shared" si="5"/>
        <v>6393</v>
      </c>
      <c r="H44" s="298">
        <v>34</v>
      </c>
      <c r="I44" s="298">
        <f t="shared" si="14"/>
        <v>797</v>
      </c>
      <c r="J44" s="298">
        <v>746</v>
      </c>
      <c r="K44" s="298">
        <v>51</v>
      </c>
      <c r="L44" s="298">
        <v>2772</v>
      </c>
      <c r="M44" s="298"/>
      <c r="N44" s="298"/>
      <c r="O44" s="298">
        <v>75</v>
      </c>
      <c r="P44" s="298">
        <f t="shared" si="7"/>
        <v>9836</v>
      </c>
      <c r="Q44" s="493"/>
      <c r="BF44" s="494">
        <v>1066</v>
      </c>
      <c r="BG44" s="472">
        <f t="shared" si="8"/>
        <v>746.19999999999993</v>
      </c>
    </row>
    <row r="45" spans="1:59" ht="20.100000000000001" customHeight="1">
      <c r="A45" s="492" t="s">
        <v>918</v>
      </c>
      <c r="B45" s="493" t="s">
        <v>233</v>
      </c>
      <c r="C45" s="493">
        <v>41</v>
      </c>
      <c r="D45" s="493">
        <v>40</v>
      </c>
      <c r="E45" s="298">
        <f t="shared" si="13"/>
        <v>6067</v>
      </c>
      <c r="F45" s="298">
        <v>5429</v>
      </c>
      <c r="G45" s="298">
        <f t="shared" si="5"/>
        <v>5407</v>
      </c>
      <c r="H45" s="298">
        <v>22</v>
      </c>
      <c r="I45" s="298">
        <f t="shared" si="14"/>
        <v>671</v>
      </c>
      <c r="J45" s="298">
        <v>639</v>
      </c>
      <c r="K45" s="298">
        <v>32</v>
      </c>
      <c r="L45" s="298">
        <v>21</v>
      </c>
      <c r="M45" s="298"/>
      <c r="N45" s="298"/>
      <c r="O45" s="298">
        <v>64</v>
      </c>
      <c r="P45" s="298">
        <f t="shared" si="7"/>
        <v>6003</v>
      </c>
      <c r="Q45" s="493"/>
      <c r="BF45" s="494">
        <v>912</v>
      </c>
      <c r="BG45" s="472">
        <f t="shared" si="8"/>
        <v>638.4</v>
      </c>
    </row>
    <row r="46" spans="1:59" s="499" customFormat="1" ht="20.100000000000001" customHeight="1">
      <c r="A46" s="496">
        <v>4</v>
      </c>
      <c r="B46" s="497" t="s">
        <v>1002</v>
      </c>
      <c r="C46" s="497">
        <f>SUM(C47:C51)</f>
        <v>153</v>
      </c>
      <c r="D46" s="497">
        <f t="shared" ref="D46:P46" si="15">SUM(D47:D51)</f>
        <v>148</v>
      </c>
      <c r="E46" s="498">
        <f t="shared" si="15"/>
        <v>34975</v>
      </c>
      <c r="F46" s="498">
        <f t="shared" si="15"/>
        <v>26622</v>
      </c>
      <c r="G46" s="498">
        <f t="shared" si="15"/>
        <v>26539</v>
      </c>
      <c r="H46" s="498">
        <f t="shared" si="15"/>
        <v>83</v>
      </c>
      <c r="I46" s="498">
        <f t="shared" si="15"/>
        <v>3277</v>
      </c>
      <c r="J46" s="498">
        <f t="shared" si="15"/>
        <v>3152</v>
      </c>
      <c r="K46" s="498">
        <f t="shared" si="15"/>
        <v>125</v>
      </c>
      <c r="L46" s="498">
        <f>SUM(L47:L51)</f>
        <v>5284</v>
      </c>
      <c r="M46" s="498">
        <f t="shared" si="15"/>
        <v>0</v>
      </c>
      <c r="N46" s="498">
        <f t="shared" si="15"/>
        <v>0</v>
      </c>
      <c r="O46" s="498">
        <f t="shared" si="15"/>
        <v>315</v>
      </c>
      <c r="P46" s="498">
        <f t="shared" si="15"/>
        <v>34660</v>
      </c>
      <c r="Q46" s="497"/>
      <c r="BF46" s="500">
        <v>4502</v>
      </c>
      <c r="BG46" s="472">
        <f t="shared" si="8"/>
        <v>3151.3999999999996</v>
      </c>
    </row>
    <row r="47" spans="1:59" ht="20.100000000000001" customHeight="1">
      <c r="A47" s="492" t="s">
        <v>470</v>
      </c>
      <c r="B47" s="493" t="s">
        <v>209</v>
      </c>
      <c r="C47" s="493">
        <v>40</v>
      </c>
      <c r="D47" s="493">
        <v>39</v>
      </c>
      <c r="E47" s="298">
        <f>G47+J47+L47+M47+N47</f>
        <v>8861</v>
      </c>
      <c r="F47" s="298">
        <v>7007</v>
      </c>
      <c r="G47" s="298">
        <f t="shared" si="5"/>
        <v>6993</v>
      </c>
      <c r="H47" s="298">
        <v>14</v>
      </c>
      <c r="I47" s="298">
        <f>J47+K47</f>
        <v>859</v>
      </c>
      <c r="J47" s="298">
        <v>838</v>
      </c>
      <c r="K47" s="298">
        <v>21</v>
      </c>
      <c r="L47" s="298">
        <v>1030</v>
      </c>
      <c r="M47" s="298"/>
      <c r="N47" s="298"/>
      <c r="O47" s="298">
        <v>84</v>
      </c>
      <c r="P47" s="298">
        <f t="shared" si="7"/>
        <v>8777</v>
      </c>
      <c r="Q47" s="493"/>
      <c r="BF47" s="494">
        <v>1197</v>
      </c>
      <c r="BG47" s="472">
        <f t="shared" si="8"/>
        <v>837.9</v>
      </c>
    </row>
    <row r="48" spans="1:59" ht="20.100000000000001" customHeight="1">
      <c r="A48" s="492" t="s">
        <v>546</v>
      </c>
      <c r="B48" s="493" t="s">
        <v>219</v>
      </c>
      <c r="C48" s="493">
        <v>27</v>
      </c>
      <c r="D48" s="493">
        <v>27</v>
      </c>
      <c r="E48" s="298">
        <f t="shared" ref="E48:E51" si="16">G48+J48+L48+M48+N48</f>
        <v>5626</v>
      </c>
      <c r="F48" s="298">
        <v>4443</v>
      </c>
      <c r="G48" s="298">
        <f t="shared" si="5"/>
        <v>4417</v>
      </c>
      <c r="H48" s="298">
        <v>26</v>
      </c>
      <c r="I48" s="298">
        <f t="shared" ref="I48:I51" si="17">J48+K48</f>
        <v>552</v>
      </c>
      <c r="J48" s="298">
        <v>513</v>
      </c>
      <c r="K48" s="298">
        <v>39</v>
      </c>
      <c r="L48" s="298">
        <v>696</v>
      </c>
      <c r="M48" s="298"/>
      <c r="N48" s="298"/>
      <c r="O48" s="298">
        <v>51</v>
      </c>
      <c r="P48" s="298">
        <f t="shared" si="7"/>
        <v>5575</v>
      </c>
      <c r="Q48" s="493"/>
      <c r="BF48" s="494">
        <v>733</v>
      </c>
      <c r="BG48" s="472">
        <f t="shared" si="8"/>
        <v>513.1</v>
      </c>
    </row>
    <row r="49" spans="1:59" ht="20.100000000000001" customHeight="1">
      <c r="A49" s="492" t="s">
        <v>565</v>
      </c>
      <c r="B49" s="493" t="s">
        <v>215</v>
      </c>
      <c r="C49" s="493">
        <v>26</v>
      </c>
      <c r="D49" s="493">
        <v>23</v>
      </c>
      <c r="E49" s="298">
        <f t="shared" si="16"/>
        <v>5467</v>
      </c>
      <c r="F49" s="298">
        <v>4594</v>
      </c>
      <c r="G49" s="298">
        <f t="shared" si="5"/>
        <v>4588</v>
      </c>
      <c r="H49" s="298">
        <v>6</v>
      </c>
      <c r="I49" s="298">
        <f t="shared" si="17"/>
        <v>562</v>
      </c>
      <c r="J49" s="298">
        <v>553</v>
      </c>
      <c r="K49" s="298">
        <v>9</v>
      </c>
      <c r="L49" s="298">
        <v>326</v>
      </c>
      <c r="M49" s="298"/>
      <c r="N49" s="298"/>
      <c r="O49" s="298">
        <v>55</v>
      </c>
      <c r="P49" s="298">
        <f t="shared" si="7"/>
        <v>5412</v>
      </c>
      <c r="Q49" s="493"/>
      <c r="BF49" s="494">
        <v>790</v>
      </c>
      <c r="BG49" s="472">
        <f t="shared" si="8"/>
        <v>553</v>
      </c>
    </row>
    <row r="50" spans="1:59" ht="20.100000000000001" customHeight="1">
      <c r="A50" s="492" t="s">
        <v>604</v>
      </c>
      <c r="B50" s="493" t="s">
        <v>211</v>
      </c>
      <c r="C50" s="493">
        <v>32</v>
      </c>
      <c r="D50" s="493">
        <v>32</v>
      </c>
      <c r="E50" s="298">
        <f t="shared" si="16"/>
        <v>9158</v>
      </c>
      <c r="F50" s="298">
        <v>6727</v>
      </c>
      <c r="G50" s="298">
        <f t="shared" si="5"/>
        <v>6699</v>
      </c>
      <c r="H50" s="298">
        <v>28</v>
      </c>
      <c r="I50" s="298">
        <f t="shared" si="17"/>
        <v>831</v>
      </c>
      <c r="J50" s="298">
        <v>789</v>
      </c>
      <c r="K50" s="298">
        <v>42</v>
      </c>
      <c r="L50" s="298">
        <v>1670</v>
      </c>
      <c r="M50" s="298"/>
      <c r="N50" s="298"/>
      <c r="O50" s="298">
        <v>79</v>
      </c>
      <c r="P50" s="298">
        <f t="shared" si="7"/>
        <v>9079</v>
      </c>
      <c r="Q50" s="493"/>
      <c r="BF50" s="494">
        <v>1127</v>
      </c>
      <c r="BG50" s="472">
        <f t="shared" si="8"/>
        <v>788.9</v>
      </c>
    </row>
    <row r="51" spans="1:59" ht="20.100000000000001" customHeight="1">
      <c r="A51" s="492" t="s">
        <v>919</v>
      </c>
      <c r="B51" s="493" t="s">
        <v>229</v>
      </c>
      <c r="C51" s="493">
        <v>28</v>
      </c>
      <c r="D51" s="493">
        <v>27</v>
      </c>
      <c r="E51" s="298">
        <f t="shared" si="16"/>
        <v>5863</v>
      </c>
      <c r="F51" s="298">
        <v>3851</v>
      </c>
      <c r="G51" s="298">
        <f t="shared" si="5"/>
        <v>3842</v>
      </c>
      <c r="H51" s="298">
        <v>9</v>
      </c>
      <c r="I51" s="298">
        <f t="shared" si="17"/>
        <v>473</v>
      </c>
      <c r="J51" s="298">
        <v>459</v>
      </c>
      <c r="K51" s="298">
        <v>14</v>
      </c>
      <c r="L51" s="298">
        <v>1562</v>
      </c>
      <c r="M51" s="298"/>
      <c r="N51" s="298"/>
      <c r="O51" s="298">
        <v>46</v>
      </c>
      <c r="P51" s="298">
        <f t="shared" si="7"/>
        <v>5817</v>
      </c>
      <c r="Q51" s="493"/>
      <c r="BF51" s="494">
        <v>655</v>
      </c>
      <c r="BG51" s="472">
        <f t="shared" si="8"/>
        <v>458.49999999999994</v>
      </c>
    </row>
    <row r="52" spans="1:59" s="473" customFormat="1" ht="31.5">
      <c r="A52" s="488">
        <v>5</v>
      </c>
      <c r="B52" s="489" t="s">
        <v>1003</v>
      </c>
      <c r="C52" s="489">
        <v>14</v>
      </c>
      <c r="D52" s="489">
        <v>14</v>
      </c>
      <c r="E52" s="299">
        <f>SUM(E53:E55)</f>
        <v>1679</v>
      </c>
      <c r="F52" s="299">
        <f t="shared" ref="F52:O52" si="18">SUM(F53:F55)</f>
        <v>1417</v>
      </c>
      <c r="G52" s="299">
        <f t="shared" si="18"/>
        <v>1417</v>
      </c>
      <c r="H52" s="299">
        <f t="shared" si="18"/>
        <v>0</v>
      </c>
      <c r="I52" s="299">
        <f t="shared" si="18"/>
        <v>250</v>
      </c>
      <c r="J52" s="299">
        <f t="shared" si="18"/>
        <v>250</v>
      </c>
      <c r="K52" s="299">
        <f t="shared" si="18"/>
        <v>0</v>
      </c>
      <c r="L52" s="299">
        <f t="shared" si="18"/>
        <v>0</v>
      </c>
      <c r="M52" s="299">
        <f t="shared" si="18"/>
        <v>0</v>
      </c>
      <c r="N52" s="299">
        <f t="shared" si="18"/>
        <v>12</v>
      </c>
      <c r="O52" s="299">
        <f t="shared" si="18"/>
        <v>26</v>
      </c>
      <c r="P52" s="299">
        <f>SUM(P53:P55)</f>
        <v>1653</v>
      </c>
      <c r="Q52" s="489"/>
      <c r="BF52" s="484">
        <v>0</v>
      </c>
      <c r="BG52" s="501"/>
    </row>
    <row r="53" spans="1:59">
      <c r="A53" s="492" t="s">
        <v>12</v>
      </c>
      <c r="B53" s="493" t="s">
        <v>474</v>
      </c>
      <c r="C53" s="493"/>
      <c r="D53" s="493"/>
      <c r="E53" s="298">
        <f>G53+J53+L53+M53+N53</f>
        <v>1417</v>
      </c>
      <c r="F53" s="298">
        <v>1417</v>
      </c>
      <c r="G53" s="298">
        <f t="shared" si="5"/>
        <v>1417</v>
      </c>
      <c r="H53" s="298"/>
      <c r="I53" s="298">
        <f>J53+K53</f>
        <v>0</v>
      </c>
      <c r="J53" s="298"/>
      <c r="K53" s="298"/>
      <c r="L53" s="298"/>
      <c r="M53" s="298"/>
      <c r="N53" s="298"/>
      <c r="O53" s="298"/>
      <c r="P53" s="298">
        <f t="shared" si="7"/>
        <v>1417</v>
      </c>
      <c r="Q53" s="493"/>
    </row>
    <row r="54" spans="1:59">
      <c r="A54" s="492" t="s">
        <v>12</v>
      </c>
      <c r="B54" s="493" t="s">
        <v>637</v>
      </c>
      <c r="C54" s="493"/>
      <c r="D54" s="493"/>
      <c r="E54" s="298">
        <f t="shared" ref="E54:E56" si="19">G54+J54+L54+M54+N54</f>
        <v>250</v>
      </c>
      <c r="F54" s="298"/>
      <c r="G54" s="298"/>
      <c r="H54" s="298"/>
      <c r="I54" s="298">
        <f t="shared" ref="I54:I56" si="20">J54+K54</f>
        <v>250</v>
      </c>
      <c r="J54" s="298">
        <v>250</v>
      </c>
      <c r="K54" s="298"/>
      <c r="L54" s="298"/>
      <c r="M54" s="298"/>
      <c r="N54" s="298"/>
      <c r="O54" s="298">
        <v>25</v>
      </c>
      <c r="P54" s="298">
        <f t="shared" si="7"/>
        <v>225</v>
      </c>
      <c r="Q54" s="493"/>
    </row>
    <row r="55" spans="1:59" ht="47.25">
      <c r="A55" s="492" t="s">
        <v>12</v>
      </c>
      <c r="B55" s="493" t="s">
        <v>485</v>
      </c>
      <c r="C55" s="493"/>
      <c r="D55" s="493"/>
      <c r="E55" s="298">
        <f t="shared" si="19"/>
        <v>12</v>
      </c>
      <c r="F55" s="298"/>
      <c r="G55" s="298"/>
      <c r="H55" s="298"/>
      <c r="I55" s="298">
        <f t="shared" si="20"/>
        <v>0</v>
      </c>
      <c r="J55" s="298"/>
      <c r="K55" s="298"/>
      <c r="L55" s="298"/>
      <c r="M55" s="298"/>
      <c r="N55" s="298">
        <v>12</v>
      </c>
      <c r="O55" s="298">
        <v>1</v>
      </c>
      <c r="P55" s="298">
        <f t="shared" si="7"/>
        <v>11</v>
      </c>
      <c r="Q55" s="493"/>
    </row>
    <row r="56" spans="1:59" s="473" customFormat="1" ht="102.75" customHeight="1">
      <c r="A56" s="488" t="s">
        <v>17</v>
      </c>
      <c r="B56" s="489" t="s">
        <v>1004</v>
      </c>
      <c r="C56" s="489"/>
      <c r="D56" s="489"/>
      <c r="E56" s="299">
        <f t="shared" si="19"/>
        <v>7258</v>
      </c>
      <c r="F56" s="299"/>
      <c r="G56" s="299"/>
      <c r="H56" s="299"/>
      <c r="I56" s="299">
        <f t="shared" si="20"/>
        <v>7258</v>
      </c>
      <c r="J56" s="299">
        <v>7258</v>
      </c>
      <c r="K56" s="299"/>
      <c r="L56" s="299"/>
      <c r="M56" s="299"/>
      <c r="N56" s="299"/>
      <c r="O56" s="299">
        <v>726</v>
      </c>
      <c r="P56" s="299">
        <f t="shared" si="7"/>
        <v>6532</v>
      </c>
      <c r="Q56" s="489"/>
      <c r="BG56" s="501"/>
    </row>
    <row r="57" spans="1:59" s="473" customFormat="1" ht="31.5">
      <c r="A57" s="488" t="s">
        <v>23</v>
      </c>
      <c r="B57" s="489" t="s">
        <v>1005</v>
      </c>
      <c r="C57" s="489"/>
      <c r="D57" s="489"/>
      <c r="E57" s="299">
        <f t="shared" ref="E57:P57" si="21">SUM(E58:E75)-E66-E67-E68-E73-E74</f>
        <v>10712</v>
      </c>
      <c r="F57" s="299">
        <f t="shared" si="21"/>
        <v>0</v>
      </c>
      <c r="G57" s="299">
        <f t="shared" si="21"/>
        <v>0</v>
      </c>
      <c r="H57" s="299">
        <f t="shared" si="21"/>
        <v>0</v>
      </c>
      <c r="I57" s="299">
        <f t="shared" si="21"/>
        <v>0</v>
      </c>
      <c r="J57" s="299">
        <f t="shared" si="21"/>
        <v>0</v>
      </c>
      <c r="K57" s="299">
        <f t="shared" si="21"/>
        <v>0</v>
      </c>
      <c r="L57" s="299">
        <f t="shared" si="21"/>
        <v>3225</v>
      </c>
      <c r="M57" s="299">
        <f t="shared" si="21"/>
        <v>0</v>
      </c>
      <c r="N57" s="299">
        <f t="shared" si="21"/>
        <v>7487</v>
      </c>
      <c r="O57" s="299">
        <f t="shared" si="21"/>
        <v>102</v>
      </c>
      <c r="P57" s="299">
        <f t="shared" si="21"/>
        <v>10610</v>
      </c>
      <c r="Q57" s="489"/>
      <c r="BG57" s="501"/>
    </row>
    <row r="58" spans="1:59" ht="47.25">
      <c r="A58" s="492" t="s">
        <v>81</v>
      </c>
      <c r="B58" s="493" t="s">
        <v>920</v>
      </c>
      <c r="C58" s="493"/>
      <c r="D58" s="493"/>
      <c r="E58" s="298">
        <f>G58+J58+L58+M58+N58</f>
        <v>3225</v>
      </c>
      <c r="F58" s="298"/>
      <c r="G58" s="298"/>
      <c r="H58" s="298"/>
      <c r="I58" s="298">
        <f>J58+K58</f>
        <v>0</v>
      </c>
      <c r="J58" s="298"/>
      <c r="K58" s="298"/>
      <c r="L58" s="298">
        <v>3225</v>
      </c>
      <c r="M58" s="298"/>
      <c r="N58" s="298"/>
      <c r="O58" s="298"/>
      <c r="P58" s="298">
        <f t="shared" ref="P58:P75" si="22">E58-O58</f>
        <v>3225</v>
      </c>
      <c r="Q58" s="493"/>
    </row>
    <row r="59" spans="1:59">
      <c r="A59" s="492" t="s">
        <v>82</v>
      </c>
      <c r="B59" s="493" t="s">
        <v>921</v>
      </c>
      <c r="C59" s="493"/>
      <c r="D59" s="493"/>
      <c r="E59" s="298">
        <f t="shared" ref="E59:E64" si="23">G59+J59+L59+M59+N59</f>
        <v>90</v>
      </c>
      <c r="F59" s="298"/>
      <c r="G59" s="298"/>
      <c r="H59" s="298"/>
      <c r="I59" s="298">
        <f t="shared" ref="I59:I75" si="24">J59+K59</f>
        <v>0</v>
      </c>
      <c r="J59" s="298"/>
      <c r="K59" s="298"/>
      <c r="L59" s="298"/>
      <c r="M59" s="298"/>
      <c r="N59" s="298">
        <v>90</v>
      </c>
      <c r="O59" s="298">
        <v>9</v>
      </c>
      <c r="P59" s="298">
        <f t="shared" si="22"/>
        <v>81</v>
      </c>
      <c r="Q59" s="493"/>
    </row>
    <row r="60" spans="1:59" ht="78.75">
      <c r="A60" s="492" t="s">
        <v>83</v>
      </c>
      <c r="B60" s="493" t="s">
        <v>1006</v>
      </c>
      <c r="C60" s="493"/>
      <c r="D60" s="493"/>
      <c r="E60" s="298">
        <f t="shared" si="23"/>
        <v>100</v>
      </c>
      <c r="F60" s="298"/>
      <c r="G60" s="298"/>
      <c r="H60" s="298"/>
      <c r="I60" s="298"/>
      <c r="J60" s="298"/>
      <c r="K60" s="298"/>
      <c r="L60" s="298"/>
      <c r="M60" s="298"/>
      <c r="N60" s="298">
        <v>100</v>
      </c>
      <c r="O60" s="298">
        <v>10</v>
      </c>
      <c r="P60" s="298">
        <f t="shared" si="22"/>
        <v>90</v>
      </c>
      <c r="Q60" s="493"/>
    </row>
    <row r="61" spans="1:59">
      <c r="A61" s="492" t="s">
        <v>84</v>
      </c>
      <c r="B61" s="493" t="s">
        <v>922</v>
      </c>
      <c r="C61" s="493"/>
      <c r="D61" s="493"/>
      <c r="E61" s="298">
        <f t="shared" si="23"/>
        <v>70</v>
      </c>
      <c r="F61" s="298"/>
      <c r="G61" s="298"/>
      <c r="H61" s="298"/>
      <c r="I61" s="298">
        <f t="shared" si="24"/>
        <v>0</v>
      </c>
      <c r="J61" s="298"/>
      <c r="K61" s="298"/>
      <c r="L61" s="298"/>
      <c r="M61" s="298"/>
      <c r="N61" s="298">
        <v>70</v>
      </c>
      <c r="O61" s="298">
        <v>7</v>
      </c>
      <c r="P61" s="298">
        <f t="shared" si="22"/>
        <v>63</v>
      </c>
      <c r="Q61" s="493"/>
    </row>
    <row r="62" spans="1:59" ht="31.5">
      <c r="A62" s="492" t="s">
        <v>85</v>
      </c>
      <c r="B62" s="493" t="s">
        <v>923</v>
      </c>
      <c r="C62" s="493"/>
      <c r="D62" s="493"/>
      <c r="E62" s="298">
        <f t="shared" si="23"/>
        <v>50</v>
      </c>
      <c r="F62" s="298"/>
      <c r="G62" s="298"/>
      <c r="H62" s="298"/>
      <c r="I62" s="298">
        <f t="shared" si="24"/>
        <v>0</v>
      </c>
      <c r="J62" s="298"/>
      <c r="K62" s="298"/>
      <c r="L62" s="298"/>
      <c r="M62" s="298"/>
      <c r="N62" s="298">
        <v>50</v>
      </c>
      <c r="O62" s="298">
        <v>5</v>
      </c>
      <c r="P62" s="298">
        <f t="shared" si="22"/>
        <v>45</v>
      </c>
      <c r="Q62" s="493"/>
    </row>
    <row r="63" spans="1:59" ht="31.5">
      <c r="A63" s="492" t="s">
        <v>86</v>
      </c>
      <c r="B63" s="493" t="s">
        <v>924</v>
      </c>
      <c r="C63" s="493"/>
      <c r="D63" s="493"/>
      <c r="E63" s="298">
        <f t="shared" si="23"/>
        <v>150</v>
      </c>
      <c r="F63" s="298"/>
      <c r="G63" s="298"/>
      <c r="H63" s="298"/>
      <c r="I63" s="298">
        <f t="shared" si="24"/>
        <v>0</v>
      </c>
      <c r="J63" s="298"/>
      <c r="K63" s="298"/>
      <c r="L63" s="298"/>
      <c r="M63" s="298"/>
      <c r="N63" s="298">
        <v>150</v>
      </c>
      <c r="O63" s="298">
        <v>15</v>
      </c>
      <c r="P63" s="298">
        <f t="shared" si="22"/>
        <v>135</v>
      </c>
      <c r="Q63" s="493"/>
    </row>
    <row r="64" spans="1:59" ht="31.5">
      <c r="A64" s="492" t="s">
        <v>87</v>
      </c>
      <c r="B64" s="493" t="s">
        <v>925</v>
      </c>
      <c r="C64" s="493"/>
      <c r="D64" s="493"/>
      <c r="E64" s="298">
        <f t="shared" si="23"/>
        <v>100</v>
      </c>
      <c r="F64" s="298"/>
      <c r="G64" s="298"/>
      <c r="H64" s="298"/>
      <c r="I64" s="298">
        <f t="shared" si="24"/>
        <v>0</v>
      </c>
      <c r="J64" s="298"/>
      <c r="K64" s="298"/>
      <c r="L64" s="298"/>
      <c r="M64" s="298"/>
      <c r="N64" s="298">
        <v>100</v>
      </c>
      <c r="O64" s="298">
        <v>10</v>
      </c>
      <c r="P64" s="298">
        <f t="shared" si="22"/>
        <v>90</v>
      </c>
      <c r="Q64" s="493"/>
    </row>
    <row r="65" spans="1:59">
      <c r="A65" s="492" t="s">
        <v>88</v>
      </c>
      <c r="B65" s="493" t="s">
        <v>926</v>
      </c>
      <c r="C65" s="493"/>
      <c r="D65" s="493"/>
      <c r="E65" s="298">
        <f>SUM(E66:E68)</f>
        <v>500</v>
      </c>
      <c r="F65" s="298">
        <f t="shared" ref="F65:P65" si="25">SUM(F66:F68)</f>
        <v>0</v>
      </c>
      <c r="G65" s="298">
        <f t="shared" si="25"/>
        <v>0</v>
      </c>
      <c r="H65" s="298">
        <f t="shared" si="25"/>
        <v>0</v>
      </c>
      <c r="I65" s="298">
        <f t="shared" si="24"/>
        <v>0</v>
      </c>
      <c r="J65" s="298">
        <f t="shared" ref="J65:N65" si="26">SUM(J66:J68)</f>
        <v>0</v>
      </c>
      <c r="K65" s="298">
        <f t="shared" si="26"/>
        <v>0</v>
      </c>
      <c r="L65" s="298">
        <f t="shared" si="26"/>
        <v>0</v>
      </c>
      <c r="M65" s="298">
        <f t="shared" si="26"/>
        <v>0</v>
      </c>
      <c r="N65" s="298">
        <f t="shared" si="26"/>
        <v>500</v>
      </c>
      <c r="O65" s="298">
        <f t="shared" si="25"/>
        <v>32</v>
      </c>
      <c r="P65" s="298">
        <f t="shared" si="25"/>
        <v>468</v>
      </c>
      <c r="Q65" s="493"/>
    </row>
    <row r="66" spans="1:59" s="505" customFormat="1">
      <c r="A66" s="502"/>
      <c r="B66" s="503" t="s">
        <v>1007</v>
      </c>
      <c r="C66" s="503"/>
      <c r="D66" s="503"/>
      <c r="E66" s="504">
        <f>G66+J66+L66+M66+N66</f>
        <v>100</v>
      </c>
      <c r="F66" s="504"/>
      <c r="G66" s="504"/>
      <c r="H66" s="504"/>
      <c r="I66" s="504">
        <f t="shared" si="24"/>
        <v>0</v>
      </c>
      <c r="J66" s="504"/>
      <c r="K66" s="504"/>
      <c r="L66" s="504"/>
      <c r="M66" s="504"/>
      <c r="N66" s="504">
        <v>100</v>
      </c>
      <c r="O66" s="504">
        <v>10</v>
      </c>
      <c r="P66" s="504">
        <f t="shared" si="22"/>
        <v>90</v>
      </c>
      <c r="Q66" s="503"/>
      <c r="BG66" s="506"/>
    </row>
    <row r="67" spans="1:59" s="505" customFormat="1">
      <c r="A67" s="502"/>
      <c r="B67" s="503" t="s">
        <v>1008</v>
      </c>
      <c r="C67" s="503"/>
      <c r="D67" s="503"/>
      <c r="E67" s="504">
        <f t="shared" ref="E67:E75" si="27">G67+J67+L67+M67+N67</f>
        <v>200</v>
      </c>
      <c r="F67" s="504"/>
      <c r="G67" s="504"/>
      <c r="H67" s="504"/>
      <c r="I67" s="504">
        <f t="shared" si="24"/>
        <v>0</v>
      </c>
      <c r="J67" s="504"/>
      <c r="K67" s="504"/>
      <c r="L67" s="504"/>
      <c r="M67" s="504"/>
      <c r="N67" s="504">
        <v>200</v>
      </c>
      <c r="O67" s="504">
        <v>2</v>
      </c>
      <c r="P67" s="504">
        <f t="shared" si="22"/>
        <v>198</v>
      </c>
      <c r="Q67" s="503"/>
      <c r="BG67" s="506"/>
    </row>
    <row r="68" spans="1:59" s="505" customFormat="1">
      <c r="A68" s="502"/>
      <c r="B68" s="503" t="s">
        <v>1009</v>
      </c>
      <c r="C68" s="503"/>
      <c r="D68" s="503"/>
      <c r="E68" s="504">
        <f t="shared" si="27"/>
        <v>200</v>
      </c>
      <c r="F68" s="504"/>
      <c r="G68" s="504"/>
      <c r="H68" s="504"/>
      <c r="I68" s="504">
        <f t="shared" si="24"/>
        <v>0</v>
      </c>
      <c r="J68" s="504"/>
      <c r="K68" s="504"/>
      <c r="L68" s="504"/>
      <c r="M68" s="504"/>
      <c r="N68" s="504">
        <v>200</v>
      </c>
      <c r="O68" s="504">
        <v>20</v>
      </c>
      <c r="P68" s="504">
        <f t="shared" si="22"/>
        <v>180</v>
      </c>
      <c r="Q68" s="503"/>
      <c r="BG68" s="506"/>
    </row>
    <row r="69" spans="1:59" ht="31.5">
      <c r="A69" s="492" t="s">
        <v>89</v>
      </c>
      <c r="B69" s="493" t="s">
        <v>927</v>
      </c>
      <c r="C69" s="493"/>
      <c r="D69" s="493"/>
      <c r="E69" s="298">
        <f>G69+J69+L69+M69+N69</f>
        <v>500</v>
      </c>
      <c r="F69" s="298"/>
      <c r="G69" s="298"/>
      <c r="H69" s="298"/>
      <c r="I69" s="298">
        <f t="shared" si="24"/>
        <v>0</v>
      </c>
      <c r="J69" s="298"/>
      <c r="K69" s="298"/>
      <c r="L69" s="298"/>
      <c r="M69" s="298"/>
      <c r="N69" s="298">
        <v>500</v>
      </c>
      <c r="O69" s="298"/>
      <c r="P69" s="298">
        <f t="shared" si="22"/>
        <v>500</v>
      </c>
      <c r="Q69" s="493"/>
    </row>
    <row r="70" spans="1:59" ht="47.25">
      <c r="A70" s="492" t="s">
        <v>90</v>
      </c>
      <c r="B70" s="493" t="s">
        <v>928</v>
      </c>
      <c r="C70" s="493"/>
      <c r="D70" s="493"/>
      <c r="E70" s="298">
        <f t="shared" si="27"/>
        <v>80</v>
      </c>
      <c r="F70" s="298"/>
      <c r="G70" s="298"/>
      <c r="H70" s="298"/>
      <c r="I70" s="298">
        <f t="shared" si="24"/>
        <v>0</v>
      </c>
      <c r="J70" s="298"/>
      <c r="K70" s="298"/>
      <c r="L70" s="298"/>
      <c r="M70" s="298"/>
      <c r="N70" s="298">
        <v>80</v>
      </c>
      <c r="O70" s="298">
        <v>8</v>
      </c>
      <c r="P70" s="298">
        <f t="shared" si="22"/>
        <v>72</v>
      </c>
      <c r="Q70" s="493"/>
    </row>
    <row r="71" spans="1:59" ht="31.5">
      <c r="A71" s="492" t="s">
        <v>91</v>
      </c>
      <c r="B71" s="493" t="s">
        <v>929</v>
      </c>
      <c r="C71" s="493"/>
      <c r="D71" s="493"/>
      <c r="E71" s="298">
        <f t="shared" si="27"/>
        <v>3322</v>
      </c>
      <c r="F71" s="298"/>
      <c r="G71" s="298"/>
      <c r="H71" s="298"/>
      <c r="I71" s="298">
        <f t="shared" si="24"/>
        <v>0</v>
      </c>
      <c r="J71" s="298"/>
      <c r="K71" s="298"/>
      <c r="L71" s="298"/>
      <c r="M71" s="298"/>
      <c r="N71" s="298">
        <v>3322</v>
      </c>
      <c r="O71" s="298"/>
      <c r="P71" s="298">
        <f t="shared" si="22"/>
        <v>3322</v>
      </c>
      <c r="Q71" s="493"/>
    </row>
    <row r="72" spans="1:59" ht="66" customHeight="1">
      <c r="A72" s="492" t="s">
        <v>92</v>
      </c>
      <c r="B72" s="493" t="s">
        <v>930</v>
      </c>
      <c r="C72" s="493"/>
      <c r="D72" s="493"/>
      <c r="E72" s="298">
        <f>SUM(E73:E74)</f>
        <v>2465</v>
      </c>
      <c r="F72" s="298">
        <f t="shared" ref="F72:P72" si="28">SUM(F73:F74)</f>
        <v>0</v>
      </c>
      <c r="G72" s="298">
        <f t="shared" si="28"/>
        <v>0</v>
      </c>
      <c r="H72" s="298">
        <f t="shared" si="28"/>
        <v>0</v>
      </c>
      <c r="I72" s="298">
        <f t="shared" si="24"/>
        <v>0</v>
      </c>
      <c r="J72" s="298">
        <f t="shared" si="28"/>
        <v>0</v>
      </c>
      <c r="K72" s="298">
        <f t="shared" si="28"/>
        <v>0</v>
      </c>
      <c r="L72" s="298">
        <f t="shared" si="28"/>
        <v>0</v>
      </c>
      <c r="M72" s="298">
        <f t="shared" si="28"/>
        <v>0</v>
      </c>
      <c r="N72" s="298">
        <f t="shared" si="28"/>
        <v>2465</v>
      </c>
      <c r="O72" s="298">
        <f t="shared" si="28"/>
        <v>0</v>
      </c>
      <c r="P72" s="298">
        <f t="shared" si="28"/>
        <v>2465</v>
      </c>
      <c r="Q72" s="493"/>
    </row>
    <row r="73" spans="1:59" s="505" customFormat="1" ht="47.25">
      <c r="A73" s="502" t="s">
        <v>12</v>
      </c>
      <c r="B73" s="503" t="s">
        <v>1010</v>
      </c>
      <c r="C73" s="503"/>
      <c r="D73" s="503"/>
      <c r="E73" s="504">
        <f t="shared" si="27"/>
        <v>1800</v>
      </c>
      <c r="F73" s="504"/>
      <c r="G73" s="504"/>
      <c r="H73" s="504"/>
      <c r="I73" s="298">
        <f t="shared" si="24"/>
        <v>0</v>
      </c>
      <c r="J73" s="504"/>
      <c r="K73" s="504"/>
      <c r="L73" s="504"/>
      <c r="M73" s="504"/>
      <c r="N73" s="504">
        <v>1800</v>
      </c>
      <c r="O73" s="504"/>
      <c r="P73" s="504">
        <f t="shared" si="22"/>
        <v>1800</v>
      </c>
      <c r="Q73" s="503"/>
      <c r="BG73" s="506"/>
    </row>
    <row r="74" spans="1:59" s="505" customFormat="1" ht="47.25">
      <c r="A74" s="502" t="s">
        <v>12</v>
      </c>
      <c r="B74" s="503" t="s">
        <v>1011</v>
      </c>
      <c r="C74" s="503"/>
      <c r="D74" s="503"/>
      <c r="E74" s="504">
        <f t="shared" si="27"/>
        <v>665</v>
      </c>
      <c r="F74" s="504"/>
      <c r="G74" s="504"/>
      <c r="H74" s="504"/>
      <c r="I74" s="298">
        <f t="shared" si="24"/>
        <v>0</v>
      </c>
      <c r="J74" s="504"/>
      <c r="K74" s="504"/>
      <c r="L74" s="504"/>
      <c r="M74" s="504"/>
      <c r="N74" s="504">
        <v>665</v>
      </c>
      <c r="O74" s="504"/>
      <c r="P74" s="504">
        <f t="shared" si="22"/>
        <v>665</v>
      </c>
      <c r="Q74" s="503"/>
      <c r="BG74" s="506"/>
    </row>
    <row r="75" spans="1:59" ht="31.5">
      <c r="A75" s="492" t="s">
        <v>93</v>
      </c>
      <c r="B75" s="493" t="s">
        <v>931</v>
      </c>
      <c r="C75" s="493"/>
      <c r="D75" s="493"/>
      <c r="E75" s="298">
        <f t="shared" si="27"/>
        <v>60</v>
      </c>
      <c r="F75" s="298"/>
      <c r="G75" s="298"/>
      <c r="H75" s="298"/>
      <c r="I75" s="298">
        <f t="shared" si="24"/>
        <v>0</v>
      </c>
      <c r="J75" s="298"/>
      <c r="K75" s="298"/>
      <c r="L75" s="298"/>
      <c r="M75" s="298"/>
      <c r="N75" s="298">
        <v>60</v>
      </c>
      <c r="O75" s="298">
        <v>6</v>
      </c>
      <c r="P75" s="298">
        <f t="shared" si="22"/>
        <v>54</v>
      </c>
      <c r="Q75" s="493"/>
    </row>
    <row r="76" spans="1:59" s="473" customFormat="1" ht="20.100000000000001" customHeight="1">
      <c r="A76" s="488" t="s">
        <v>44</v>
      </c>
      <c r="B76" s="489" t="s">
        <v>675</v>
      </c>
      <c r="C76" s="489"/>
      <c r="D76" s="489"/>
      <c r="E76" s="299">
        <f>E77</f>
        <v>480</v>
      </c>
      <c r="F76" s="299">
        <f t="shared" ref="F76:P78" si="29">F77</f>
        <v>0</v>
      </c>
      <c r="G76" s="299">
        <f t="shared" si="29"/>
        <v>0</v>
      </c>
      <c r="H76" s="299">
        <f t="shared" si="29"/>
        <v>0</v>
      </c>
      <c r="I76" s="299">
        <f t="shared" si="29"/>
        <v>0</v>
      </c>
      <c r="J76" s="299">
        <f t="shared" si="29"/>
        <v>0</v>
      </c>
      <c r="K76" s="299">
        <f t="shared" si="29"/>
        <v>0</v>
      </c>
      <c r="L76" s="299">
        <f t="shared" si="29"/>
        <v>0</v>
      </c>
      <c r="M76" s="299">
        <f t="shared" si="29"/>
        <v>0</v>
      </c>
      <c r="N76" s="299">
        <f t="shared" si="29"/>
        <v>480</v>
      </c>
      <c r="O76" s="299">
        <f t="shared" si="29"/>
        <v>0</v>
      </c>
      <c r="P76" s="299">
        <f t="shared" si="29"/>
        <v>480</v>
      </c>
      <c r="Q76" s="489"/>
      <c r="BG76" s="501"/>
    </row>
    <row r="77" spans="1:59" ht="20.100000000000001" customHeight="1">
      <c r="A77" s="492" t="s">
        <v>12</v>
      </c>
      <c r="B77" s="493" t="s">
        <v>1012</v>
      </c>
      <c r="C77" s="493"/>
      <c r="D77" s="493"/>
      <c r="E77" s="298">
        <f>G77+J77+L77+M77+N77</f>
        <v>480</v>
      </c>
      <c r="F77" s="298"/>
      <c r="G77" s="298"/>
      <c r="H77" s="298"/>
      <c r="I77" s="298"/>
      <c r="J77" s="298">
        <f t="shared" ref="J77" si="30">I77-K77</f>
        <v>0</v>
      </c>
      <c r="K77" s="298"/>
      <c r="L77" s="298"/>
      <c r="M77" s="298"/>
      <c r="N77" s="298">
        <v>480</v>
      </c>
      <c r="O77" s="298"/>
      <c r="P77" s="298">
        <f t="shared" ref="P77" si="31">E77-O77</f>
        <v>480</v>
      </c>
      <c r="Q77" s="493"/>
    </row>
    <row r="78" spans="1:59" s="473" customFormat="1" ht="20.100000000000001" customHeight="1">
      <c r="A78" s="488" t="s">
        <v>251</v>
      </c>
      <c r="B78" s="489" t="s">
        <v>521</v>
      </c>
      <c r="C78" s="489"/>
      <c r="D78" s="489"/>
      <c r="E78" s="299">
        <f>E79</f>
        <v>667</v>
      </c>
      <c r="F78" s="299">
        <f t="shared" si="29"/>
        <v>0</v>
      </c>
      <c r="G78" s="299">
        <f t="shared" si="29"/>
        <v>0</v>
      </c>
      <c r="H78" s="299">
        <f t="shared" si="29"/>
        <v>0</v>
      </c>
      <c r="I78" s="299">
        <f t="shared" si="29"/>
        <v>0</v>
      </c>
      <c r="J78" s="299">
        <f t="shared" si="29"/>
        <v>0</v>
      </c>
      <c r="K78" s="299">
        <f t="shared" si="29"/>
        <v>0</v>
      </c>
      <c r="L78" s="299">
        <f t="shared" si="29"/>
        <v>0</v>
      </c>
      <c r="M78" s="299">
        <f t="shared" si="29"/>
        <v>0</v>
      </c>
      <c r="N78" s="299">
        <f t="shared" si="29"/>
        <v>667</v>
      </c>
      <c r="O78" s="299">
        <f t="shared" si="29"/>
        <v>67</v>
      </c>
      <c r="P78" s="299">
        <f t="shared" si="29"/>
        <v>600</v>
      </c>
      <c r="Q78" s="489"/>
      <c r="BG78" s="501"/>
    </row>
    <row r="79" spans="1:59" ht="20.100000000000001" customHeight="1">
      <c r="A79" s="492" t="s">
        <v>12</v>
      </c>
      <c r="B79" s="493" t="s">
        <v>678</v>
      </c>
      <c r="C79" s="493"/>
      <c r="D79" s="493"/>
      <c r="E79" s="298">
        <f>G79+J79+L79+M79+N79</f>
        <v>667</v>
      </c>
      <c r="F79" s="298"/>
      <c r="G79" s="298"/>
      <c r="H79" s="298"/>
      <c r="I79" s="298"/>
      <c r="J79" s="298"/>
      <c r="K79" s="298"/>
      <c r="L79" s="298"/>
      <c r="M79" s="298"/>
      <c r="N79" s="298">
        <v>667</v>
      </c>
      <c r="O79" s="298">
        <v>67</v>
      </c>
      <c r="P79" s="298">
        <f t="shared" ref="P79" si="32">E79-O79</f>
        <v>600</v>
      </c>
      <c r="Q79" s="493"/>
    </row>
    <row r="80" spans="1:59" s="473" customFormat="1">
      <c r="A80" s="488" t="s">
        <v>255</v>
      </c>
      <c r="B80" s="489" t="s">
        <v>243</v>
      </c>
      <c r="C80" s="489"/>
      <c r="D80" s="489"/>
      <c r="E80" s="299">
        <f>E81</f>
        <v>120</v>
      </c>
      <c r="F80" s="299">
        <f t="shared" ref="F80:P80" si="33">F81</f>
        <v>0</v>
      </c>
      <c r="G80" s="299">
        <f t="shared" si="33"/>
        <v>0</v>
      </c>
      <c r="H80" s="299">
        <f t="shared" si="33"/>
        <v>0</v>
      </c>
      <c r="I80" s="299">
        <f t="shared" si="33"/>
        <v>0</v>
      </c>
      <c r="J80" s="299">
        <f t="shared" si="33"/>
        <v>0</v>
      </c>
      <c r="K80" s="299">
        <f t="shared" si="33"/>
        <v>0</v>
      </c>
      <c r="L80" s="299">
        <f t="shared" si="33"/>
        <v>0</v>
      </c>
      <c r="M80" s="299">
        <f t="shared" si="33"/>
        <v>0</v>
      </c>
      <c r="N80" s="299">
        <f t="shared" si="33"/>
        <v>120</v>
      </c>
      <c r="O80" s="299">
        <f t="shared" si="33"/>
        <v>12</v>
      </c>
      <c r="P80" s="299">
        <f t="shared" si="33"/>
        <v>108</v>
      </c>
      <c r="Q80" s="489"/>
      <c r="BG80" s="501"/>
    </row>
    <row r="81" spans="1:59" ht="31.5">
      <c r="A81" s="492" t="s">
        <v>12</v>
      </c>
      <c r="B81" s="493" t="s">
        <v>676</v>
      </c>
      <c r="C81" s="493"/>
      <c r="D81" s="493"/>
      <c r="E81" s="298">
        <f>G81+J81+L81+M81+N81</f>
        <v>120</v>
      </c>
      <c r="F81" s="298"/>
      <c r="G81" s="298">
        <f>F81-H81</f>
        <v>0</v>
      </c>
      <c r="H81" s="298"/>
      <c r="I81" s="298"/>
      <c r="J81" s="298">
        <f>I81-K81</f>
        <v>0</v>
      </c>
      <c r="K81" s="298"/>
      <c r="L81" s="298"/>
      <c r="M81" s="298"/>
      <c r="N81" s="298">
        <v>120</v>
      </c>
      <c r="O81" s="298">
        <v>12</v>
      </c>
      <c r="P81" s="298">
        <f>E81-O81</f>
        <v>108</v>
      </c>
      <c r="Q81" s="493"/>
    </row>
    <row r="82" spans="1:59" s="473" customFormat="1" ht="31.5">
      <c r="A82" s="488" t="s">
        <v>1013</v>
      </c>
      <c r="B82" s="489" t="s">
        <v>113</v>
      </c>
      <c r="C82" s="489"/>
      <c r="D82" s="489"/>
      <c r="E82" s="299">
        <f>E83</f>
        <v>380</v>
      </c>
      <c r="F82" s="299">
        <f t="shared" ref="F82:P82" si="34">F83</f>
        <v>0</v>
      </c>
      <c r="G82" s="299">
        <f t="shared" si="34"/>
        <v>0</v>
      </c>
      <c r="H82" s="299">
        <f t="shared" si="34"/>
        <v>0</v>
      </c>
      <c r="I82" s="299">
        <f t="shared" si="34"/>
        <v>0</v>
      </c>
      <c r="J82" s="299">
        <f t="shared" si="34"/>
        <v>0</v>
      </c>
      <c r="K82" s="299">
        <f t="shared" si="34"/>
        <v>0</v>
      </c>
      <c r="L82" s="299">
        <f t="shared" si="34"/>
        <v>0</v>
      </c>
      <c r="M82" s="299">
        <f t="shared" si="34"/>
        <v>0</v>
      </c>
      <c r="N82" s="299">
        <f t="shared" si="34"/>
        <v>380</v>
      </c>
      <c r="O82" s="299">
        <f t="shared" si="34"/>
        <v>38</v>
      </c>
      <c r="P82" s="299">
        <f t="shared" si="34"/>
        <v>342</v>
      </c>
      <c r="Q82" s="489"/>
      <c r="BG82" s="501"/>
    </row>
    <row r="83" spans="1:59" ht="31.5">
      <c r="A83" s="507" t="s">
        <v>12</v>
      </c>
      <c r="B83" s="493" t="s">
        <v>677</v>
      </c>
      <c r="C83" s="493"/>
      <c r="D83" s="493"/>
      <c r="E83" s="298">
        <f>G83+J83+L83+M83+N83</f>
        <v>380</v>
      </c>
      <c r="F83" s="298"/>
      <c r="G83" s="298">
        <f>F83-H83</f>
        <v>0</v>
      </c>
      <c r="H83" s="298"/>
      <c r="I83" s="298"/>
      <c r="J83" s="298"/>
      <c r="K83" s="298"/>
      <c r="L83" s="298"/>
      <c r="M83" s="298"/>
      <c r="N83" s="298">
        <v>380</v>
      </c>
      <c r="O83" s="298">
        <v>38</v>
      </c>
      <c r="P83" s="298">
        <f>E83-O83</f>
        <v>342</v>
      </c>
      <c r="Q83" s="493"/>
    </row>
    <row r="84" spans="1:59" s="473" customFormat="1">
      <c r="A84" s="488" t="s">
        <v>1014</v>
      </c>
      <c r="B84" s="486" t="s">
        <v>1015</v>
      </c>
      <c r="C84" s="489"/>
      <c r="D84" s="489"/>
      <c r="E84" s="299">
        <f>SUM(E85:E86)</f>
        <v>1841</v>
      </c>
      <c r="F84" s="299">
        <f t="shared" ref="F84:P84" si="35">SUM(F85:F86)</f>
        <v>0</v>
      </c>
      <c r="G84" s="299">
        <f t="shared" si="35"/>
        <v>0</v>
      </c>
      <c r="H84" s="299">
        <f t="shared" si="35"/>
        <v>0</v>
      </c>
      <c r="I84" s="299">
        <f t="shared" si="35"/>
        <v>0</v>
      </c>
      <c r="J84" s="299">
        <f t="shared" si="35"/>
        <v>0</v>
      </c>
      <c r="K84" s="299">
        <f t="shared" si="35"/>
        <v>0</v>
      </c>
      <c r="L84" s="299">
        <f t="shared" si="35"/>
        <v>650</v>
      </c>
      <c r="M84" s="299">
        <f t="shared" si="35"/>
        <v>0</v>
      </c>
      <c r="N84" s="299">
        <f t="shared" si="35"/>
        <v>1191</v>
      </c>
      <c r="O84" s="299">
        <f t="shared" si="35"/>
        <v>0</v>
      </c>
      <c r="P84" s="299">
        <f t="shared" si="35"/>
        <v>1841</v>
      </c>
      <c r="Q84" s="489"/>
      <c r="BG84" s="501"/>
    </row>
    <row r="85" spans="1:59" ht="31.5">
      <c r="A85" s="507" t="s">
        <v>81</v>
      </c>
      <c r="B85" s="493" t="s">
        <v>1016</v>
      </c>
      <c r="C85" s="493"/>
      <c r="D85" s="493"/>
      <c r="E85" s="298">
        <f t="shared" ref="E85:E86" si="36">G85+J85+L85+M85+N85</f>
        <v>650</v>
      </c>
      <c r="F85" s="298"/>
      <c r="G85" s="298"/>
      <c r="H85" s="298"/>
      <c r="I85" s="298">
        <f>J85+K85</f>
        <v>0</v>
      </c>
      <c r="J85" s="298"/>
      <c r="K85" s="298"/>
      <c r="L85" s="298">
        <v>650</v>
      </c>
      <c r="M85" s="298"/>
      <c r="N85" s="298"/>
      <c r="O85" s="298"/>
      <c r="P85" s="508">
        <f>E85-O85</f>
        <v>650</v>
      </c>
      <c r="Q85" s="493"/>
    </row>
    <row r="86" spans="1:59" ht="71.25" customHeight="1">
      <c r="A86" s="507" t="s">
        <v>82</v>
      </c>
      <c r="B86" s="493" t="s">
        <v>932</v>
      </c>
      <c r="C86" s="493"/>
      <c r="D86" s="493"/>
      <c r="E86" s="298">
        <f t="shared" si="36"/>
        <v>1191</v>
      </c>
      <c r="F86" s="298"/>
      <c r="G86" s="298"/>
      <c r="H86" s="298"/>
      <c r="I86" s="298">
        <f>J86+K86</f>
        <v>0</v>
      </c>
      <c r="J86" s="298"/>
      <c r="K86" s="298"/>
      <c r="L86" s="298"/>
      <c r="M86" s="298"/>
      <c r="N86" s="298">
        <v>1191</v>
      </c>
      <c r="O86" s="298"/>
      <c r="P86" s="508">
        <f>E86-O86</f>
        <v>1191</v>
      </c>
      <c r="Q86" s="493"/>
    </row>
    <row r="87" spans="1:59" s="473" customFormat="1">
      <c r="A87" s="488" t="s">
        <v>5</v>
      </c>
      <c r="B87" s="485" t="s">
        <v>1017</v>
      </c>
      <c r="C87" s="489">
        <f>C88+C80+C82</f>
        <v>4</v>
      </c>
      <c r="D87" s="489">
        <f>D88+D80+D82</f>
        <v>4</v>
      </c>
      <c r="E87" s="487">
        <f>E88</f>
        <v>747</v>
      </c>
      <c r="F87" s="487">
        <f t="shared" ref="F87:P87" si="37">F88</f>
        <v>436</v>
      </c>
      <c r="G87" s="487">
        <f t="shared" si="37"/>
        <v>436</v>
      </c>
      <c r="H87" s="487">
        <f t="shared" si="37"/>
        <v>0</v>
      </c>
      <c r="I87" s="487">
        <f t="shared" si="37"/>
        <v>77</v>
      </c>
      <c r="J87" s="487">
        <f t="shared" si="37"/>
        <v>77</v>
      </c>
      <c r="K87" s="487">
        <f t="shared" si="37"/>
        <v>0</v>
      </c>
      <c r="L87" s="487">
        <f t="shared" si="37"/>
        <v>0</v>
      </c>
      <c r="M87" s="487">
        <f t="shared" si="37"/>
        <v>0</v>
      </c>
      <c r="N87" s="487">
        <f t="shared" si="37"/>
        <v>234</v>
      </c>
      <c r="O87" s="487">
        <f t="shared" si="37"/>
        <v>23</v>
      </c>
      <c r="P87" s="487">
        <f t="shared" si="37"/>
        <v>724</v>
      </c>
      <c r="Q87" s="489"/>
      <c r="BG87" s="501"/>
    </row>
    <row r="88" spans="1:59" s="473" customFormat="1">
      <c r="A88" s="488" t="s">
        <v>81</v>
      </c>
      <c r="B88" s="489" t="s">
        <v>1018</v>
      </c>
      <c r="C88" s="489">
        <v>4</v>
      </c>
      <c r="D88" s="489">
        <v>4</v>
      </c>
      <c r="E88" s="299">
        <f>SUM(E89:E92)</f>
        <v>747</v>
      </c>
      <c r="F88" s="299">
        <f t="shared" ref="F88:P88" si="38">SUM(F89:F92)</f>
        <v>436</v>
      </c>
      <c r="G88" s="299">
        <f t="shared" si="38"/>
        <v>436</v>
      </c>
      <c r="H88" s="299">
        <f t="shared" si="38"/>
        <v>0</v>
      </c>
      <c r="I88" s="299">
        <f t="shared" si="38"/>
        <v>77</v>
      </c>
      <c r="J88" s="299">
        <f t="shared" si="38"/>
        <v>77</v>
      </c>
      <c r="K88" s="299">
        <f t="shared" si="38"/>
        <v>0</v>
      </c>
      <c r="L88" s="299">
        <f t="shared" si="38"/>
        <v>0</v>
      </c>
      <c r="M88" s="299">
        <f t="shared" si="38"/>
        <v>0</v>
      </c>
      <c r="N88" s="299">
        <f t="shared" si="38"/>
        <v>234</v>
      </c>
      <c r="O88" s="299">
        <f t="shared" si="38"/>
        <v>23</v>
      </c>
      <c r="P88" s="299">
        <f t="shared" si="38"/>
        <v>724</v>
      </c>
      <c r="Q88" s="489"/>
      <c r="BG88" s="501"/>
    </row>
    <row r="89" spans="1:59">
      <c r="A89" s="507" t="s">
        <v>12</v>
      </c>
      <c r="B89" s="493" t="s">
        <v>474</v>
      </c>
      <c r="C89" s="493"/>
      <c r="D89" s="493"/>
      <c r="E89" s="298">
        <f t="shared" ref="E89:E92" si="39">G89+J89+L89+M89+N89</f>
        <v>436</v>
      </c>
      <c r="F89" s="298">
        <v>436</v>
      </c>
      <c r="G89" s="298">
        <f t="shared" ref="G89:G92" si="40">F89-H89</f>
        <v>436</v>
      </c>
      <c r="H89" s="298"/>
      <c r="I89" s="298"/>
      <c r="J89" s="298">
        <f t="shared" ref="J89" si="41">I89-K89</f>
        <v>0</v>
      </c>
      <c r="K89" s="298"/>
      <c r="L89" s="298"/>
      <c r="M89" s="298"/>
      <c r="N89" s="298"/>
      <c r="O89" s="298"/>
      <c r="P89" s="298">
        <f t="shared" ref="P89:P92" si="42">E89-O89</f>
        <v>436</v>
      </c>
      <c r="Q89" s="493"/>
    </row>
    <row r="90" spans="1:59">
      <c r="A90" s="507" t="s">
        <v>12</v>
      </c>
      <c r="B90" s="493" t="s">
        <v>637</v>
      </c>
      <c r="C90" s="493"/>
      <c r="D90" s="493"/>
      <c r="E90" s="298">
        <f t="shared" si="39"/>
        <v>77</v>
      </c>
      <c r="F90" s="298"/>
      <c r="G90" s="298">
        <f t="shared" si="40"/>
        <v>0</v>
      </c>
      <c r="H90" s="298"/>
      <c r="I90" s="298">
        <v>77</v>
      </c>
      <c r="J90" s="298">
        <v>77</v>
      </c>
      <c r="K90" s="298"/>
      <c r="L90" s="298"/>
      <c r="M90" s="298"/>
      <c r="N90" s="298"/>
      <c r="O90" s="298"/>
      <c r="P90" s="298">
        <f t="shared" si="42"/>
        <v>77</v>
      </c>
      <c r="Q90" s="493"/>
    </row>
    <row r="91" spans="1:59" ht="47.25">
      <c r="A91" s="507" t="s">
        <v>12</v>
      </c>
      <c r="B91" s="493" t="s">
        <v>485</v>
      </c>
      <c r="C91" s="493"/>
      <c r="D91" s="493"/>
      <c r="E91" s="298">
        <f t="shared" si="39"/>
        <v>12</v>
      </c>
      <c r="F91" s="298"/>
      <c r="G91" s="298">
        <f t="shared" si="40"/>
        <v>0</v>
      </c>
      <c r="H91" s="298"/>
      <c r="I91" s="298"/>
      <c r="J91" s="298">
        <f t="shared" ref="J91:J92" si="43">I91-K91</f>
        <v>0</v>
      </c>
      <c r="K91" s="298"/>
      <c r="L91" s="298"/>
      <c r="M91" s="298"/>
      <c r="N91" s="298">
        <v>12</v>
      </c>
      <c r="O91" s="298">
        <v>1</v>
      </c>
      <c r="P91" s="298">
        <f t="shared" si="42"/>
        <v>11</v>
      </c>
      <c r="Q91" s="493"/>
    </row>
    <row r="92" spans="1:59">
      <c r="A92" s="507" t="s">
        <v>12</v>
      </c>
      <c r="B92" s="493" t="s">
        <v>679</v>
      </c>
      <c r="C92" s="493"/>
      <c r="D92" s="493"/>
      <c r="E92" s="298">
        <f t="shared" si="39"/>
        <v>222</v>
      </c>
      <c r="F92" s="298"/>
      <c r="G92" s="298">
        <f t="shared" si="40"/>
        <v>0</v>
      </c>
      <c r="H92" s="298"/>
      <c r="I92" s="298"/>
      <c r="J92" s="298">
        <f t="shared" si="43"/>
        <v>0</v>
      </c>
      <c r="K92" s="298"/>
      <c r="L92" s="298"/>
      <c r="M92" s="298"/>
      <c r="N92" s="298">
        <v>222</v>
      </c>
      <c r="O92" s="298">
        <v>22</v>
      </c>
      <c r="P92" s="298">
        <f t="shared" si="42"/>
        <v>200</v>
      </c>
      <c r="Q92" s="493"/>
    </row>
    <row r="93" spans="1:59" ht="9" customHeight="1">
      <c r="A93" s="509"/>
      <c r="B93" s="509"/>
      <c r="C93" s="509"/>
      <c r="D93" s="509"/>
      <c r="E93" s="510"/>
      <c r="F93" s="510"/>
      <c r="G93" s="510"/>
      <c r="H93" s="510"/>
      <c r="I93" s="510"/>
      <c r="J93" s="510"/>
      <c r="K93" s="510"/>
      <c r="L93" s="510"/>
      <c r="M93" s="510"/>
      <c r="N93" s="510"/>
      <c r="O93" s="510"/>
      <c r="P93" s="510"/>
      <c r="Q93" s="509"/>
    </row>
    <row r="94" spans="1:59" s="505" customFormat="1">
      <c r="A94" s="511" t="s">
        <v>425</v>
      </c>
      <c r="B94" s="505" t="s">
        <v>1024</v>
      </c>
      <c r="BG94" s="506"/>
    </row>
    <row r="95" spans="1:59" ht="6" customHeight="1">
      <c r="A95" s="512"/>
      <c r="B95" s="620"/>
      <c r="C95" s="620"/>
      <c r="D95" s="620"/>
      <c r="E95" s="620"/>
      <c r="F95" s="620"/>
      <c r="G95" s="620"/>
      <c r="H95" s="620"/>
      <c r="I95" s="620"/>
      <c r="J95" s="620"/>
      <c r="K95" s="620"/>
      <c r="L95" s="620"/>
      <c r="M95" s="620"/>
      <c r="N95" s="620"/>
      <c r="O95" s="620"/>
      <c r="P95" s="620"/>
      <c r="Q95" s="620"/>
    </row>
    <row r="96" spans="1:59" ht="18" hidden="1" customHeight="1">
      <c r="A96" s="513"/>
      <c r="B96" s="471" t="s">
        <v>933</v>
      </c>
      <c r="N96" s="494"/>
    </row>
    <row r="97" spans="1:14">
      <c r="A97" s="513"/>
      <c r="N97" s="494"/>
    </row>
    <row r="98" spans="1:14">
      <c r="A98" s="513"/>
    </row>
    <row r="99" spans="1:14">
      <c r="A99" s="513"/>
    </row>
    <row r="105" spans="1:14">
      <c r="A105" s="513"/>
    </row>
  </sheetData>
  <mergeCells count="18">
    <mergeCell ref="A3:Q3"/>
    <mergeCell ref="A4:Q4"/>
    <mergeCell ref="A7:A9"/>
    <mergeCell ref="B7:B9"/>
    <mergeCell ref="C7:C9"/>
    <mergeCell ref="D7:D9"/>
    <mergeCell ref="E7:E9"/>
    <mergeCell ref="F7:N7"/>
    <mergeCell ref="O7:O9"/>
    <mergeCell ref="P7:P9"/>
    <mergeCell ref="B95:Q95"/>
    <mergeCell ref="Q7:Q9"/>
    <mergeCell ref="F8:F9"/>
    <mergeCell ref="G8:H8"/>
    <mergeCell ref="I8:K8"/>
    <mergeCell ref="L8:L9"/>
    <mergeCell ref="M8:M9"/>
    <mergeCell ref="N8:N9"/>
  </mergeCells>
  <pageMargins left="0.65" right="0.22" top="0.65" bottom="0.46" header="0.16" footer="0.2"/>
  <pageSetup paperSize="9" scale="76" fitToHeight="0" orientation="landscape" verticalDpi="0" r:id="rId1"/>
  <headerFooter alignWithMargins="0">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98"/>
  <sheetViews>
    <sheetView zoomScaleNormal="100" workbookViewId="0">
      <selection activeCell="B24" sqref="B24"/>
    </sheetView>
  </sheetViews>
  <sheetFormatPr defaultRowHeight="15.75"/>
  <cols>
    <col min="1" max="1" width="5.875" style="5" customWidth="1"/>
    <col min="2" max="2" width="59.75" style="5" customWidth="1"/>
    <col min="3" max="5" width="13" style="5" customWidth="1"/>
    <col min="6" max="6" width="10.375" style="5" customWidth="1"/>
    <col min="7" max="7" width="12.625" style="5" customWidth="1"/>
    <col min="8" max="256" width="9" style="5"/>
    <col min="257" max="257" width="5.125" style="5" customWidth="1"/>
    <col min="258" max="258" width="61.125" style="5" customWidth="1"/>
    <col min="259" max="262" width="10.375" style="5" customWidth="1"/>
    <col min="263" max="512" width="9" style="5"/>
    <col min="513" max="513" width="5.125" style="5" customWidth="1"/>
    <col min="514" max="514" width="61.125" style="5" customWidth="1"/>
    <col min="515" max="518" width="10.375" style="5" customWidth="1"/>
    <col min="519" max="768" width="9" style="5"/>
    <col min="769" max="769" width="5.125" style="5" customWidth="1"/>
    <col min="770" max="770" width="61.125" style="5" customWidth="1"/>
    <col min="771" max="774" width="10.375" style="5" customWidth="1"/>
    <col min="775" max="1024" width="9" style="5"/>
    <col min="1025" max="1025" width="5.125" style="5" customWidth="1"/>
    <col min="1026" max="1026" width="61.125" style="5" customWidth="1"/>
    <col min="1027" max="1030" width="10.375" style="5" customWidth="1"/>
    <col min="1031" max="1280" width="9" style="5"/>
    <col min="1281" max="1281" width="5.125" style="5" customWidth="1"/>
    <col min="1282" max="1282" width="61.125" style="5" customWidth="1"/>
    <col min="1283" max="1286" width="10.375" style="5" customWidth="1"/>
    <col min="1287" max="1536" width="9" style="5"/>
    <col min="1537" max="1537" width="5.125" style="5" customWidth="1"/>
    <col min="1538" max="1538" width="61.125" style="5" customWidth="1"/>
    <col min="1539" max="1542" width="10.375" style="5" customWidth="1"/>
    <col min="1543" max="1792" width="9" style="5"/>
    <col min="1793" max="1793" width="5.125" style="5" customWidth="1"/>
    <col min="1794" max="1794" width="61.125" style="5" customWidth="1"/>
    <col min="1795" max="1798" width="10.375" style="5" customWidth="1"/>
    <col min="1799" max="2048" width="9" style="5"/>
    <col min="2049" max="2049" width="5.125" style="5" customWidth="1"/>
    <col min="2050" max="2050" width="61.125" style="5" customWidth="1"/>
    <col min="2051" max="2054" width="10.375" style="5" customWidth="1"/>
    <col min="2055" max="2304" width="9" style="5"/>
    <col min="2305" max="2305" width="5.125" style="5" customWidth="1"/>
    <col min="2306" max="2306" width="61.125" style="5" customWidth="1"/>
    <col min="2307" max="2310" width="10.375" style="5" customWidth="1"/>
    <col min="2311" max="2560" width="9" style="5"/>
    <col min="2561" max="2561" width="5.125" style="5" customWidth="1"/>
    <col min="2562" max="2562" width="61.125" style="5" customWidth="1"/>
    <col min="2563" max="2566" width="10.375" style="5" customWidth="1"/>
    <col min="2567" max="2816" width="9" style="5"/>
    <col min="2817" max="2817" width="5.125" style="5" customWidth="1"/>
    <col min="2818" max="2818" width="61.125" style="5" customWidth="1"/>
    <col min="2819" max="2822" width="10.375" style="5" customWidth="1"/>
    <col min="2823" max="3072" width="9" style="5"/>
    <col min="3073" max="3073" width="5.125" style="5" customWidth="1"/>
    <col min="3074" max="3074" width="61.125" style="5" customWidth="1"/>
    <col min="3075" max="3078" width="10.375" style="5" customWidth="1"/>
    <col min="3079" max="3328" width="9" style="5"/>
    <col min="3329" max="3329" width="5.125" style="5" customWidth="1"/>
    <col min="3330" max="3330" width="61.125" style="5" customWidth="1"/>
    <col min="3331" max="3334" width="10.375" style="5" customWidth="1"/>
    <col min="3335" max="3584" width="9" style="5"/>
    <col min="3585" max="3585" width="5.125" style="5" customWidth="1"/>
    <col min="3586" max="3586" width="61.125" style="5" customWidth="1"/>
    <col min="3587" max="3590" width="10.375" style="5" customWidth="1"/>
    <col min="3591" max="3840" width="9" style="5"/>
    <col min="3841" max="3841" width="5.125" style="5" customWidth="1"/>
    <col min="3842" max="3842" width="61.125" style="5" customWidth="1"/>
    <col min="3843" max="3846" width="10.375" style="5" customWidth="1"/>
    <col min="3847" max="4096" width="9" style="5"/>
    <col min="4097" max="4097" width="5.125" style="5" customWidth="1"/>
    <col min="4098" max="4098" width="61.125" style="5" customWidth="1"/>
    <col min="4099" max="4102" width="10.375" style="5" customWidth="1"/>
    <col min="4103" max="4352" width="9" style="5"/>
    <col min="4353" max="4353" width="5.125" style="5" customWidth="1"/>
    <col min="4354" max="4354" width="61.125" style="5" customWidth="1"/>
    <col min="4355" max="4358" width="10.375" style="5" customWidth="1"/>
    <col min="4359" max="4608" width="9" style="5"/>
    <col min="4609" max="4609" width="5.125" style="5" customWidth="1"/>
    <col min="4610" max="4610" width="61.125" style="5" customWidth="1"/>
    <col min="4611" max="4614" width="10.375" style="5" customWidth="1"/>
    <col min="4615" max="4864" width="9" style="5"/>
    <col min="4865" max="4865" width="5.125" style="5" customWidth="1"/>
    <col min="4866" max="4866" width="61.125" style="5" customWidth="1"/>
    <col min="4867" max="4870" width="10.375" style="5" customWidth="1"/>
    <col min="4871" max="5120" width="9" style="5"/>
    <col min="5121" max="5121" width="5.125" style="5" customWidth="1"/>
    <col min="5122" max="5122" width="61.125" style="5" customWidth="1"/>
    <col min="5123" max="5126" width="10.375" style="5" customWidth="1"/>
    <col min="5127" max="5376" width="9" style="5"/>
    <col min="5377" max="5377" width="5.125" style="5" customWidth="1"/>
    <col min="5378" max="5378" width="61.125" style="5" customWidth="1"/>
    <col min="5379" max="5382" width="10.375" style="5" customWidth="1"/>
    <col min="5383" max="5632" width="9" style="5"/>
    <col min="5633" max="5633" width="5.125" style="5" customWidth="1"/>
    <col min="5634" max="5634" width="61.125" style="5" customWidth="1"/>
    <col min="5635" max="5638" width="10.375" style="5" customWidth="1"/>
    <col min="5639" max="5888" width="9" style="5"/>
    <col min="5889" max="5889" width="5.125" style="5" customWidth="1"/>
    <col min="5890" max="5890" width="61.125" style="5" customWidth="1"/>
    <col min="5891" max="5894" width="10.375" style="5" customWidth="1"/>
    <col min="5895" max="6144" width="9" style="5"/>
    <col min="6145" max="6145" width="5.125" style="5" customWidth="1"/>
    <col min="6146" max="6146" width="61.125" style="5" customWidth="1"/>
    <col min="6147" max="6150" width="10.375" style="5" customWidth="1"/>
    <col min="6151" max="6400" width="9" style="5"/>
    <col min="6401" max="6401" width="5.125" style="5" customWidth="1"/>
    <col min="6402" max="6402" width="61.125" style="5" customWidth="1"/>
    <col min="6403" max="6406" width="10.375" style="5" customWidth="1"/>
    <col min="6407" max="6656" width="9" style="5"/>
    <col min="6657" max="6657" width="5.125" style="5" customWidth="1"/>
    <col min="6658" max="6658" width="61.125" style="5" customWidth="1"/>
    <col min="6659" max="6662" width="10.375" style="5" customWidth="1"/>
    <col min="6663" max="6912" width="9" style="5"/>
    <col min="6913" max="6913" width="5.125" style="5" customWidth="1"/>
    <col min="6914" max="6914" width="61.125" style="5" customWidth="1"/>
    <col min="6915" max="6918" width="10.375" style="5" customWidth="1"/>
    <col min="6919" max="7168" width="9" style="5"/>
    <col min="7169" max="7169" width="5.125" style="5" customWidth="1"/>
    <col min="7170" max="7170" width="61.125" style="5" customWidth="1"/>
    <col min="7171" max="7174" width="10.375" style="5" customWidth="1"/>
    <col min="7175" max="7424" width="9" style="5"/>
    <col min="7425" max="7425" width="5.125" style="5" customWidth="1"/>
    <col min="7426" max="7426" width="61.125" style="5" customWidth="1"/>
    <col min="7427" max="7430" width="10.375" style="5" customWidth="1"/>
    <col min="7431" max="7680" width="9" style="5"/>
    <col min="7681" max="7681" width="5.125" style="5" customWidth="1"/>
    <col min="7682" max="7682" width="61.125" style="5" customWidth="1"/>
    <col min="7683" max="7686" width="10.375" style="5" customWidth="1"/>
    <col min="7687" max="7936" width="9" style="5"/>
    <col min="7937" max="7937" width="5.125" style="5" customWidth="1"/>
    <col min="7938" max="7938" width="61.125" style="5" customWidth="1"/>
    <col min="7939" max="7942" width="10.375" style="5" customWidth="1"/>
    <col min="7943" max="8192" width="9" style="5"/>
    <col min="8193" max="8193" width="5.125" style="5" customWidth="1"/>
    <col min="8194" max="8194" width="61.125" style="5" customWidth="1"/>
    <col min="8195" max="8198" width="10.375" style="5" customWidth="1"/>
    <col min="8199" max="8448" width="9" style="5"/>
    <col min="8449" max="8449" width="5.125" style="5" customWidth="1"/>
    <col min="8450" max="8450" width="61.125" style="5" customWidth="1"/>
    <col min="8451" max="8454" width="10.375" style="5" customWidth="1"/>
    <col min="8455" max="8704" width="9" style="5"/>
    <col min="8705" max="8705" width="5.125" style="5" customWidth="1"/>
    <col min="8706" max="8706" width="61.125" style="5" customWidth="1"/>
    <col min="8707" max="8710" width="10.375" style="5" customWidth="1"/>
    <col min="8711" max="8960" width="9" style="5"/>
    <col min="8961" max="8961" width="5.125" style="5" customWidth="1"/>
    <col min="8962" max="8962" width="61.125" style="5" customWidth="1"/>
    <col min="8963" max="8966" width="10.375" style="5" customWidth="1"/>
    <col min="8967" max="9216" width="9" style="5"/>
    <col min="9217" max="9217" width="5.125" style="5" customWidth="1"/>
    <col min="9218" max="9218" width="61.125" style="5" customWidth="1"/>
    <col min="9219" max="9222" width="10.375" style="5" customWidth="1"/>
    <col min="9223" max="9472" width="9" style="5"/>
    <col min="9473" max="9473" width="5.125" style="5" customWidth="1"/>
    <col min="9474" max="9474" width="61.125" style="5" customWidth="1"/>
    <col min="9475" max="9478" width="10.375" style="5" customWidth="1"/>
    <col min="9479" max="9728" width="9" style="5"/>
    <col min="9729" max="9729" width="5.125" style="5" customWidth="1"/>
    <col min="9730" max="9730" width="61.125" style="5" customWidth="1"/>
    <col min="9731" max="9734" width="10.375" style="5" customWidth="1"/>
    <col min="9735" max="9984" width="9" style="5"/>
    <col min="9985" max="9985" width="5.125" style="5" customWidth="1"/>
    <col min="9986" max="9986" width="61.125" style="5" customWidth="1"/>
    <col min="9987" max="9990" width="10.375" style="5" customWidth="1"/>
    <col min="9991" max="10240" width="9" style="5"/>
    <col min="10241" max="10241" width="5.125" style="5" customWidth="1"/>
    <col min="10242" max="10242" width="61.125" style="5" customWidth="1"/>
    <col min="10243" max="10246" width="10.375" style="5" customWidth="1"/>
    <col min="10247" max="10496" width="9" style="5"/>
    <col min="10497" max="10497" width="5.125" style="5" customWidth="1"/>
    <col min="10498" max="10498" width="61.125" style="5" customWidth="1"/>
    <col min="10499" max="10502" width="10.375" style="5" customWidth="1"/>
    <col min="10503" max="10752" width="9" style="5"/>
    <col min="10753" max="10753" width="5.125" style="5" customWidth="1"/>
    <col min="10754" max="10754" width="61.125" style="5" customWidth="1"/>
    <col min="10755" max="10758" width="10.375" style="5" customWidth="1"/>
    <col min="10759" max="11008" width="9" style="5"/>
    <col min="11009" max="11009" width="5.125" style="5" customWidth="1"/>
    <col min="11010" max="11010" width="61.125" style="5" customWidth="1"/>
    <col min="11011" max="11014" width="10.375" style="5" customWidth="1"/>
    <col min="11015" max="11264" width="9" style="5"/>
    <col min="11265" max="11265" width="5.125" style="5" customWidth="1"/>
    <col min="11266" max="11266" width="61.125" style="5" customWidth="1"/>
    <col min="11267" max="11270" width="10.375" style="5" customWidth="1"/>
    <col min="11271" max="11520" width="9" style="5"/>
    <col min="11521" max="11521" width="5.125" style="5" customWidth="1"/>
    <col min="11522" max="11522" width="61.125" style="5" customWidth="1"/>
    <col min="11523" max="11526" width="10.375" style="5" customWidth="1"/>
    <col min="11527" max="11776" width="9" style="5"/>
    <col min="11777" max="11777" width="5.125" style="5" customWidth="1"/>
    <col min="11778" max="11778" width="61.125" style="5" customWidth="1"/>
    <col min="11779" max="11782" width="10.375" style="5" customWidth="1"/>
    <col min="11783" max="12032" width="9" style="5"/>
    <col min="12033" max="12033" width="5.125" style="5" customWidth="1"/>
    <col min="12034" max="12034" width="61.125" style="5" customWidth="1"/>
    <col min="12035" max="12038" width="10.375" style="5" customWidth="1"/>
    <col min="12039" max="12288" width="9" style="5"/>
    <col min="12289" max="12289" width="5.125" style="5" customWidth="1"/>
    <col min="12290" max="12290" width="61.125" style="5" customWidth="1"/>
    <col min="12291" max="12294" width="10.375" style="5" customWidth="1"/>
    <col min="12295" max="12544" width="9" style="5"/>
    <col min="12545" max="12545" width="5.125" style="5" customWidth="1"/>
    <col min="12546" max="12546" width="61.125" style="5" customWidth="1"/>
    <col min="12547" max="12550" width="10.375" style="5" customWidth="1"/>
    <col min="12551" max="12800" width="9" style="5"/>
    <col min="12801" max="12801" width="5.125" style="5" customWidth="1"/>
    <col min="12802" max="12802" width="61.125" style="5" customWidth="1"/>
    <col min="12803" max="12806" width="10.375" style="5" customWidth="1"/>
    <col min="12807" max="13056" width="9" style="5"/>
    <col min="13057" max="13057" width="5.125" style="5" customWidth="1"/>
    <col min="13058" max="13058" width="61.125" style="5" customWidth="1"/>
    <col min="13059" max="13062" width="10.375" style="5" customWidth="1"/>
    <col min="13063" max="13312" width="9" style="5"/>
    <col min="13313" max="13313" width="5.125" style="5" customWidth="1"/>
    <col min="13314" max="13314" width="61.125" style="5" customWidth="1"/>
    <col min="13315" max="13318" width="10.375" style="5" customWidth="1"/>
    <col min="13319" max="13568" width="9" style="5"/>
    <col min="13569" max="13569" width="5.125" style="5" customWidth="1"/>
    <col min="13570" max="13570" width="61.125" style="5" customWidth="1"/>
    <col min="13571" max="13574" width="10.375" style="5" customWidth="1"/>
    <col min="13575" max="13824" width="9" style="5"/>
    <col min="13825" max="13825" width="5.125" style="5" customWidth="1"/>
    <col min="13826" max="13826" width="61.125" style="5" customWidth="1"/>
    <col min="13827" max="13830" width="10.375" style="5" customWidth="1"/>
    <col min="13831" max="14080" width="9" style="5"/>
    <col min="14081" max="14081" width="5.125" style="5" customWidth="1"/>
    <col min="14082" max="14082" width="61.125" style="5" customWidth="1"/>
    <col min="14083" max="14086" width="10.375" style="5" customWidth="1"/>
    <col min="14087" max="14336" width="9" style="5"/>
    <col min="14337" max="14337" width="5.125" style="5" customWidth="1"/>
    <col min="14338" max="14338" width="61.125" style="5" customWidth="1"/>
    <col min="14339" max="14342" width="10.375" style="5" customWidth="1"/>
    <col min="14343" max="14592" width="9" style="5"/>
    <col min="14593" max="14593" width="5.125" style="5" customWidth="1"/>
    <col min="14594" max="14594" width="61.125" style="5" customWidth="1"/>
    <col min="14595" max="14598" width="10.375" style="5" customWidth="1"/>
    <col min="14599" max="14848" width="9" style="5"/>
    <col min="14849" max="14849" width="5.125" style="5" customWidth="1"/>
    <col min="14850" max="14850" width="61.125" style="5" customWidth="1"/>
    <col min="14851" max="14854" width="10.375" style="5" customWidth="1"/>
    <col min="14855" max="15104" width="9" style="5"/>
    <col min="15105" max="15105" width="5.125" style="5" customWidth="1"/>
    <col min="15106" max="15106" width="61.125" style="5" customWidth="1"/>
    <col min="15107" max="15110" width="10.375" style="5" customWidth="1"/>
    <col min="15111" max="15360" width="9" style="5"/>
    <col min="15361" max="15361" width="5.125" style="5" customWidth="1"/>
    <col min="15362" max="15362" width="61.125" style="5" customWidth="1"/>
    <col min="15363" max="15366" width="10.375" style="5" customWidth="1"/>
    <col min="15367" max="15616" width="9" style="5"/>
    <col min="15617" max="15617" width="5.125" style="5" customWidth="1"/>
    <col min="15618" max="15618" width="61.125" style="5" customWidth="1"/>
    <col min="15619" max="15622" width="10.375" style="5" customWidth="1"/>
    <col min="15623" max="15872" width="9" style="5"/>
    <col min="15873" max="15873" width="5.125" style="5" customWidth="1"/>
    <col min="15874" max="15874" width="61.125" style="5" customWidth="1"/>
    <col min="15875" max="15878" width="10.375" style="5" customWidth="1"/>
    <col min="15879" max="16128" width="9" style="5"/>
    <col min="16129" max="16129" width="5.125" style="5" customWidth="1"/>
    <col min="16130" max="16130" width="61.125" style="5" customWidth="1"/>
    <col min="16131" max="16134" width="10.375" style="5" customWidth="1"/>
    <col min="16135" max="16384" width="9" style="5"/>
  </cols>
  <sheetData>
    <row r="1" spans="1:6" ht="18.75">
      <c r="A1" s="3"/>
      <c r="B1" s="42"/>
      <c r="C1" s="4"/>
      <c r="D1" s="7"/>
      <c r="E1" s="163"/>
      <c r="F1" s="163" t="s">
        <v>266</v>
      </c>
    </row>
    <row r="2" spans="1:6" ht="12.75" hidden="1" customHeight="1">
      <c r="A2" s="6"/>
      <c r="B2" s="6"/>
      <c r="C2" s="4"/>
      <c r="D2" s="4"/>
      <c r="E2" s="4"/>
      <c r="F2" s="4"/>
    </row>
    <row r="3" spans="1:6" ht="12.75" customHeight="1">
      <c r="A3" s="6"/>
      <c r="B3" s="6"/>
      <c r="C3" s="4"/>
      <c r="D3" s="4"/>
      <c r="E3" s="4"/>
      <c r="F3" s="4"/>
    </row>
    <row r="4" spans="1:6" ht="19.5">
      <c r="A4" s="540" t="s">
        <v>277</v>
      </c>
      <c r="B4" s="540"/>
      <c r="C4" s="540"/>
      <c r="D4" s="540"/>
      <c r="E4" s="540"/>
      <c r="F4" s="540"/>
    </row>
    <row r="5" spans="1:6" ht="27.75" customHeight="1">
      <c r="A5" s="541" t="s">
        <v>939</v>
      </c>
      <c r="B5" s="541"/>
      <c r="C5" s="541"/>
      <c r="D5" s="541"/>
      <c r="E5" s="541"/>
      <c r="F5" s="541"/>
    </row>
    <row r="6" spans="1:6" ht="12.75" hidden="1" customHeight="1">
      <c r="A6" s="8"/>
      <c r="B6" s="8"/>
      <c r="C6" s="4"/>
      <c r="D6" s="4"/>
      <c r="E6" s="4"/>
      <c r="F6" s="4"/>
    </row>
    <row r="7" spans="1:6" ht="27.75" customHeight="1">
      <c r="A7" s="166"/>
      <c r="B7" s="166"/>
      <c r="C7" s="9"/>
      <c r="D7" s="538" t="s">
        <v>0</v>
      </c>
      <c r="E7" s="538"/>
      <c r="F7" s="538"/>
    </row>
    <row r="8" spans="1:6" s="10" customFormat="1" ht="21.75" customHeight="1">
      <c r="A8" s="542" t="s">
        <v>75</v>
      </c>
      <c r="B8" s="544" t="s">
        <v>256</v>
      </c>
      <c r="C8" s="539" t="s">
        <v>77</v>
      </c>
      <c r="D8" s="539" t="s">
        <v>274</v>
      </c>
      <c r="E8" s="546" t="s">
        <v>1</v>
      </c>
      <c r="F8" s="546"/>
    </row>
    <row r="9" spans="1:6" s="10" customFormat="1" ht="45.75" customHeight="1">
      <c r="A9" s="543"/>
      <c r="B9" s="545"/>
      <c r="C9" s="539"/>
      <c r="D9" s="539"/>
      <c r="E9" s="164" t="s">
        <v>3</v>
      </c>
      <c r="F9" s="164" t="s">
        <v>76</v>
      </c>
    </row>
    <row r="10" spans="1:6" s="2" customFormat="1" ht="17.25" customHeight="1">
      <c r="A10" s="1" t="s">
        <v>4</v>
      </c>
      <c r="B10" s="1" t="s">
        <v>5</v>
      </c>
      <c r="C10" s="1">
        <v>1</v>
      </c>
      <c r="D10" s="1">
        <v>2</v>
      </c>
      <c r="E10" s="1" t="s">
        <v>6</v>
      </c>
      <c r="F10" s="1" t="s">
        <v>7</v>
      </c>
    </row>
    <row r="11" spans="1:6" s="9" customFormat="1" ht="26.25" customHeight="1">
      <c r="A11" s="14"/>
      <c r="B11" s="14" t="s">
        <v>30</v>
      </c>
      <c r="C11" s="73">
        <f>C12+C31</f>
        <v>342953</v>
      </c>
      <c r="D11" s="73">
        <f>D12+D31</f>
        <v>407254</v>
      </c>
      <c r="E11" s="73">
        <f>D11-C11</f>
        <v>64301</v>
      </c>
      <c r="F11" s="160">
        <f>D11/C11</f>
        <v>1.1874921636492464</v>
      </c>
    </row>
    <row r="12" spans="1:6" s="9" customFormat="1" ht="20.100000000000001" customHeight="1">
      <c r="A12" s="17" t="s">
        <v>4</v>
      </c>
      <c r="B12" s="24" t="s">
        <v>31</v>
      </c>
      <c r="C12" s="79">
        <f>C13+C23+C27+C28+C29+C30</f>
        <v>300953</v>
      </c>
      <c r="D12" s="79">
        <f>D13+D23+D27+D28+D29+D30</f>
        <v>398125</v>
      </c>
      <c r="E12" s="79">
        <f t="shared" ref="E12:E45" si="0">D12-C12</f>
        <v>97172</v>
      </c>
      <c r="F12" s="161">
        <f t="shared" ref="F12:F47" si="1">D12/C12</f>
        <v>1.3228809814157028</v>
      </c>
    </row>
    <row r="13" spans="1:6" s="12" customFormat="1" ht="20.100000000000001" customHeight="1">
      <c r="A13" s="17" t="s">
        <v>8</v>
      </c>
      <c r="B13" s="24" t="s">
        <v>51</v>
      </c>
      <c r="C13" s="79">
        <f>C14+C22</f>
        <v>22990</v>
      </c>
      <c r="D13" s="79">
        <f>D14+D22</f>
        <v>24774</v>
      </c>
      <c r="E13" s="79">
        <f t="shared" si="0"/>
        <v>1784</v>
      </c>
      <c r="F13" s="161">
        <f t="shared" si="1"/>
        <v>1.0775989560678556</v>
      </c>
    </row>
    <row r="14" spans="1:6" s="12" customFormat="1" ht="20.100000000000001" customHeight="1">
      <c r="A14" s="20">
        <v>1</v>
      </c>
      <c r="B14" s="21" t="s">
        <v>33</v>
      </c>
      <c r="C14" s="78">
        <f>8030+7040+7920-C22</f>
        <v>22200</v>
      </c>
      <c r="D14" s="78">
        <f>8030+7920+8824-D22</f>
        <v>23984</v>
      </c>
      <c r="E14" s="19">
        <f t="shared" si="0"/>
        <v>1784</v>
      </c>
      <c r="F14" s="159">
        <f t="shared" si="1"/>
        <v>1.0803603603603604</v>
      </c>
    </row>
    <row r="15" spans="1:6" s="12" customFormat="1" ht="20.100000000000001" customHeight="1">
      <c r="A15" s="35"/>
      <c r="B15" s="76" t="s">
        <v>34</v>
      </c>
      <c r="C15" s="34"/>
      <c r="D15" s="34"/>
      <c r="E15" s="19"/>
      <c r="F15" s="159"/>
    </row>
    <row r="16" spans="1:6" s="92" customFormat="1" ht="20.100000000000001" customHeight="1">
      <c r="A16" s="89" t="s">
        <v>12</v>
      </c>
      <c r="B16" s="106" t="s">
        <v>35</v>
      </c>
      <c r="C16" s="78">
        <v>5567</v>
      </c>
      <c r="D16" s="78">
        <v>2750</v>
      </c>
      <c r="E16" s="19">
        <f t="shared" si="0"/>
        <v>-2817</v>
      </c>
      <c r="F16" s="159">
        <f t="shared" si="1"/>
        <v>0.49398239626369678</v>
      </c>
    </row>
    <row r="17" spans="1:6" s="92" customFormat="1" ht="20.100000000000001" customHeight="1">
      <c r="A17" s="89" t="s">
        <v>12</v>
      </c>
      <c r="B17" s="106" t="s">
        <v>36</v>
      </c>
      <c r="C17" s="78"/>
      <c r="D17" s="78"/>
      <c r="E17" s="19"/>
      <c r="F17" s="159"/>
    </row>
    <row r="18" spans="1:6" s="9" customFormat="1" ht="20.100000000000001" customHeight="1">
      <c r="A18" s="20"/>
      <c r="B18" s="76" t="s">
        <v>37</v>
      </c>
      <c r="C18" s="34"/>
      <c r="D18" s="34"/>
      <c r="E18" s="19"/>
      <c r="F18" s="159"/>
    </row>
    <row r="19" spans="1:6" s="92" customFormat="1" ht="20.100000000000001" customHeight="1">
      <c r="A19" s="89" t="s">
        <v>12</v>
      </c>
      <c r="B19" s="106" t="s">
        <v>38</v>
      </c>
      <c r="C19" s="78">
        <f>7040+7920</f>
        <v>14960</v>
      </c>
      <c r="D19" s="78">
        <f>7920+8824</f>
        <v>16744</v>
      </c>
      <c r="E19" s="19">
        <f t="shared" si="0"/>
        <v>1784</v>
      </c>
      <c r="F19" s="159">
        <f t="shared" si="1"/>
        <v>1.1192513368983956</v>
      </c>
    </row>
    <row r="20" spans="1:6" s="92" customFormat="1" ht="20.100000000000001" customHeight="1">
      <c r="A20" s="89" t="s">
        <v>12</v>
      </c>
      <c r="B20" s="106" t="s">
        <v>39</v>
      </c>
      <c r="C20" s="78"/>
      <c r="D20" s="78"/>
      <c r="E20" s="19"/>
      <c r="F20" s="159"/>
    </row>
    <row r="21" spans="1:6" s="9" customFormat="1" ht="75">
      <c r="A21" s="20">
        <v>2</v>
      </c>
      <c r="B21" s="36" t="s">
        <v>40</v>
      </c>
      <c r="C21" s="34"/>
      <c r="D21" s="34"/>
      <c r="E21" s="19"/>
      <c r="F21" s="159"/>
    </row>
    <row r="22" spans="1:6" s="12" customFormat="1" ht="20.100000000000001" customHeight="1">
      <c r="A22" s="20">
        <v>3</v>
      </c>
      <c r="B22" s="21" t="s">
        <v>41</v>
      </c>
      <c r="C22" s="78">
        <v>790</v>
      </c>
      <c r="D22" s="78">
        <v>790</v>
      </c>
      <c r="E22" s="19">
        <f t="shared" si="0"/>
        <v>0</v>
      </c>
      <c r="F22" s="159">
        <f t="shared" si="1"/>
        <v>1</v>
      </c>
    </row>
    <row r="23" spans="1:6" s="9" customFormat="1" ht="20.100000000000001" customHeight="1">
      <c r="A23" s="17" t="s">
        <v>17</v>
      </c>
      <c r="B23" s="24" t="s">
        <v>42</v>
      </c>
      <c r="C23" s="79">
        <f>272083-C30</f>
        <v>268607</v>
      </c>
      <c r="D23" s="79">
        <f>365565-178</f>
        <v>365387</v>
      </c>
      <c r="E23" s="79">
        <f t="shared" si="0"/>
        <v>96780</v>
      </c>
      <c r="F23" s="161">
        <f t="shared" si="1"/>
        <v>1.3603033428019373</v>
      </c>
    </row>
    <row r="24" spans="1:6" s="9" customFormat="1" ht="20.100000000000001" customHeight="1">
      <c r="A24" s="17"/>
      <c r="B24" s="76" t="s">
        <v>43</v>
      </c>
      <c r="C24" s="34"/>
      <c r="D24" s="34"/>
      <c r="E24" s="19"/>
      <c r="F24" s="159"/>
    </row>
    <row r="25" spans="1:6" s="92" customFormat="1" ht="20.100000000000001" customHeight="1">
      <c r="A25" s="107">
        <v>1</v>
      </c>
      <c r="B25" s="106" t="s">
        <v>254</v>
      </c>
      <c r="C25" s="78">
        <v>156956</v>
      </c>
      <c r="D25" s="78">
        <v>210320</v>
      </c>
      <c r="E25" s="19">
        <f t="shared" si="0"/>
        <v>53364</v>
      </c>
      <c r="F25" s="159">
        <f t="shared" si="1"/>
        <v>1.3399933739391932</v>
      </c>
    </row>
    <row r="26" spans="1:6" s="92" customFormat="1" ht="20.100000000000001" customHeight="1">
      <c r="A26" s="107">
        <f>A25+1</f>
        <v>2</v>
      </c>
      <c r="B26" s="106" t="s">
        <v>278</v>
      </c>
      <c r="C26" s="78">
        <v>150</v>
      </c>
      <c r="D26" s="78">
        <v>150</v>
      </c>
      <c r="E26" s="19">
        <f t="shared" si="0"/>
        <v>0</v>
      </c>
      <c r="F26" s="159">
        <f t="shared" si="1"/>
        <v>1</v>
      </c>
    </row>
    <row r="27" spans="1:6" s="9" customFormat="1" ht="20.100000000000001" customHeight="1">
      <c r="A27" s="17" t="s">
        <v>23</v>
      </c>
      <c r="B27" s="24" t="s">
        <v>279</v>
      </c>
      <c r="C27" s="34"/>
      <c r="D27" s="34"/>
      <c r="E27" s="19"/>
      <c r="F27" s="159"/>
    </row>
    <row r="28" spans="1:6" s="9" customFormat="1" ht="20.100000000000001" customHeight="1">
      <c r="A28" s="17" t="s">
        <v>44</v>
      </c>
      <c r="B28" s="24" t="s">
        <v>280</v>
      </c>
      <c r="C28" s="34"/>
      <c r="D28" s="34"/>
      <c r="E28" s="19"/>
      <c r="F28" s="159"/>
    </row>
    <row r="29" spans="1:6" s="9" customFormat="1" ht="20.100000000000001" customHeight="1">
      <c r="A29" s="17" t="s">
        <v>251</v>
      </c>
      <c r="B29" s="24" t="s">
        <v>45</v>
      </c>
      <c r="C29" s="79">
        <v>5880</v>
      </c>
      <c r="D29" s="79">
        <f>7786+178</f>
        <v>7964</v>
      </c>
      <c r="E29" s="79">
        <f t="shared" si="0"/>
        <v>2084</v>
      </c>
      <c r="F29" s="161">
        <f t="shared" si="1"/>
        <v>1.3544217687074831</v>
      </c>
    </row>
    <row r="30" spans="1:6" s="9" customFormat="1" ht="20.100000000000001" customHeight="1">
      <c r="A30" s="17" t="s">
        <v>255</v>
      </c>
      <c r="B30" s="24" t="s">
        <v>46</v>
      </c>
      <c r="C30" s="79">
        <v>3476</v>
      </c>
      <c r="D30" s="79"/>
      <c r="E30" s="79">
        <f t="shared" si="0"/>
        <v>-3476</v>
      </c>
      <c r="F30" s="161">
        <f t="shared" si="1"/>
        <v>0</v>
      </c>
    </row>
    <row r="31" spans="1:6" s="9" customFormat="1" ht="20.100000000000001" customHeight="1">
      <c r="A31" s="17" t="s">
        <v>5</v>
      </c>
      <c r="B31" s="108" t="s">
        <v>47</v>
      </c>
      <c r="C31" s="79">
        <f>C32+C33</f>
        <v>42000</v>
      </c>
      <c r="D31" s="79">
        <f>D32+D33</f>
        <v>9129</v>
      </c>
      <c r="E31" s="79">
        <f t="shared" si="0"/>
        <v>-32871</v>
      </c>
      <c r="F31" s="161">
        <f t="shared" si="1"/>
        <v>0.21735714285714286</v>
      </c>
    </row>
    <row r="32" spans="1:6" s="9" customFormat="1" ht="20.100000000000001" customHeight="1">
      <c r="A32" s="17" t="s">
        <v>8</v>
      </c>
      <c r="B32" s="24" t="s">
        <v>48</v>
      </c>
      <c r="C32" s="34"/>
      <c r="D32" s="34"/>
      <c r="E32" s="19"/>
      <c r="F32" s="159"/>
    </row>
    <row r="33" spans="1:6" s="9" customFormat="1" ht="20.100000000000001" customHeight="1">
      <c r="A33" s="17" t="s">
        <v>17</v>
      </c>
      <c r="B33" s="24" t="s">
        <v>49</v>
      </c>
      <c r="C33" s="79">
        <f>C34+C46</f>
        <v>42000</v>
      </c>
      <c r="D33" s="79">
        <f t="shared" ref="D33:E33" si="2">D34+D46</f>
        <v>9129</v>
      </c>
      <c r="E33" s="79">
        <f t="shared" si="2"/>
        <v>-33881</v>
      </c>
      <c r="F33" s="161">
        <f t="shared" si="1"/>
        <v>0.21735714285714286</v>
      </c>
    </row>
    <row r="34" spans="1:6" s="9" customFormat="1" ht="20.100000000000001" customHeight="1">
      <c r="A34" s="17" t="s">
        <v>357</v>
      </c>
      <c r="B34" s="24" t="s">
        <v>359</v>
      </c>
      <c r="C34" s="79">
        <f>SUM(C35:C45)</f>
        <v>8477</v>
      </c>
      <c r="D34" s="79">
        <f t="shared" ref="D34:E34" si="3">SUM(D35:D45)</f>
        <v>120</v>
      </c>
      <c r="E34" s="79">
        <f t="shared" si="3"/>
        <v>-8357</v>
      </c>
      <c r="F34" s="161">
        <f t="shared" si="1"/>
        <v>1.4155951397900201E-2</v>
      </c>
    </row>
    <row r="35" spans="1:6" s="92" customFormat="1" ht="39.950000000000003" customHeight="1">
      <c r="A35" s="89" t="s">
        <v>81</v>
      </c>
      <c r="B35" s="90" t="s">
        <v>348</v>
      </c>
      <c r="C35" s="78">
        <v>10</v>
      </c>
      <c r="D35" s="78"/>
      <c r="E35" s="19">
        <f t="shared" si="0"/>
        <v>-10</v>
      </c>
      <c r="F35" s="159">
        <f t="shared" si="1"/>
        <v>0</v>
      </c>
    </row>
    <row r="36" spans="1:6" s="92" customFormat="1" ht="20.100000000000001" customHeight="1">
      <c r="A36" s="89" t="s">
        <v>82</v>
      </c>
      <c r="B36" s="90" t="s">
        <v>349</v>
      </c>
      <c r="C36" s="78">
        <v>85</v>
      </c>
      <c r="D36" s="78"/>
      <c r="E36" s="19">
        <f t="shared" si="0"/>
        <v>-85</v>
      </c>
      <c r="F36" s="159">
        <f t="shared" si="1"/>
        <v>0</v>
      </c>
    </row>
    <row r="37" spans="1:6" s="92" customFormat="1" ht="39.950000000000003" customHeight="1">
      <c r="A37" s="89" t="s">
        <v>83</v>
      </c>
      <c r="B37" s="90" t="s">
        <v>347</v>
      </c>
      <c r="C37" s="78">
        <v>850</v>
      </c>
      <c r="D37" s="78"/>
      <c r="E37" s="19">
        <f t="shared" si="0"/>
        <v>-850</v>
      </c>
      <c r="F37" s="159">
        <f t="shared" si="1"/>
        <v>0</v>
      </c>
    </row>
    <row r="38" spans="1:6" s="92" customFormat="1" ht="20.100000000000001" customHeight="1">
      <c r="A38" s="89" t="s">
        <v>84</v>
      </c>
      <c r="B38" s="90" t="s">
        <v>350</v>
      </c>
      <c r="C38" s="78">
        <v>1339</v>
      </c>
      <c r="D38" s="78"/>
      <c r="E38" s="19">
        <f t="shared" si="0"/>
        <v>-1339</v>
      </c>
      <c r="F38" s="159">
        <f t="shared" si="1"/>
        <v>0</v>
      </c>
    </row>
    <row r="39" spans="1:6" s="92" customFormat="1" ht="39.950000000000003" customHeight="1">
      <c r="A39" s="89" t="s">
        <v>85</v>
      </c>
      <c r="B39" s="90" t="s">
        <v>351</v>
      </c>
      <c r="C39" s="78">
        <v>135</v>
      </c>
      <c r="D39" s="78"/>
      <c r="E39" s="19">
        <f t="shared" si="0"/>
        <v>-135</v>
      </c>
      <c r="F39" s="159">
        <f t="shared" si="1"/>
        <v>0</v>
      </c>
    </row>
    <row r="40" spans="1:6" s="92" customFormat="1" ht="20.100000000000001" customHeight="1">
      <c r="A40" s="89" t="s">
        <v>86</v>
      </c>
      <c r="B40" s="90" t="s">
        <v>281</v>
      </c>
      <c r="C40" s="78">
        <v>3440</v>
      </c>
      <c r="D40" s="78"/>
      <c r="E40" s="19">
        <f t="shared" si="0"/>
        <v>-3440</v>
      </c>
      <c r="F40" s="159">
        <f t="shared" si="1"/>
        <v>0</v>
      </c>
    </row>
    <row r="41" spans="1:6" s="92" customFormat="1" ht="39.950000000000003" customHeight="1">
      <c r="A41" s="89" t="s">
        <v>87</v>
      </c>
      <c r="B41" s="90" t="s">
        <v>282</v>
      </c>
      <c r="C41" s="78">
        <v>1782</v>
      </c>
      <c r="D41" s="78"/>
      <c r="E41" s="19">
        <f t="shared" si="0"/>
        <v>-1782</v>
      </c>
      <c r="F41" s="159">
        <f t="shared" si="1"/>
        <v>0</v>
      </c>
    </row>
    <row r="42" spans="1:6" s="92" customFormat="1" ht="60" customHeight="1">
      <c r="A42" s="89" t="s">
        <v>88</v>
      </c>
      <c r="B42" s="90" t="s">
        <v>283</v>
      </c>
      <c r="C42" s="78">
        <v>400</v>
      </c>
      <c r="D42" s="78"/>
      <c r="E42" s="19">
        <f t="shared" si="0"/>
        <v>-400</v>
      </c>
      <c r="F42" s="159">
        <f t="shared" si="1"/>
        <v>0</v>
      </c>
    </row>
    <row r="43" spans="1:6" s="92" customFormat="1" ht="39.950000000000003" customHeight="1">
      <c r="A43" s="89" t="s">
        <v>89</v>
      </c>
      <c r="B43" s="90" t="s">
        <v>284</v>
      </c>
      <c r="C43" s="78">
        <v>257</v>
      </c>
      <c r="D43" s="78"/>
      <c r="E43" s="19">
        <f t="shared" si="0"/>
        <v>-257</v>
      </c>
      <c r="F43" s="159">
        <f t="shared" si="1"/>
        <v>0</v>
      </c>
    </row>
    <row r="44" spans="1:6" s="92" customFormat="1" ht="39.950000000000003" customHeight="1">
      <c r="A44" s="89" t="s">
        <v>90</v>
      </c>
      <c r="B44" s="90" t="s">
        <v>285</v>
      </c>
      <c r="C44" s="78">
        <v>90</v>
      </c>
      <c r="D44" s="78">
        <v>120</v>
      </c>
      <c r="E44" s="19">
        <f t="shared" si="0"/>
        <v>30</v>
      </c>
      <c r="F44" s="159">
        <f t="shared" si="1"/>
        <v>1.3333333333333333</v>
      </c>
    </row>
    <row r="45" spans="1:6" s="92" customFormat="1" ht="20.100000000000001" customHeight="1">
      <c r="A45" s="89" t="s">
        <v>91</v>
      </c>
      <c r="B45" s="106" t="s">
        <v>352</v>
      </c>
      <c r="C45" s="78">
        <v>89</v>
      </c>
      <c r="D45" s="78"/>
      <c r="E45" s="19">
        <f t="shared" si="0"/>
        <v>-89</v>
      </c>
      <c r="F45" s="159">
        <f t="shared" si="1"/>
        <v>0</v>
      </c>
    </row>
    <row r="46" spans="1:6" s="26" customFormat="1" ht="20.100000000000001" customHeight="1">
      <c r="A46" s="169" t="s">
        <v>358</v>
      </c>
      <c r="B46" s="170" t="s">
        <v>360</v>
      </c>
      <c r="C46" s="79">
        <f>C47+C53</f>
        <v>33523</v>
      </c>
      <c r="D46" s="79">
        <f>D47+D53</f>
        <v>9009</v>
      </c>
      <c r="E46" s="79">
        <f>E47+E53</f>
        <v>-25524</v>
      </c>
      <c r="F46" s="161">
        <f t="shared" si="1"/>
        <v>0.26874086448110251</v>
      </c>
    </row>
    <row r="47" spans="1:6" s="176" customFormat="1" ht="20.100000000000001" customHeight="1">
      <c r="A47" s="172">
        <v>1</v>
      </c>
      <c r="B47" s="173" t="s">
        <v>361</v>
      </c>
      <c r="C47" s="174">
        <f>SUM(C48:C52)</f>
        <v>9700</v>
      </c>
      <c r="D47" s="174">
        <f t="shared" ref="D47:E47" si="4">SUM(D48:D52)</f>
        <v>7999</v>
      </c>
      <c r="E47" s="174">
        <f t="shared" si="4"/>
        <v>-1701</v>
      </c>
      <c r="F47" s="175">
        <f t="shared" si="1"/>
        <v>0.824639175257732</v>
      </c>
    </row>
    <row r="48" spans="1:6" s="92" customFormat="1" ht="20.100000000000001" customHeight="1">
      <c r="A48" s="89" t="s">
        <v>363</v>
      </c>
      <c r="B48" s="90" t="s">
        <v>437</v>
      </c>
      <c r="C48" s="78">
        <v>2780</v>
      </c>
      <c r="D48" s="78">
        <v>2780</v>
      </c>
      <c r="E48" s="78">
        <f>D48-C48</f>
        <v>0</v>
      </c>
      <c r="F48" s="171"/>
    </row>
    <row r="49" spans="1:6" s="92" customFormat="1" ht="20.100000000000001" customHeight="1">
      <c r="A49" s="89" t="s">
        <v>364</v>
      </c>
      <c r="B49" s="90" t="s">
        <v>365</v>
      </c>
      <c r="C49" s="78">
        <v>5000</v>
      </c>
      <c r="D49" s="78">
        <v>2500</v>
      </c>
      <c r="E49" s="78">
        <f t="shared" ref="E49:E86" si="5">D49-C49</f>
        <v>-2500</v>
      </c>
      <c r="F49" s="171"/>
    </row>
    <row r="50" spans="1:6" s="92" customFormat="1" ht="39.950000000000003" customHeight="1">
      <c r="A50" s="89" t="s">
        <v>366</v>
      </c>
      <c r="B50" s="90" t="s">
        <v>367</v>
      </c>
      <c r="C50" s="78">
        <v>920</v>
      </c>
      <c r="D50" s="78">
        <v>920</v>
      </c>
      <c r="E50" s="78">
        <f t="shared" si="5"/>
        <v>0</v>
      </c>
      <c r="F50" s="171"/>
    </row>
    <row r="51" spans="1:6" s="92" customFormat="1" ht="120" customHeight="1">
      <c r="A51" s="89" t="s">
        <v>368</v>
      </c>
      <c r="B51" s="90" t="s">
        <v>369</v>
      </c>
      <c r="C51" s="78">
        <v>1000</v>
      </c>
      <c r="D51" s="78">
        <v>1000</v>
      </c>
      <c r="E51" s="78">
        <f t="shared" si="5"/>
        <v>0</v>
      </c>
      <c r="F51" s="171"/>
    </row>
    <row r="52" spans="1:6" s="92" customFormat="1" ht="140.1" customHeight="1">
      <c r="A52" s="89" t="s">
        <v>422</v>
      </c>
      <c r="B52" s="90" t="s">
        <v>423</v>
      </c>
      <c r="C52" s="78"/>
      <c r="D52" s="78">
        <v>799</v>
      </c>
      <c r="E52" s="78">
        <f t="shared" si="5"/>
        <v>799</v>
      </c>
      <c r="F52" s="171"/>
    </row>
    <row r="53" spans="1:6" s="176" customFormat="1" ht="20.100000000000001" customHeight="1">
      <c r="A53" s="172">
        <v>2</v>
      </c>
      <c r="B53" s="173" t="s">
        <v>362</v>
      </c>
      <c r="C53" s="174">
        <f>C54+C55+C59+C60+C61+C62+C63+C64+C65+C66+C67+C68+C73+C74+C75+C78+C81+C82+C85+C86</f>
        <v>23823</v>
      </c>
      <c r="D53" s="174">
        <f>D54+D55+D59+D60+D61+D62+D63+D64+D65+D66+D67+D68+D73+D74+D75+D78+D81+D82+D85+D86</f>
        <v>1010</v>
      </c>
      <c r="E53" s="174">
        <f t="shared" ref="E53" si="6">E54+E55+E59+E60+E61+E62+E63+E64+E65+E66+E67+E68+E73+E74+E75+E78+E81+E82</f>
        <v>-23823</v>
      </c>
      <c r="F53" s="175"/>
    </row>
    <row r="54" spans="1:6" s="92" customFormat="1" ht="39.950000000000003" customHeight="1">
      <c r="A54" s="89" t="s">
        <v>370</v>
      </c>
      <c r="B54" s="90" t="s">
        <v>371</v>
      </c>
      <c r="C54" s="78">
        <v>845</v>
      </c>
      <c r="D54" s="78"/>
      <c r="E54" s="78">
        <f t="shared" si="5"/>
        <v>-845</v>
      </c>
      <c r="F54" s="171"/>
    </row>
    <row r="55" spans="1:6" s="92" customFormat="1" ht="20.100000000000001" customHeight="1">
      <c r="A55" s="89" t="s">
        <v>372</v>
      </c>
      <c r="B55" s="90" t="s">
        <v>373</v>
      </c>
      <c r="C55" s="78">
        <f>SUM(C56:C58)</f>
        <v>5534</v>
      </c>
      <c r="D55" s="78"/>
      <c r="E55" s="78">
        <f t="shared" si="5"/>
        <v>-5534</v>
      </c>
      <c r="F55" s="171"/>
    </row>
    <row r="56" spans="1:6" s="102" customFormat="1" ht="60" customHeight="1">
      <c r="A56" s="103" t="s">
        <v>12</v>
      </c>
      <c r="B56" s="104" t="s">
        <v>374</v>
      </c>
      <c r="C56" s="158">
        <v>549</v>
      </c>
      <c r="D56" s="158"/>
      <c r="E56" s="158">
        <f t="shared" si="5"/>
        <v>-549</v>
      </c>
      <c r="F56" s="178"/>
    </row>
    <row r="57" spans="1:6" s="102" customFormat="1" ht="60" customHeight="1">
      <c r="A57" s="103" t="s">
        <v>12</v>
      </c>
      <c r="B57" s="104" t="s">
        <v>283</v>
      </c>
      <c r="C57" s="158">
        <v>1047</v>
      </c>
      <c r="D57" s="158"/>
      <c r="E57" s="158">
        <f t="shared" si="5"/>
        <v>-1047</v>
      </c>
      <c r="F57" s="178"/>
    </row>
    <row r="58" spans="1:6" s="102" customFormat="1" ht="60" customHeight="1">
      <c r="A58" s="103" t="s">
        <v>12</v>
      </c>
      <c r="B58" s="104" t="s">
        <v>282</v>
      </c>
      <c r="C58" s="158">
        <v>3938</v>
      </c>
      <c r="D58" s="158"/>
      <c r="E58" s="158">
        <f t="shared" si="5"/>
        <v>-3938</v>
      </c>
      <c r="F58" s="178"/>
    </row>
    <row r="59" spans="1:6" s="92" customFormat="1" ht="20.100000000000001" customHeight="1">
      <c r="A59" s="89" t="s">
        <v>375</v>
      </c>
      <c r="B59" s="90" t="s">
        <v>376</v>
      </c>
      <c r="C59" s="78">
        <v>6873</v>
      </c>
      <c r="D59" s="78"/>
      <c r="E59" s="78">
        <f t="shared" si="5"/>
        <v>-6873</v>
      </c>
      <c r="F59" s="171"/>
    </row>
    <row r="60" spans="1:6" s="92" customFormat="1" ht="20.100000000000001" customHeight="1">
      <c r="A60" s="89" t="s">
        <v>377</v>
      </c>
      <c r="B60" s="90" t="s">
        <v>378</v>
      </c>
      <c r="C60" s="78">
        <v>500</v>
      </c>
      <c r="D60" s="78"/>
      <c r="E60" s="78">
        <f t="shared" si="5"/>
        <v>-500</v>
      </c>
      <c r="F60" s="171"/>
    </row>
    <row r="61" spans="1:6" s="92" customFormat="1" ht="20.100000000000001" customHeight="1">
      <c r="A61" s="89" t="s">
        <v>379</v>
      </c>
      <c r="B61" s="90" t="s">
        <v>380</v>
      </c>
      <c r="C61" s="78">
        <v>1800</v>
      </c>
      <c r="D61" s="78"/>
      <c r="E61" s="78">
        <f t="shared" si="5"/>
        <v>-1800</v>
      </c>
      <c r="F61" s="171"/>
    </row>
    <row r="62" spans="1:6" s="92" customFormat="1" ht="39.950000000000003" customHeight="1">
      <c r="A62" s="89" t="s">
        <v>381</v>
      </c>
      <c r="B62" s="90" t="s">
        <v>382</v>
      </c>
      <c r="C62" s="78">
        <v>300</v>
      </c>
      <c r="D62" s="78"/>
      <c r="E62" s="78">
        <f t="shared" si="5"/>
        <v>-300</v>
      </c>
      <c r="F62" s="171"/>
    </row>
    <row r="63" spans="1:6" s="92" customFormat="1" ht="39.950000000000003" customHeight="1">
      <c r="A63" s="89" t="s">
        <v>383</v>
      </c>
      <c r="B63" s="90" t="s">
        <v>384</v>
      </c>
      <c r="C63" s="78">
        <v>34</v>
      </c>
      <c r="D63" s="78"/>
      <c r="E63" s="78">
        <f t="shared" si="5"/>
        <v>-34</v>
      </c>
      <c r="F63" s="171"/>
    </row>
    <row r="64" spans="1:6" s="92" customFormat="1" ht="60" customHeight="1">
      <c r="A64" s="89" t="s">
        <v>385</v>
      </c>
      <c r="B64" s="90" t="s">
        <v>386</v>
      </c>
      <c r="C64" s="78">
        <v>280</v>
      </c>
      <c r="D64" s="78"/>
      <c r="E64" s="78">
        <f t="shared" si="5"/>
        <v>-280</v>
      </c>
      <c r="F64" s="171"/>
    </row>
    <row r="65" spans="1:6" s="92" customFormat="1" ht="39.950000000000003" customHeight="1">
      <c r="A65" s="89" t="s">
        <v>387</v>
      </c>
      <c r="B65" s="90" t="s">
        <v>388</v>
      </c>
      <c r="C65" s="78">
        <v>413</v>
      </c>
      <c r="D65" s="78"/>
      <c r="E65" s="78">
        <f t="shared" si="5"/>
        <v>-413</v>
      </c>
      <c r="F65" s="171"/>
    </row>
    <row r="66" spans="1:6" s="92" customFormat="1" ht="20.100000000000001" customHeight="1">
      <c r="A66" s="89" t="s">
        <v>389</v>
      </c>
      <c r="B66" s="90" t="s">
        <v>390</v>
      </c>
      <c r="C66" s="78">
        <v>330</v>
      </c>
      <c r="D66" s="78"/>
      <c r="E66" s="78">
        <f t="shared" si="5"/>
        <v>-330</v>
      </c>
      <c r="F66" s="171"/>
    </row>
    <row r="67" spans="1:6" s="92" customFormat="1" ht="39.950000000000003" customHeight="1">
      <c r="A67" s="89" t="s">
        <v>391</v>
      </c>
      <c r="B67" s="90" t="s">
        <v>392</v>
      </c>
      <c r="C67" s="78">
        <v>110</v>
      </c>
      <c r="D67" s="78"/>
      <c r="E67" s="78">
        <f t="shared" si="5"/>
        <v>-110</v>
      </c>
      <c r="F67" s="171"/>
    </row>
    <row r="68" spans="1:6" s="92" customFormat="1" ht="20.100000000000001" customHeight="1">
      <c r="A68" s="89" t="s">
        <v>393</v>
      </c>
      <c r="B68" s="90" t="s">
        <v>394</v>
      </c>
      <c r="C68" s="78">
        <f>SUM(C69:C72)</f>
        <v>2000</v>
      </c>
      <c r="D68" s="78"/>
      <c r="E68" s="78">
        <f t="shared" si="5"/>
        <v>-2000</v>
      </c>
      <c r="F68" s="171"/>
    </row>
    <row r="69" spans="1:6" s="102" customFormat="1" ht="39.950000000000003" customHeight="1">
      <c r="A69" s="103" t="s">
        <v>12</v>
      </c>
      <c r="B69" s="104" t="s">
        <v>395</v>
      </c>
      <c r="C69" s="158">
        <v>250</v>
      </c>
      <c r="D69" s="158"/>
      <c r="E69" s="158">
        <f t="shared" si="5"/>
        <v>-250</v>
      </c>
      <c r="F69" s="178"/>
    </row>
    <row r="70" spans="1:6" s="102" customFormat="1" ht="60" customHeight="1">
      <c r="A70" s="103" t="s">
        <v>12</v>
      </c>
      <c r="B70" s="104" t="s">
        <v>396</v>
      </c>
      <c r="C70" s="158">
        <v>570</v>
      </c>
      <c r="D70" s="158"/>
      <c r="E70" s="158">
        <f t="shared" si="5"/>
        <v>-570</v>
      </c>
      <c r="F70" s="178"/>
    </row>
    <row r="71" spans="1:6" s="102" customFormat="1" ht="20.100000000000001" customHeight="1">
      <c r="A71" s="103" t="s">
        <v>12</v>
      </c>
      <c r="B71" s="104" t="s">
        <v>397</v>
      </c>
      <c r="C71" s="158">
        <v>735</v>
      </c>
      <c r="D71" s="158"/>
      <c r="E71" s="158">
        <f t="shared" si="5"/>
        <v>-735</v>
      </c>
      <c r="F71" s="178"/>
    </row>
    <row r="72" spans="1:6" s="102" customFormat="1" ht="39.950000000000003" customHeight="1">
      <c r="A72" s="103" t="s">
        <v>12</v>
      </c>
      <c r="B72" s="104" t="s">
        <v>398</v>
      </c>
      <c r="C72" s="158">
        <v>445</v>
      </c>
      <c r="D72" s="158"/>
      <c r="E72" s="158">
        <f t="shared" si="5"/>
        <v>-445</v>
      </c>
      <c r="F72" s="178"/>
    </row>
    <row r="73" spans="1:6" s="92" customFormat="1" ht="60" customHeight="1">
      <c r="A73" s="89" t="s">
        <v>399</v>
      </c>
      <c r="B73" s="90" t="s">
        <v>400</v>
      </c>
      <c r="C73" s="78">
        <v>90</v>
      </c>
      <c r="D73" s="78"/>
      <c r="E73" s="78">
        <f t="shared" si="5"/>
        <v>-90</v>
      </c>
      <c r="F73" s="171"/>
    </row>
    <row r="74" spans="1:6" s="92" customFormat="1" ht="60" customHeight="1">
      <c r="A74" s="89" t="s">
        <v>401</v>
      </c>
      <c r="B74" s="90" t="s">
        <v>402</v>
      </c>
      <c r="C74" s="78">
        <v>400</v>
      </c>
      <c r="D74" s="78"/>
      <c r="E74" s="78">
        <f t="shared" si="5"/>
        <v>-400</v>
      </c>
      <c r="F74" s="171"/>
    </row>
    <row r="75" spans="1:6" s="92" customFormat="1" ht="20.100000000000001" customHeight="1">
      <c r="A75" s="89" t="s">
        <v>403</v>
      </c>
      <c r="B75" s="90" t="s">
        <v>404</v>
      </c>
      <c r="C75" s="78">
        <v>1100</v>
      </c>
      <c r="D75" s="78"/>
      <c r="E75" s="78">
        <f t="shared" si="5"/>
        <v>-1100</v>
      </c>
      <c r="F75" s="171"/>
    </row>
    <row r="76" spans="1:6" s="102" customFormat="1" ht="39.950000000000003" customHeight="1">
      <c r="A76" s="103" t="s">
        <v>12</v>
      </c>
      <c r="B76" s="104" t="s">
        <v>405</v>
      </c>
      <c r="C76" s="158">
        <v>900</v>
      </c>
      <c r="D76" s="158"/>
      <c r="E76" s="158">
        <f t="shared" si="5"/>
        <v>-900</v>
      </c>
      <c r="F76" s="178"/>
    </row>
    <row r="77" spans="1:6" s="102" customFormat="1" ht="39.950000000000003" customHeight="1">
      <c r="A77" s="103" t="s">
        <v>12</v>
      </c>
      <c r="B77" s="104" t="s">
        <v>406</v>
      </c>
      <c r="C77" s="158">
        <v>200</v>
      </c>
      <c r="D77" s="158"/>
      <c r="E77" s="158">
        <f t="shared" si="5"/>
        <v>-200</v>
      </c>
      <c r="F77" s="178"/>
    </row>
    <row r="78" spans="1:6" s="92" customFormat="1" ht="20.100000000000001" customHeight="1">
      <c r="A78" s="89" t="s">
        <v>407</v>
      </c>
      <c r="B78" s="90" t="s">
        <v>408</v>
      </c>
      <c r="C78" s="78">
        <f>SUM(C79:C80)</f>
        <v>1200</v>
      </c>
      <c r="D78" s="78"/>
      <c r="E78" s="78">
        <f t="shared" si="5"/>
        <v>-1200</v>
      </c>
      <c r="F78" s="171"/>
    </row>
    <row r="79" spans="1:6" s="102" customFormat="1" ht="39.950000000000003" customHeight="1">
      <c r="A79" s="103" t="s">
        <v>12</v>
      </c>
      <c r="B79" s="101" t="s">
        <v>409</v>
      </c>
      <c r="C79" s="158">
        <v>210</v>
      </c>
      <c r="D79" s="158"/>
      <c r="E79" s="158">
        <f t="shared" si="5"/>
        <v>-210</v>
      </c>
      <c r="F79" s="178"/>
    </row>
    <row r="80" spans="1:6" s="102" customFormat="1" ht="39.950000000000003" customHeight="1">
      <c r="A80" s="103" t="s">
        <v>12</v>
      </c>
      <c r="B80" s="101" t="s">
        <v>410</v>
      </c>
      <c r="C80" s="158">
        <v>990</v>
      </c>
      <c r="D80" s="158"/>
      <c r="E80" s="158">
        <f t="shared" si="5"/>
        <v>-990</v>
      </c>
      <c r="F80" s="178"/>
    </row>
    <row r="81" spans="1:7" s="92" customFormat="1" ht="20.100000000000001" customHeight="1">
      <c r="A81" s="89" t="s">
        <v>411</v>
      </c>
      <c r="B81" s="90" t="s">
        <v>412</v>
      </c>
      <c r="C81" s="78">
        <v>224</v>
      </c>
      <c r="D81" s="78"/>
      <c r="E81" s="78">
        <f t="shared" si="5"/>
        <v>-224</v>
      </c>
      <c r="F81" s="171"/>
    </row>
    <row r="82" spans="1:7" s="92" customFormat="1" ht="39.950000000000003" customHeight="1">
      <c r="A82" s="89" t="s">
        <v>413</v>
      </c>
      <c r="B82" s="90" t="s">
        <v>414</v>
      </c>
      <c r="C82" s="78">
        <f>SUM(C83:C84)</f>
        <v>1790</v>
      </c>
      <c r="D82" s="78"/>
      <c r="E82" s="78">
        <f t="shared" si="5"/>
        <v>-1790</v>
      </c>
      <c r="F82" s="171"/>
    </row>
    <row r="83" spans="1:7" s="102" customFormat="1" ht="39.950000000000003" customHeight="1">
      <c r="A83" s="103" t="s">
        <v>12</v>
      </c>
      <c r="B83" s="101" t="s">
        <v>415</v>
      </c>
      <c r="C83" s="158">
        <v>610</v>
      </c>
      <c r="D83" s="158"/>
      <c r="E83" s="158">
        <f t="shared" si="5"/>
        <v>-610</v>
      </c>
      <c r="F83" s="178"/>
    </row>
    <row r="84" spans="1:7" s="102" customFormat="1" ht="39.950000000000003" customHeight="1">
      <c r="A84" s="103" t="s">
        <v>12</v>
      </c>
      <c r="B84" s="101" t="s">
        <v>416</v>
      </c>
      <c r="C84" s="158">
        <v>1180</v>
      </c>
      <c r="D84" s="158"/>
      <c r="E84" s="158">
        <f t="shared" si="5"/>
        <v>-1180</v>
      </c>
      <c r="F84" s="178"/>
    </row>
    <row r="85" spans="1:7" s="102" customFormat="1" ht="60" customHeight="1">
      <c r="A85" s="89" t="s">
        <v>420</v>
      </c>
      <c r="B85" s="90" t="s">
        <v>417</v>
      </c>
      <c r="C85" s="78"/>
      <c r="D85" s="78">
        <v>510</v>
      </c>
      <c r="E85" s="78">
        <f t="shared" si="5"/>
        <v>510</v>
      </c>
      <c r="F85" s="171"/>
    </row>
    <row r="86" spans="1:7" s="102" customFormat="1" ht="39.950000000000003" customHeight="1">
      <c r="A86" s="89" t="s">
        <v>421</v>
      </c>
      <c r="B86" s="90" t="s">
        <v>418</v>
      </c>
      <c r="C86" s="78"/>
      <c r="D86" s="78">
        <v>500</v>
      </c>
      <c r="E86" s="78">
        <f t="shared" si="5"/>
        <v>500</v>
      </c>
      <c r="F86" s="171"/>
    </row>
    <row r="87" spans="1:7" s="9" customFormat="1" ht="26.25" customHeight="1">
      <c r="A87" s="17" t="s">
        <v>50</v>
      </c>
      <c r="B87" s="24" t="s">
        <v>66</v>
      </c>
      <c r="C87" s="78"/>
      <c r="D87" s="78"/>
      <c r="E87" s="78"/>
      <c r="F87" s="78"/>
    </row>
    <row r="88" spans="1:7" ht="9" customHeight="1">
      <c r="A88" s="37"/>
      <c r="B88" s="25"/>
      <c r="C88" s="109"/>
      <c r="D88" s="109"/>
      <c r="E88" s="109"/>
      <c r="F88" s="109"/>
    </row>
    <row r="89" spans="1:7" ht="15.95" customHeight="1">
      <c r="A89" s="165"/>
      <c r="B89" s="9"/>
      <c r="C89" s="9"/>
      <c r="D89" s="9"/>
      <c r="E89" s="9"/>
      <c r="F89" s="9"/>
    </row>
    <row r="90" spans="1:7">
      <c r="A90" s="533" t="s">
        <v>267</v>
      </c>
      <c r="B90" s="533"/>
      <c r="C90" s="533"/>
      <c r="D90" s="533"/>
      <c r="E90" s="533"/>
      <c r="F90" s="533"/>
      <c r="G90" s="110"/>
    </row>
    <row r="91" spans="1:7" ht="20.25" customHeight="1">
      <c r="A91" s="111"/>
      <c r="B91" s="533" t="s">
        <v>268</v>
      </c>
      <c r="C91" s="533"/>
      <c r="D91" s="533"/>
      <c r="E91" s="533"/>
      <c r="F91" s="533"/>
      <c r="G91" s="110"/>
    </row>
    <row r="92" spans="1:7" ht="20.25" customHeight="1">
      <c r="A92" s="111"/>
      <c r="B92" s="533" t="s">
        <v>269</v>
      </c>
      <c r="C92" s="533"/>
      <c r="D92" s="533"/>
      <c r="E92" s="533"/>
      <c r="F92" s="533"/>
      <c r="G92" s="110"/>
    </row>
    <row r="93" spans="1:7" ht="20.25" customHeight="1">
      <c r="A93" s="11"/>
      <c r="B93" s="11" t="s">
        <v>270</v>
      </c>
    </row>
    <row r="94" spans="1:7" ht="20.25" customHeight="1">
      <c r="A94" s="11"/>
      <c r="B94" s="11" t="s">
        <v>271</v>
      </c>
    </row>
    <row r="95" spans="1:7" ht="18.75">
      <c r="A95" s="9"/>
      <c r="B95" s="9"/>
      <c r="C95" s="9"/>
      <c r="D95" s="9"/>
    </row>
    <row r="96" spans="1:7" ht="18.75">
      <c r="A96" s="9"/>
      <c r="B96" s="9"/>
      <c r="C96" s="9"/>
      <c r="D96" s="9"/>
    </row>
    <row r="97" spans="1:4" ht="18.75">
      <c r="A97" s="9"/>
      <c r="B97" s="9"/>
      <c r="C97" s="9"/>
      <c r="D97" s="9"/>
    </row>
    <row r="98" spans="1:4" ht="18.75">
      <c r="A98" s="9"/>
      <c r="B98" s="9"/>
      <c r="C98" s="9"/>
      <c r="D98" s="9"/>
    </row>
  </sheetData>
  <mergeCells count="11">
    <mergeCell ref="A90:F90"/>
    <mergeCell ref="B91:F91"/>
    <mergeCell ref="B92:F92"/>
    <mergeCell ref="A4:F4"/>
    <mergeCell ref="A5:F5"/>
    <mergeCell ref="D7:F7"/>
    <mergeCell ref="A8:A9"/>
    <mergeCell ref="B8:B9"/>
    <mergeCell ref="C8:C9"/>
    <mergeCell ref="D8:D9"/>
    <mergeCell ref="E8:F8"/>
  </mergeCells>
  <phoneticPr fontId="38" type="noConversion"/>
  <pageMargins left="0.76" right="0.32" top="0.53" bottom="0.61" header="0.17" footer="0.24"/>
  <pageSetup paperSize="9" scale="74" fitToHeight="0" orientation="portrait" r:id="rId1"/>
  <headerFooter alignWithMargins="0">
    <oddHeader xml:space="preserve">&amp;C                                                                                                                                  </oddHeader>
    <oddFooter xml:space="preserve">&amp;C&amp;"Times New Roman,thường"&amp;14&amp;P&amp;".VnTime,  Italic"&amp;8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F0000"/>
    <pageSetUpPr fitToPage="1"/>
  </sheetPr>
  <dimension ref="A1:G49"/>
  <sheetViews>
    <sheetView topLeftCell="A20" zoomScaleNormal="100" workbookViewId="0">
      <selection activeCell="D27" sqref="D27"/>
    </sheetView>
  </sheetViews>
  <sheetFormatPr defaultRowHeight="15.75"/>
  <cols>
    <col min="1" max="1" width="6.375" style="5" customWidth="1"/>
    <col min="2" max="2" width="44.875" style="5" customWidth="1"/>
    <col min="3" max="7" width="11.875" style="5" customWidth="1"/>
    <col min="8" max="247" width="9" style="5"/>
    <col min="248" max="248" width="5.125" style="5" customWidth="1"/>
    <col min="249" max="249" width="62.5" style="5" customWidth="1"/>
    <col min="250" max="254" width="11.875" style="5" customWidth="1"/>
    <col min="255" max="255" width="9" style="5"/>
    <col min="256" max="260" width="11.625" style="5" customWidth="1"/>
    <col min="261" max="503" width="9" style="5"/>
    <col min="504" max="504" width="5.125" style="5" customWidth="1"/>
    <col min="505" max="505" width="62.5" style="5" customWidth="1"/>
    <col min="506" max="510" width="11.875" style="5" customWidth="1"/>
    <col min="511" max="511" width="9" style="5"/>
    <col min="512" max="516" width="11.625" style="5" customWidth="1"/>
    <col min="517" max="759" width="9" style="5"/>
    <col min="760" max="760" width="5.125" style="5" customWidth="1"/>
    <col min="761" max="761" width="62.5" style="5" customWidth="1"/>
    <col min="762" max="766" width="11.875" style="5" customWidth="1"/>
    <col min="767" max="767" width="9" style="5"/>
    <col min="768" max="772" width="11.625" style="5" customWidth="1"/>
    <col min="773" max="1015" width="9" style="5"/>
    <col min="1016" max="1016" width="5.125" style="5" customWidth="1"/>
    <col min="1017" max="1017" width="62.5" style="5" customWidth="1"/>
    <col min="1018" max="1022" width="11.875" style="5" customWidth="1"/>
    <col min="1023" max="1023" width="9" style="5"/>
    <col min="1024" max="1028" width="11.625" style="5" customWidth="1"/>
    <col min="1029" max="1271" width="9" style="5"/>
    <col min="1272" max="1272" width="5.125" style="5" customWidth="1"/>
    <col min="1273" max="1273" width="62.5" style="5" customWidth="1"/>
    <col min="1274" max="1278" width="11.875" style="5" customWidth="1"/>
    <col min="1279" max="1279" width="9" style="5"/>
    <col min="1280" max="1284" width="11.625" style="5" customWidth="1"/>
    <col min="1285" max="1527" width="9" style="5"/>
    <col min="1528" max="1528" width="5.125" style="5" customWidth="1"/>
    <col min="1529" max="1529" width="62.5" style="5" customWidth="1"/>
    <col min="1530" max="1534" width="11.875" style="5" customWidth="1"/>
    <col min="1535" max="1535" width="9" style="5"/>
    <col min="1536" max="1540" width="11.625" style="5" customWidth="1"/>
    <col min="1541" max="1783" width="9" style="5"/>
    <col min="1784" max="1784" width="5.125" style="5" customWidth="1"/>
    <col min="1785" max="1785" width="62.5" style="5" customWidth="1"/>
    <col min="1786" max="1790" width="11.875" style="5" customWidth="1"/>
    <col min="1791" max="1791" width="9" style="5"/>
    <col min="1792" max="1796" width="11.625" style="5" customWidth="1"/>
    <col min="1797" max="2039" width="9" style="5"/>
    <col min="2040" max="2040" width="5.125" style="5" customWidth="1"/>
    <col min="2041" max="2041" width="62.5" style="5" customWidth="1"/>
    <col min="2042" max="2046" width="11.875" style="5" customWidth="1"/>
    <col min="2047" max="2047" width="9" style="5"/>
    <col min="2048" max="2052" width="11.625" style="5" customWidth="1"/>
    <col min="2053" max="2295" width="9" style="5"/>
    <col min="2296" max="2296" width="5.125" style="5" customWidth="1"/>
    <col min="2297" max="2297" width="62.5" style="5" customWidth="1"/>
    <col min="2298" max="2302" width="11.875" style="5" customWidth="1"/>
    <col min="2303" max="2303" width="9" style="5"/>
    <col min="2304" max="2308" width="11.625" style="5" customWidth="1"/>
    <col min="2309" max="2551" width="9" style="5"/>
    <col min="2552" max="2552" width="5.125" style="5" customWidth="1"/>
    <col min="2553" max="2553" width="62.5" style="5" customWidth="1"/>
    <col min="2554" max="2558" width="11.875" style="5" customWidth="1"/>
    <col min="2559" max="2559" width="9" style="5"/>
    <col min="2560" max="2564" width="11.625" style="5" customWidth="1"/>
    <col min="2565" max="2807" width="9" style="5"/>
    <col min="2808" max="2808" width="5.125" style="5" customWidth="1"/>
    <col min="2809" max="2809" width="62.5" style="5" customWidth="1"/>
    <col min="2810" max="2814" width="11.875" style="5" customWidth="1"/>
    <col min="2815" max="2815" width="9" style="5"/>
    <col min="2816" max="2820" width="11.625" style="5" customWidth="1"/>
    <col min="2821" max="3063" width="9" style="5"/>
    <col min="3064" max="3064" width="5.125" style="5" customWidth="1"/>
    <col min="3065" max="3065" width="62.5" style="5" customWidth="1"/>
    <col min="3066" max="3070" width="11.875" style="5" customWidth="1"/>
    <col min="3071" max="3071" width="9" style="5"/>
    <col min="3072" max="3076" width="11.625" style="5" customWidth="1"/>
    <col min="3077" max="3319" width="9" style="5"/>
    <col min="3320" max="3320" width="5.125" style="5" customWidth="1"/>
    <col min="3321" max="3321" width="62.5" style="5" customWidth="1"/>
    <col min="3322" max="3326" width="11.875" style="5" customWidth="1"/>
    <col min="3327" max="3327" width="9" style="5"/>
    <col min="3328" max="3332" width="11.625" style="5" customWidth="1"/>
    <col min="3333" max="3575" width="9" style="5"/>
    <col min="3576" max="3576" width="5.125" style="5" customWidth="1"/>
    <col min="3577" max="3577" width="62.5" style="5" customWidth="1"/>
    <col min="3578" max="3582" width="11.875" style="5" customWidth="1"/>
    <col min="3583" max="3583" width="9" style="5"/>
    <col min="3584" max="3588" width="11.625" style="5" customWidth="1"/>
    <col min="3589" max="3831" width="9" style="5"/>
    <col min="3832" max="3832" width="5.125" style="5" customWidth="1"/>
    <col min="3833" max="3833" width="62.5" style="5" customWidth="1"/>
    <col min="3834" max="3838" width="11.875" style="5" customWidth="1"/>
    <col min="3839" max="3839" width="9" style="5"/>
    <col min="3840" max="3844" width="11.625" style="5" customWidth="1"/>
    <col min="3845" max="4087" width="9" style="5"/>
    <col min="4088" max="4088" width="5.125" style="5" customWidth="1"/>
    <col min="4089" max="4089" width="62.5" style="5" customWidth="1"/>
    <col min="4090" max="4094" width="11.875" style="5" customWidth="1"/>
    <col min="4095" max="4095" width="9" style="5"/>
    <col min="4096" max="4100" width="11.625" style="5" customWidth="1"/>
    <col min="4101" max="4343" width="9" style="5"/>
    <col min="4344" max="4344" width="5.125" style="5" customWidth="1"/>
    <col min="4345" max="4345" width="62.5" style="5" customWidth="1"/>
    <col min="4346" max="4350" width="11.875" style="5" customWidth="1"/>
    <col min="4351" max="4351" width="9" style="5"/>
    <col min="4352" max="4356" width="11.625" style="5" customWidth="1"/>
    <col min="4357" max="4599" width="9" style="5"/>
    <col min="4600" max="4600" width="5.125" style="5" customWidth="1"/>
    <col min="4601" max="4601" width="62.5" style="5" customWidth="1"/>
    <col min="4602" max="4606" width="11.875" style="5" customWidth="1"/>
    <col min="4607" max="4607" width="9" style="5"/>
    <col min="4608" max="4612" width="11.625" style="5" customWidth="1"/>
    <col min="4613" max="4855" width="9" style="5"/>
    <col min="4856" max="4856" width="5.125" style="5" customWidth="1"/>
    <col min="4857" max="4857" width="62.5" style="5" customWidth="1"/>
    <col min="4858" max="4862" width="11.875" style="5" customWidth="1"/>
    <col min="4863" max="4863" width="9" style="5"/>
    <col min="4864" max="4868" width="11.625" style="5" customWidth="1"/>
    <col min="4869" max="5111" width="9" style="5"/>
    <col min="5112" max="5112" width="5.125" style="5" customWidth="1"/>
    <col min="5113" max="5113" width="62.5" style="5" customWidth="1"/>
    <col min="5114" max="5118" width="11.875" style="5" customWidth="1"/>
    <col min="5119" max="5119" width="9" style="5"/>
    <col min="5120" max="5124" width="11.625" style="5" customWidth="1"/>
    <col min="5125" max="5367" width="9" style="5"/>
    <col min="5368" max="5368" width="5.125" style="5" customWidth="1"/>
    <col min="5369" max="5369" width="62.5" style="5" customWidth="1"/>
    <col min="5370" max="5374" width="11.875" style="5" customWidth="1"/>
    <col min="5375" max="5375" width="9" style="5"/>
    <col min="5376" max="5380" width="11.625" style="5" customWidth="1"/>
    <col min="5381" max="5623" width="9" style="5"/>
    <col min="5624" max="5624" width="5.125" style="5" customWidth="1"/>
    <col min="5625" max="5625" width="62.5" style="5" customWidth="1"/>
    <col min="5626" max="5630" width="11.875" style="5" customWidth="1"/>
    <col min="5631" max="5631" width="9" style="5"/>
    <col min="5632" max="5636" width="11.625" style="5" customWidth="1"/>
    <col min="5637" max="5879" width="9" style="5"/>
    <col min="5880" max="5880" width="5.125" style="5" customWidth="1"/>
    <col min="5881" max="5881" width="62.5" style="5" customWidth="1"/>
    <col min="5882" max="5886" width="11.875" style="5" customWidth="1"/>
    <col min="5887" max="5887" width="9" style="5"/>
    <col min="5888" max="5892" width="11.625" style="5" customWidth="1"/>
    <col min="5893" max="6135" width="9" style="5"/>
    <col min="6136" max="6136" width="5.125" style="5" customWidth="1"/>
    <col min="6137" max="6137" width="62.5" style="5" customWidth="1"/>
    <col min="6138" max="6142" width="11.875" style="5" customWidth="1"/>
    <col min="6143" max="6143" width="9" style="5"/>
    <col min="6144" max="6148" width="11.625" style="5" customWidth="1"/>
    <col min="6149" max="6391" width="9" style="5"/>
    <col min="6392" max="6392" width="5.125" style="5" customWidth="1"/>
    <col min="6393" max="6393" width="62.5" style="5" customWidth="1"/>
    <col min="6394" max="6398" width="11.875" style="5" customWidth="1"/>
    <col min="6399" max="6399" width="9" style="5"/>
    <col min="6400" max="6404" width="11.625" style="5" customWidth="1"/>
    <col min="6405" max="6647" width="9" style="5"/>
    <col min="6648" max="6648" width="5.125" style="5" customWidth="1"/>
    <col min="6649" max="6649" width="62.5" style="5" customWidth="1"/>
    <col min="6650" max="6654" width="11.875" style="5" customWidth="1"/>
    <col min="6655" max="6655" width="9" style="5"/>
    <col min="6656" max="6660" width="11.625" style="5" customWidth="1"/>
    <col min="6661" max="6903" width="9" style="5"/>
    <col min="6904" max="6904" width="5.125" style="5" customWidth="1"/>
    <col min="6905" max="6905" width="62.5" style="5" customWidth="1"/>
    <col min="6906" max="6910" width="11.875" style="5" customWidth="1"/>
    <col min="6911" max="6911" width="9" style="5"/>
    <col min="6912" max="6916" width="11.625" style="5" customWidth="1"/>
    <col min="6917" max="7159" width="9" style="5"/>
    <col min="7160" max="7160" width="5.125" style="5" customWidth="1"/>
    <col min="7161" max="7161" width="62.5" style="5" customWidth="1"/>
    <col min="7162" max="7166" width="11.875" style="5" customWidth="1"/>
    <col min="7167" max="7167" width="9" style="5"/>
    <col min="7168" max="7172" width="11.625" style="5" customWidth="1"/>
    <col min="7173" max="7415" width="9" style="5"/>
    <col min="7416" max="7416" width="5.125" style="5" customWidth="1"/>
    <col min="7417" max="7417" width="62.5" style="5" customWidth="1"/>
    <col min="7418" max="7422" width="11.875" style="5" customWidth="1"/>
    <col min="7423" max="7423" width="9" style="5"/>
    <col min="7424" max="7428" width="11.625" style="5" customWidth="1"/>
    <col min="7429" max="7671" width="9" style="5"/>
    <col min="7672" max="7672" width="5.125" style="5" customWidth="1"/>
    <col min="7673" max="7673" width="62.5" style="5" customWidth="1"/>
    <col min="7674" max="7678" width="11.875" style="5" customWidth="1"/>
    <col min="7679" max="7679" width="9" style="5"/>
    <col min="7680" max="7684" width="11.625" style="5" customWidth="1"/>
    <col min="7685" max="7927" width="9" style="5"/>
    <col min="7928" max="7928" width="5.125" style="5" customWidth="1"/>
    <col min="7929" max="7929" width="62.5" style="5" customWidth="1"/>
    <col min="7930" max="7934" width="11.875" style="5" customWidth="1"/>
    <col min="7935" max="7935" width="9" style="5"/>
    <col min="7936" max="7940" width="11.625" style="5" customWidth="1"/>
    <col min="7941" max="8183" width="9" style="5"/>
    <col min="8184" max="8184" width="5.125" style="5" customWidth="1"/>
    <col min="8185" max="8185" width="62.5" style="5" customWidth="1"/>
    <col min="8186" max="8190" width="11.875" style="5" customWidth="1"/>
    <col min="8191" max="8191" width="9" style="5"/>
    <col min="8192" max="8196" width="11.625" style="5" customWidth="1"/>
    <col min="8197" max="8439" width="9" style="5"/>
    <col min="8440" max="8440" width="5.125" style="5" customWidth="1"/>
    <col min="8441" max="8441" width="62.5" style="5" customWidth="1"/>
    <col min="8442" max="8446" width="11.875" style="5" customWidth="1"/>
    <col min="8447" max="8447" width="9" style="5"/>
    <col min="8448" max="8452" width="11.625" style="5" customWidth="1"/>
    <col min="8453" max="8695" width="9" style="5"/>
    <col min="8696" max="8696" width="5.125" style="5" customWidth="1"/>
    <col min="8697" max="8697" width="62.5" style="5" customWidth="1"/>
    <col min="8698" max="8702" width="11.875" style="5" customWidth="1"/>
    <col min="8703" max="8703" width="9" style="5"/>
    <col min="8704" max="8708" width="11.625" style="5" customWidth="1"/>
    <col min="8709" max="8951" width="9" style="5"/>
    <col min="8952" max="8952" width="5.125" style="5" customWidth="1"/>
    <col min="8953" max="8953" width="62.5" style="5" customWidth="1"/>
    <col min="8954" max="8958" width="11.875" style="5" customWidth="1"/>
    <col min="8959" max="8959" width="9" style="5"/>
    <col min="8960" max="8964" width="11.625" style="5" customWidth="1"/>
    <col min="8965" max="9207" width="9" style="5"/>
    <col min="9208" max="9208" width="5.125" style="5" customWidth="1"/>
    <col min="9209" max="9209" width="62.5" style="5" customWidth="1"/>
    <col min="9210" max="9214" width="11.875" style="5" customWidth="1"/>
    <col min="9215" max="9215" width="9" style="5"/>
    <col min="9216" max="9220" width="11.625" style="5" customWidth="1"/>
    <col min="9221" max="9463" width="9" style="5"/>
    <col min="9464" max="9464" width="5.125" style="5" customWidth="1"/>
    <col min="9465" max="9465" width="62.5" style="5" customWidth="1"/>
    <col min="9466" max="9470" width="11.875" style="5" customWidth="1"/>
    <col min="9471" max="9471" width="9" style="5"/>
    <col min="9472" max="9476" width="11.625" style="5" customWidth="1"/>
    <col min="9477" max="9719" width="9" style="5"/>
    <col min="9720" max="9720" width="5.125" style="5" customWidth="1"/>
    <col min="9721" max="9721" width="62.5" style="5" customWidth="1"/>
    <col min="9722" max="9726" width="11.875" style="5" customWidth="1"/>
    <col min="9727" max="9727" width="9" style="5"/>
    <col min="9728" max="9732" width="11.625" style="5" customWidth="1"/>
    <col min="9733" max="9975" width="9" style="5"/>
    <col min="9976" max="9976" width="5.125" style="5" customWidth="1"/>
    <col min="9977" max="9977" width="62.5" style="5" customWidth="1"/>
    <col min="9978" max="9982" width="11.875" style="5" customWidth="1"/>
    <col min="9983" max="9983" width="9" style="5"/>
    <col min="9984" max="9988" width="11.625" style="5" customWidth="1"/>
    <col min="9989" max="10231" width="9" style="5"/>
    <col min="10232" max="10232" width="5.125" style="5" customWidth="1"/>
    <col min="10233" max="10233" width="62.5" style="5" customWidth="1"/>
    <col min="10234" max="10238" width="11.875" style="5" customWidth="1"/>
    <col min="10239" max="10239" width="9" style="5"/>
    <col min="10240" max="10244" width="11.625" style="5" customWidth="1"/>
    <col min="10245" max="10487" width="9" style="5"/>
    <col min="10488" max="10488" width="5.125" style="5" customWidth="1"/>
    <col min="10489" max="10489" width="62.5" style="5" customWidth="1"/>
    <col min="10490" max="10494" width="11.875" style="5" customWidth="1"/>
    <col min="10495" max="10495" width="9" style="5"/>
    <col min="10496" max="10500" width="11.625" style="5" customWidth="1"/>
    <col min="10501" max="10743" width="9" style="5"/>
    <col min="10744" max="10744" width="5.125" style="5" customWidth="1"/>
    <col min="10745" max="10745" width="62.5" style="5" customWidth="1"/>
    <col min="10746" max="10750" width="11.875" style="5" customWidth="1"/>
    <col min="10751" max="10751" width="9" style="5"/>
    <col min="10752" max="10756" width="11.625" style="5" customWidth="1"/>
    <col min="10757" max="10999" width="9" style="5"/>
    <col min="11000" max="11000" width="5.125" style="5" customWidth="1"/>
    <col min="11001" max="11001" width="62.5" style="5" customWidth="1"/>
    <col min="11002" max="11006" width="11.875" style="5" customWidth="1"/>
    <col min="11007" max="11007" width="9" style="5"/>
    <col min="11008" max="11012" width="11.625" style="5" customWidth="1"/>
    <col min="11013" max="11255" width="9" style="5"/>
    <col min="11256" max="11256" width="5.125" style="5" customWidth="1"/>
    <col min="11257" max="11257" width="62.5" style="5" customWidth="1"/>
    <col min="11258" max="11262" width="11.875" style="5" customWidth="1"/>
    <col min="11263" max="11263" width="9" style="5"/>
    <col min="11264" max="11268" width="11.625" style="5" customWidth="1"/>
    <col min="11269" max="11511" width="9" style="5"/>
    <col min="11512" max="11512" width="5.125" style="5" customWidth="1"/>
    <col min="11513" max="11513" width="62.5" style="5" customWidth="1"/>
    <col min="11514" max="11518" width="11.875" style="5" customWidth="1"/>
    <col min="11519" max="11519" width="9" style="5"/>
    <col min="11520" max="11524" width="11.625" style="5" customWidth="1"/>
    <col min="11525" max="11767" width="9" style="5"/>
    <col min="11768" max="11768" width="5.125" style="5" customWidth="1"/>
    <col min="11769" max="11769" width="62.5" style="5" customWidth="1"/>
    <col min="11770" max="11774" width="11.875" style="5" customWidth="1"/>
    <col min="11775" max="11775" width="9" style="5"/>
    <col min="11776" max="11780" width="11.625" style="5" customWidth="1"/>
    <col min="11781" max="12023" width="9" style="5"/>
    <col min="12024" max="12024" width="5.125" style="5" customWidth="1"/>
    <col min="12025" max="12025" width="62.5" style="5" customWidth="1"/>
    <col min="12026" max="12030" width="11.875" style="5" customWidth="1"/>
    <col min="12031" max="12031" width="9" style="5"/>
    <col min="12032" max="12036" width="11.625" style="5" customWidth="1"/>
    <col min="12037" max="12279" width="9" style="5"/>
    <col min="12280" max="12280" width="5.125" style="5" customWidth="1"/>
    <col min="12281" max="12281" width="62.5" style="5" customWidth="1"/>
    <col min="12282" max="12286" width="11.875" style="5" customWidth="1"/>
    <col min="12287" max="12287" width="9" style="5"/>
    <col min="12288" max="12292" width="11.625" style="5" customWidth="1"/>
    <col min="12293" max="12535" width="9" style="5"/>
    <col min="12536" max="12536" width="5.125" style="5" customWidth="1"/>
    <col min="12537" max="12537" width="62.5" style="5" customWidth="1"/>
    <col min="12538" max="12542" width="11.875" style="5" customWidth="1"/>
    <col min="12543" max="12543" width="9" style="5"/>
    <col min="12544" max="12548" width="11.625" style="5" customWidth="1"/>
    <col min="12549" max="12791" width="9" style="5"/>
    <col min="12792" max="12792" width="5.125" style="5" customWidth="1"/>
    <col min="12793" max="12793" width="62.5" style="5" customWidth="1"/>
    <col min="12794" max="12798" width="11.875" style="5" customWidth="1"/>
    <col min="12799" max="12799" width="9" style="5"/>
    <col min="12800" max="12804" width="11.625" style="5" customWidth="1"/>
    <col min="12805" max="13047" width="9" style="5"/>
    <col min="13048" max="13048" width="5.125" style="5" customWidth="1"/>
    <col min="13049" max="13049" width="62.5" style="5" customWidth="1"/>
    <col min="13050" max="13054" width="11.875" style="5" customWidth="1"/>
    <col min="13055" max="13055" width="9" style="5"/>
    <col min="13056" max="13060" width="11.625" style="5" customWidth="1"/>
    <col min="13061" max="13303" width="9" style="5"/>
    <col min="13304" max="13304" width="5.125" style="5" customWidth="1"/>
    <col min="13305" max="13305" width="62.5" style="5" customWidth="1"/>
    <col min="13306" max="13310" width="11.875" style="5" customWidth="1"/>
    <col min="13311" max="13311" width="9" style="5"/>
    <col min="13312" max="13316" width="11.625" style="5" customWidth="1"/>
    <col min="13317" max="13559" width="9" style="5"/>
    <col min="13560" max="13560" width="5.125" style="5" customWidth="1"/>
    <col min="13561" max="13561" width="62.5" style="5" customWidth="1"/>
    <col min="13562" max="13566" width="11.875" style="5" customWidth="1"/>
    <col min="13567" max="13567" width="9" style="5"/>
    <col min="13568" max="13572" width="11.625" style="5" customWidth="1"/>
    <col min="13573" max="13815" width="9" style="5"/>
    <col min="13816" max="13816" width="5.125" style="5" customWidth="1"/>
    <col min="13817" max="13817" width="62.5" style="5" customWidth="1"/>
    <col min="13818" max="13822" width="11.875" style="5" customWidth="1"/>
    <col min="13823" max="13823" width="9" style="5"/>
    <col min="13824" max="13828" width="11.625" style="5" customWidth="1"/>
    <col min="13829" max="14071" width="9" style="5"/>
    <col min="14072" max="14072" width="5.125" style="5" customWidth="1"/>
    <col min="14073" max="14073" width="62.5" style="5" customWidth="1"/>
    <col min="14074" max="14078" width="11.875" style="5" customWidth="1"/>
    <col min="14079" max="14079" width="9" style="5"/>
    <col min="14080" max="14084" width="11.625" style="5" customWidth="1"/>
    <col min="14085" max="14327" width="9" style="5"/>
    <col min="14328" max="14328" width="5.125" style="5" customWidth="1"/>
    <col min="14329" max="14329" width="62.5" style="5" customWidth="1"/>
    <col min="14330" max="14334" width="11.875" style="5" customWidth="1"/>
    <col min="14335" max="14335" width="9" style="5"/>
    <col min="14336" max="14340" width="11.625" style="5" customWidth="1"/>
    <col min="14341" max="14583" width="9" style="5"/>
    <col min="14584" max="14584" width="5.125" style="5" customWidth="1"/>
    <col min="14585" max="14585" width="62.5" style="5" customWidth="1"/>
    <col min="14586" max="14590" width="11.875" style="5" customWidth="1"/>
    <col min="14591" max="14591" width="9" style="5"/>
    <col min="14592" max="14596" width="11.625" style="5" customWidth="1"/>
    <col min="14597" max="14839" width="9" style="5"/>
    <col min="14840" max="14840" width="5.125" style="5" customWidth="1"/>
    <col min="14841" max="14841" width="62.5" style="5" customWidth="1"/>
    <col min="14842" max="14846" width="11.875" style="5" customWidth="1"/>
    <col min="14847" max="14847" width="9" style="5"/>
    <col min="14848" max="14852" width="11.625" style="5" customWidth="1"/>
    <col min="14853" max="15095" width="9" style="5"/>
    <col min="15096" max="15096" width="5.125" style="5" customWidth="1"/>
    <col min="15097" max="15097" width="62.5" style="5" customWidth="1"/>
    <col min="15098" max="15102" width="11.875" style="5" customWidth="1"/>
    <col min="15103" max="15103" width="9" style="5"/>
    <col min="15104" max="15108" width="11.625" style="5" customWidth="1"/>
    <col min="15109" max="15351" width="9" style="5"/>
    <col min="15352" max="15352" width="5.125" style="5" customWidth="1"/>
    <col min="15353" max="15353" width="62.5" style="5" customWidth="1"/>
    <col min="15354" max="15358" width="11.875" style="5" customWidth="1"/>
    <col min="15359" max="15359" width="9" style="5"/>
    <col min="15360" max="15364" width="11.625" style="5" customWidth="1"/>
    <col min="15365" max="15607" width="9" style="5"/>
    <col min="15608" max="15608" width="5.125" style="5" customWidth="1"/>
    <col min="15609" max="15609" width="62.5" style="5" customWidth="1"/>
    <col min="15610" max="15614" width="11.875" style="5" customWidth="1"/>
    <col min="15615" max="15615" width="9" style="5"/>
    <col min="15616" max="15620" width="11.625" style="5" customWidth="1"/>
    <col min="15621" max="15863" width="9" style="5"/>
    <col min="15864" max="15864" width="5.125" style="5" customWidth="1"/>
    <col min="15865" max="15865" width="62.5" style="5" customWidth="1"/>
    <col min="15866" max="15870" width="11.875" style="5" customWidth="1"/>
    <col min="15871" max="15871" width="9" style="5"/>
    <col min="15872" max="15876" width="11.625" style="5" customWidth="1"/>
    <col min="15877" max="16119" width="9" style="5"/>
    <col min="16120" max="16120" width="5.125" style="5" customWidth="1"/>
    <col min="16121" max="16121" width="62.5" style="5" customWidth="1"/>
    <col min="16122" max="16126" width="11.875" style="5" customWidth="1"/>
    <col min="16127" max="16127" width="9" style="5"/>
    <col min="16128" max="16132" width="11.625" style="5" customWidth="1"/>
    <col min="16133" max="16384" width="9" style="5"/>
  </cols>
  <sheetData>
    <row r="1" spans="1:7" ht="21" customHeight="1">
      <c r="A1" s="3"/>
      <c r="B1" s="3"/>
      <c r="C1" s="4"/>
      <c r="D1" s="4"/>
      <c r="E1" s="4"/>
      <c r="F1" s="535" t="s">
        <v>286</v>
      </c>
      <c r="G1" s="535"/>
    </row>
    <row r="2" spans="1:7" ht="18.75">
      <c r="A2" s="6"/>
      <c r="B2" s="6"/>
      <c r="C2" s="4"/>
      <c r="D2" s="4"/>
      <c r="E2" s="4"/>
      <c r="F2" s="4"/>
      <c r="G2" s="4"/>
    </row>
    <row r="3" spans="1:7" ht="21" customHeight="1">
      <c r="A3" s="547" t="s">
        <v>287</v>
      </c>
      <c r="B3" s="547"/>
      <c r="C3" s="547"/>
      <c r="D3" s="547"/>
      <c r="E3" s="547"/>
      <c r="F3" s="547"/>
      <c r="G3" s="547"/>
    </row>
    <row r="4" spans="1:7" ht="30.75" customHeight="1">
      <c r="A4" s="548" t="s">
        <v>939</v>
      </c>
      <c r="B4" s="548"/>
      <c r="C4" s="548"/>
      <c r="D4" s="548"/>
      <c r="E4" s="548"/>
      <c r="F4" s="548"/>
      <c r="G4" s="548"/>
    </row>
    <row r="5" spans="1:7" ht="12" customHeight="1">
      <c r="A5" s="8"/>
      <c r="B5" s="8"/>
      <c r="C5" s="4"/>
      <c r="D5" s="4"/>
      <c r="E5" s="4"/>
      <c r="F5" s="4"/>
      <c r="G5" s="4"/>
    </row>
    <row r="6" spans="1:7" ht="22.5" customHeight="1">
      <c r="A6" s="83"/>
      <c r="B6" s="83"/>
      <c r="C6" s="9"/>
      <c r="D6" s="9"/>
      <c r="E6" s="9"/>
      <c r="F6" s="538" t="s">
        <v>0</v>
      </c>
      <c r="G6" s="538"/>
    </row>
    <row r="7" spans="1:7" s="10" customFormat="1" ht="26.25" customHeight="1">
      <c r="A7" s="539" t="s">
        <v>288</v>
      </c>
      <c r="B7" s="539" t="s">
        <v>256</v>
      </c>
      <c r="C7" s="539" t="s">
        <v>77</v>
      </c>
      <c r="D7" s="539" t="s">
        <v>78</v>
      </c>
      <c r="E7" s="539" t="s">
        <v>274</v>
      </c>
      <c r="F7" s="539" t="s">
        <v>272</v>
      </c>
      <c r="G7" s="539"/>
    </row>
    <row r="8" spans="1:7" s="10" customFormat="1" ht="40.5" customHeight="1">
      <c r="A8" s="539"/>
      <c r="B8" s="539"/>
      <c r="C8" s="539"/>
      <c r="D8" s="539"/>
      <c r="E8" s="539"/>
      <c r="F8" s="13" t="s">
        <v>3</v>
      </c>
      <c r="G8" s="13" t="s">
        <v>76</v>
      </c>
    </row>
    <row r="9" spans="1:7" s="2" customFormat="1" ht="17.25" customHeight="1">
      <c r="A9" s="1" t="s">
        <v>4</v>
      </c>
      <c r="B9" s="1" t="s">
        <v>5</v>
      </c>
      <c r="C9" s="1">
        <v>1</v>
      </c>
      <c r="D9" s="1">
        <f>C9+1</f>
        <v>2</v>
      </c>
      <c r="E9" s="1">
        <f>D9+1</f>
        <v>3</v>
      </c>
      <c r="F9" s="1">
        <f>E9+1</f>
        <v>4</v>
      </c>
      <c r="G9" s="1">
        <f>F9+1</f>
        <v>5</v>
      </c>
    </row>
    <row r="10" spans="1:7" s="9" customFormat="1" ht="23.25" customHeight="1">
      <c r="A10" s="14" t="s">
        <v>4</v>
      </c>
      <c r="B10" s="15" t="s">
        <v>79</v>
      </c>
      <c r="C10" s="43"/>
      <c r="D10" s="43"/>
      <c r="E10" s="43"/>
      <c r="F10" s="16"/>
      <c r="G10" s="112"/>
    </row>
    <row r="11" spans="1:7" s="9" customFormat="1" ht="23.25" customHeight="1">
      <c r="A11" s="17" t="s">
        <v>8</v>
      </c>
      <c r="B11" s="18" t="s">
        <v>9</v>
      </c>
      <c r="C11" s="99">
        <f>C12+C13+C16+C17</f>
        <v>342953</v>
      </c>
      <c r="D11" s="99">
        <f t="shared" ref="D11:E11" si="0">D12+D13+D16+D17</f>
        <v>438291</v>
      </c>
      <c r="E11" s="99">
        <f t="shared" si="0"/>
        <v>405699.25</v>
      </c>
      <c r="F11" s="79">
        <f>E11-C11</f>
        <v>62746.25</v>
      </c>
      <c r="G11" s="88">
        <f>E11/C11</f>
        <v>1.1829587436179301</v>
      </c>
    </row>
    <row r="12" spans="1:7" s="9" customFormat="1" ht="23.25" customHeight="1">
      <c r="A12" s="20">
        <v>1</v>
      </c>
      <c r="B12" s="21" t="s">
        <v>10</v>
      </c>
      <c r="C12" s="100">
        <v>26956</v>
      </c>
      <c r="D12" s="100">
        <v>29000</v>
      </c>
      <c r="E12" s="100">
        <f>'[9]Thu (06)'!$H$11</f>
        <v>30145.25</v>
      </c>
      <c r="F12" s="78">
        <f>E12-C12</f>
        <v>3189.25</v>
      </c>
      <c r="G12" s="91">
        <f>E12/C12</f>
        <v>1.1183131770292327</v>
      </c>
    </row>
    <row r="13" spans="1:7" s="9" customFormat="1" ht="23.25" customHeight="1">
      <c r="A13" s="23">
        <f>A12+1</f>
        <v>2</v>
      </c>
      <c r="B13" s="21" t="s">
        <v>11</v>
      </c>
      <c r="C13" s="45">
        <f>C14+C15</f>
        <v>315997</v>
      </c>
      <c r="D13" s="45">
        <f t="shared" ref="D13:E13" si="1">D14+D15</f>
        <v>333997</v>
      </c>
      <c r="E13" s="45">
        <f t="shared" si="1"/>
        <v>375554</v>
      </c>
      <c r="F13" s="78">
        <f t="shared" ref="F13:F15" si="2">E13-C13</f>
        <v>59557</v>
      </c>
      <c r="G13" s="91">
        <f t="shared" ref="G13:G15" si="3">E13/C13</f>
        <v>1.1884733082909016</v>
      </c>
    </row>
    <row r="14" spans="1:7" s="9" customFormat="1" ht="23.25" customHeight="1">
      <c r="A14" s="20" t="s">
        <v>12</v>
      </c>
      <c r="B14" s="21" t="s">
        <v>13</v>
      </c>
      <c r="C14" s="45">
        <v>273997</v>
      </c>
      <c r="D14" s="45">
        <v>273997</v>
      </c>
      <c r="E14" s="45">
        <f>'[9]Thu (06)'!$G$60</f>
        <v>366425</v>
      </c>
      <c r="F14" s="78">
        <f t="shared" si="2"/>
        <v>92428</v>
      </c>
      <c r="G14" s="91">
        <f t="shared" si="3"/>
        <v>1.337332160571101</v>
      </c>
    </row>
    <row r="15" spans="1:7" s="9" customFormat="1" ht="23.25" customHeight="1">
      <c r="A15" s="20" t="s">
        <v>12</v>
      </c>
      <c r="B15" s="21" t="s">
        <v>14</v>
      </c>
      <c r="C15" s="45">
        <f>33523+8477</f>
        <v>42000</v>
      </c>
      <c r="D15" s="45">
        <v>60000</v>
      </c>
      <c r="E15" s="45">
        <f>'[9]Thu (06)'!$G$61+'[9]Thu (06)'!$G$62</f>
        <v>9129</v>
      </c>
      <c r="F15" s="78">
        <f t="shared" si="2"/>
        <v>-32871</v>
      </c>
      <c r="G15" s="91">
        <f t="shared" si="3"/>
        <v>0.21735714285714286</v>
      </c>
    </row>
    <row r="16" spans="1:7" s="9" customFormat="1" ht="23.25" customHeight="1">
      <c r="A16" s="23" t="s">
        <v>83</v>
      </c>
      <c r="B16" s="21" t="s">
        <v>15</v>
      </c>
      <c r="C16" s="45"/>
      <c r="D16" s="45">
        <v>5037</v>
      </c>
      <c r="E16" s="45"/>
      <c r="F16" s="78"/>
      <c r="G16" s="91"/>
    </row>
    <row r="17" spans="1:7" s="9" customFormat="1" ht="23.25" customHeight="1">
      <c r="A17" s="23">
        <f>A16+1</f>
        <v>4</v>
      </c>
      <c r="B17" s="21" t="s">
        <v>16</v>
      </c>
      <c r="C17" s="45"/>
      <c r="D17" s="45">
        <v>70257</v>
      </c>
      <c r="E17" s="45"/>
      <c r="F17" s="19"/>
      <c r="G17" s="93"/>
    </row>
    <row r="18" spans="1:7" s="9" customFormat="1" ht="23.25" customHeight="1">
      <c r="A18" s="17" t="s">
        <v>17</v>
      </c>
      <c r="B18" s="18" t="s">
        <v>18</v>
      </c>
      <c r="C18" s="99">
        <f>C19+C20+C23</f>
        <v>341393</v>
      </c>
      <c r="D18" s="99">
        <f t="shared" ref="D18" si="4">D19+D20+D23</f>
        <v>438291.10153600003</v>
      </c>
      <c r="E18" s="99">
        <f>E19+E20+E23</f>
        <v>405699</v>
      </c>
      <c r="F18" s="79">
        <f t="shared" ref="F18:F22" si="5">E18-C18</f>
        <v>64306</v>
      </c>
      <c r="G18" s="88">
        <f t="shared" ref="G18:G22" si="6">E18/C18</f>
        <v>1.1883635575421874</v>
      </c>
    </row>
    <row r="19" spans="1:7" s="9" customFormat="1" ht="23.25" customHeight="1">
      <c r="A19" s="20">
        <v>1</v>
      </c>
      <c r="B19" s="21" t="s">
        <v>246</v>
      </c>
      <c r="C19" s="45">
        <v>280701</v>
      </c>
      <c r="D19" s="45">
        <v>322635</v>
      </c>
      <c r="E19" s="45">
        <v>337301</v>
      </c>
      <c r="F19" s="78">
        <f t="shared" si="5"/>
        <v>56600</v>
      </c>
      <c r="G19" s="91">
        <f t="shared" si="6"/>
        <v>1.2016380419022377</v>
      </c>
    </row>
    <row r="20" spans="1:7" s="9" customFormat="1" ht="23.25" customHeight="1">
      <c r="A20" s="23">
        <f>A19+1</f>
        <v>2</v>
      </c>
      <c r="B20" s="21" t="s">
        <v>19</v>
      </c>
      <c r="C20" s="45">
        <f>C21+C22</f>
        <v>60692</v>
      </c>
      <c r="D20" s="45">
        <f t="shared" ref="D20" si="7">D21+D22</f>
        <v>59000</v>
      </c>
      <c r="E20" s="45">
        <f>E21+E22</f>
        <v>68398</v>
      </c>
      <c r="F20" s="78">
        <f t="shared" si="5"/>
        <v>7706</v>
      </c>
      <c r="G20" s="91">
        <f t="shared" si="6"/>
        <v>1.1269689580175311</v>
      </c>
    </row>
    <row r="21" spans="1:7" s="9" customFormat="1" ht="23.25" customHeight="1">
      <c r="A21" s="20" t="s">
        <v>12</v>
      </c>
      <c r="B21" s="21" t="s">
        <v>20</v>
      </c>
      <c r="C21" s="45">
        <v>56222</v>
      </c>
      <c r="D21" s="45">
        <v>50000</v>
      </c>
      <c r="E21" s="45">
        <v>67888</v>
      </c>
      <c r="F21" s="78">
        <f t="shared" si="5"/>
        <v>11666</v>
      </c>
      <c r="G21" s="91">
        <f t="shared" si="6"/>
        <v>1.207498843868948</v>
      </c>
    </row>
    <row r="22" spans="1:7" s="9" customFormat="1" ht="23.25" customHeight="1">
      <c r="A22" s="20" t="s">
        <v>12</v>
      </c>
      <c r="B22" s="21" t="s">
        <v>21</v>
      </c>
      <c r="C22" s="45">
        <v>4470</v>
      </c>
      <c r="D22" s="45">
        <v>9000</v>
      </c>
      <c r="E22" s="45">
        <v>510</v>
      </c>
      <c r="F22" s="78">
        <f t="shared" si="5"/>
        <v>-3960</v>
      </c>
      <c r="G22" s="91">
        <f t="shared" si="6"/>
        <v>0.11409395973154363</v>
      </c>
    </row>
    <row r="23" spans="1:7" s="9" customFormat="1" ht="23.25" customHeight="1">
      <c r="A23" s="23">
        <f>A20+1</f>
        <v>3</v>
      </c>
      <c r="B23" s="21" t="s">
        <v>22</v>
      </c>
      <c r="C23" s="45"/>
      <c r="D23" s="45">
        <v>56656.101536000002</v>
      </c>
      <c r="E23" s="45"/>
      <c r="F23" s="78"/>
      <c r="G23" s="91"/>
    </row>
    <row r="24" spans="1:7" s="9" customFormat="1" ht="23.25" customHeight="1">
      <c r="A24" s="17" t="s">
        <v>5</v>
      </c>
      <c r="B24" s="24" t="s">
        <v>244</v>
      </c>
      <c r="C24" s="44"/>
      <c r="D24" s="44"/>
      <c r="E24" s="44"/>
      <c r="F24" s="22"/>
      <c r="G24" s="113"/>
    </row>
    <row r="25" spans="1:7" s="9" customFormat="1" ht="23.25" customHeight="1">
      <c r="A25" s="17" t="s">
        <v>8</v>
      </c>
      <c r="B25" s="18" t="s">
        <v>9</v>
      </c>
      <c r="C25" s="99">
        <f>C26+C27+C30+C31</f>
        <v>62252</v>
      </c>
      <c r="D25" s="99">
        <f>D26+D27+D30+D31</f>
        <v>67851.203900000008</v>
      </c>
      <c r="E25" s="99">
        <f>E26+E27+E30+E31</f>
        <v>69953</v>
      </c>
      <c r="F25" s="79">
        <f t="shared" ref="F25:F33" si="8">E25-C25</f>
        <v>7701</v>
      </c>
      <c r="G25" s="88">
        <f t="shared" ref="G25:G33" si="9">E25/C25</f>
        <v>1.1237068688556191</v>
      </c>
    </row>
    <row r="26" spans="1:7" s="9" customFormat="1" ht="23.25" customHeight="1">
      <c r="A26" s="20">
        <v>1</v>
      </c>
      <c r="B26" s="21" t="s">
        <v>10</v>
      </c>
      <c r="C26" s="45">
        <v>1560</v>
      </c>
      <c r="D26" s="45">
        <v>1000</v>
      </c>
      <c r="E26" s="45">
        <f>'[9]Thu (06)'!$I$10</f>
        <v>1555</v>
      </c>
      <c r="F26" s="78">
        <f t="shared" si="8"/>
        <v>-5</v>
      </c>
      <c r="G26" s="91">
        <f t="shared" si="9"/>
        <v>0.99679487179487181</v>
      </c>
    </row>
    <row r="27" spans="1:7" s="9" customFormat="1" ht="23.25" customHeight="1">
      <c r="A27" s="23">
        <f>A26+1</f>
        <v>2</v>
      </c>
      <c r="B27" s="21" t="s">
        <v>11</v>
      </c>
      <c r="C27" s="45">
        <f>C28+C29</f>
        <v>60692</v>
      </c>
      <c r="D27" s="45">
        <f t="shared" ref="D27:E27" si="10">D28+D29</f>
        <v>59000</v>
      </c>
      <c r="E27" s="45">
        <f t="shared" si="10"/>
        <v>68398</v>
      </c>
      <c r="F27" s="78">
        <f t="shared" si="8"/>
        <v>7706</v>
      </c>
      <c r="G27" s="91">
        <f t="shared" si="9"/>
        <v>1.1269689580175311</v>
      </c>
    </row>
    <row r="28" spans="1:7" s="9" customFormat="1" ht="23.25" customHeight="1">
      <c r="A28" s="20" t="s">
        <v>12</v>
      </c>
      <c r="B28" s="21" t="s">
        <v>13</v>
      </c>
      <c r="C28" s="45">
        <v>56222</v>
      </c>
      <c r="D28" s="45">
        <v>50000</v>
      </c>
      <c r="E28" s="45">
        <f>E21</f>
        <v>67888</v>
      </c>
      <c r="F28" s="78">
        <f t="shared" si="8"/>
        <v>11666</v>
      </c>
      <c r="G28" s="91">
        <f t="shared" si="9"/>
        <v>1.207498843868948</v>
      </c>
    </row>
    <row r="29" spans="1:7" s="9" customFormat="1" ht="23.25" customHeight="1">
      <c r="A29" s="20" t="s">
        <v>12</v>
      </c>
      <c r="B29" s="21" t="s">
        <v>14</v>
      </c>
      <c r="C29" s="45">
        <v>4470</v>
      </c>
      <c r="D29" s="45">
        <v>9000</v>
      </c>
      <c r="E29" s="45">
        <f>E22</f>
        <v>510</v>
      </c>
      <c r="F29" s="78">
        <f t="shared" si="8"/>
        <v>-3960</v>
      </c>
      <c r="G29" s="91">
        <f t="shared" si="9"/>
        <v>0.11409395973154363</v>
      </c>
    </row>
    <row r="30" spans="1:7" s="9" customFormat="1" ht="23.25" customHeight="1">
      <c r="A30" s="23">
        <f>A27+1</f>
        <v>3</v>
      </c>
      <c r="B30" s="21" t="s">
        <v>15</v>
      </c>
      <c r="C30" s="45"/>
      <c r="D30" s="45">
        <v>730.14957300000003</v>
      </c>
      <c r="E30" s="45"/>
      <c r="F30" s="78"/>
      <c r="G30" s="91"/>
    </row>
    <row r="31" spans="1:7" s="9" customFormat="1" ht="23.25" customHeight="1">
      <c r="A31" s="23">
        <f>A30+1</f>
        <v>4</v>
      </c>
      <c r="B31" s="21" t="s">
        <v>16</v>
      </c>
      <c r="C31" s="45"/>
      <c r="D31" s="45">
        <v>7121.0543269999998</v>
      </c>
      <c r="E31" s="45"/>
      <c r="F31" s="78"/>
      <c r="G31" s="91"/>
    </row>
    <row r="32" spans="1:7" s="9" customFormat="1" ht="23.25" customHeight="1">
      <c r="A32" s="17" t="s">
        <v>17</v>
      </c>
      <c r="B32" s="18" t="s">
        <v>18</v>
      </c>
      <c r="C32" s="99">
        <f>C33+C34</f>
        <v>62252</v>
      </c>
      <c r="D32" s="99">
        <f t="shared" ref="D32:E32" si="11">D33+D34</f>
        <v>67851.203900000008</v>
      </c>
      <c r="E32" s="99">
        <f t="shared" si="11"/>
        <v>69953</v>
      </c>
      <c r="F32" s="79">
        <f t="shared" si="8"/>
        <v>7701</v>
      </c>
      <c r="G32" s="88">
        <f t="shared" si="9"/>
        <v>1.1237068688556191</v>
      </c>
    </row>
    <row r="33" spans="1:7" s="9" customFormat="1" ht="23.25" customHeight="1">
      <c r="A33" s="20">
        <v>1</v>
      </c>
      <c r="B33" s="21" t="s">
        <v>245</v>
      </c>
      <c r="C33" s="45">
        <v>62252</v>
      </c>
      <c r="D33" s="45">
        <v>57365</v>
      </c>
      <c r="E33" s="45">
        <v>69953</v>
      </c>
      <c r="F33" s="78">
        <f t="shared" si="8"/>
        <v>7701</v>
      </c>
      <c r="G33" s="91">
        <f t="shared" si="9"/>
        <v>1.1237068688556191</v>
      </c>
    </row>
    <row r="34" spans="1:7" s="9" customFormat="1" ht="23.25" customHeight="1">
      <c r="A34" s="23" t="s">
        <v>82</v>
      </c>
      <c r="B34" s="21" t="s">
        <v>22</v>
      </c>
      <c r="C34" s="45"/>
      <c r="D34" s="45">
        <v>10486.203900000008</v>
      </c>
      <c r="E34" s="45"/>
      <c r="F34" s="78"/>
      <c r="G34" s="91"/>
    </row>
    <row r="35" spans="1:7" ht="15.95" customHeight="1">
      <c r="A35" s="25"/>
      <c r="B35" s="25"/>
      <c r="C35" s="47"/>
      <c r="D35" s="47"/>
      <c r="E35" s="47"/>
      <c r="F35" s="32"/>
      <c r="G35" s="96"/>
    </row>
    <row r="36" spans="1:7" ht="15.95" customHeight="1">
      <c r="A36" s="9"/>
      <c r="B36" s="9"/>
      <c r="C36" s="9"/>
      <c r="D36" s="9"/>
      <c r="E36" s="9"/>
      <c r="F36" s="9"/>
      <c r="G36" s="9"/>
    </row>
    <row r="37" spans="1:7" ht="23.25" customHeight="1">
      <c r="A37" s="11" t="s">
        <v>289</v>
      </c>
      <c r="B37" s="11"/>
    </row>
    <row r="38" spans="1:7" ht="15.75" customHeight="1">
      <c r="B38" s="533" t="s">
        <v>24</v>
      </c>
      <c r="C38" s="533"/>
      <c r="D38" s="533"/>
      <c r="E38" s="533"/>
      <c r="F38" s="533"/>
      <c r="G38" s="533"/>
    </row>
    <row r="39" spans="1:7" ht="15.75" customHeight="1">
      <c r="B39" s="533" t="s">
        <v>290</v>
      </c>
      <c r="C39" s="533"/>
      <c r="D39" s="533"/>
      <c r="E39" s="533"/>
      <c r="F39" s="533"/>
      <c r="G39" s="533"/>
    </row>
    <row r="40" spans="1:7" ht="15.75" customHeight="1">
      <c r="B40" s="533" t="s">
        <v>258</v>
      </c>
      <c r="C40" s="533"/>
      <c r="D40" s="533"/>
      <c r="E40" s="533"/>
      <c r="F40" s="533"/>
      <c r="G40" s="533"/>
    </row>
    <row r="41" spans="1:7" ht="11.25" customHeight="1">
      <c r="A41" s="9"/>
      <c r="B41" s="9"/>
      <c r="C41" s="9"/>
      <c r="D41" s="9"/>
      <c r="E41" s="9"/>
      <c r="F41" s="9"/>
      <c r="G41" s="9"/>
    </row>
    <row r="42" spans="1:7" ht="18.75">
      <c r="A42" s="9"/>
      <c r="B42" s="9"/>
      <c r="C42" s="9"/>
      <c r="D42" s="9"/>
      <c r="E42" s="9"/>
      <c r="F42" s="9"/>
      <c r="G42" s="9"/>
    </row>
    <row r="43" spans="1:7" ht="18.75">
      <c r="A43" s="9"/>
      <c r="B43" s="9"/>
      <c r="C43" s="9"/>
      <c r="D43" s="9"/>
      <c r="E43" s="9"/>
      <c r="F43" s="9"/>
      <c r="G43" s="9"/>
    </row>
    <row r="44" spans="1:7" ht="18.75">
      <c r="A44" s="9"/>
      <c r="B44" s="9"/>
      <c r="C44" s="9"/>
      <c r="D44" s="9"/>
      <c r="E44" s="9"/>
      <c r="F44" s="9"/>
      <c r="G44" s="9"/>
    </row>
    <row r="45" spans="1:7" ht="22.5" customHeight="1">
      <c r="A45" s="9"/>
      <c r="B45" s="9"/>
      <c r="C45" s="9"/>
      <c r="D45" s="9"/>
      <c r="E45" s="9"/>
      <c r="F45" s="9"/>
      <c r="G45" s="9"/>
    </row>
    <row r="46" spans="1:7" ht="18.75">
      <c r="A46" s="9"/>
      <c r="B46" s="9"/>
      <c r="C46" s="9"/>
      <c r="D46" s="9"/>
      <c r="E46" s="9"/>
      <c r="F46" s="9"/>
      <c r="G46" s="9"/>
    </row>
    <row r="47" spans="1:7" ht="18.75">
      <c r="A47" s="9"/>
      <c r="B47" s="9"/>
      <c r="C47" s="9"/>
      <c r="D47" s="9"/>
      <c r="E47" s="9"/>
      <c r="F47" s="9"/>
      <c r="G47" s="9"/>
    </row>
    <row r="48" spans="1:7" ht="18.75">
      <c r="A48" s="9"/>
      <c r="B48" s="9"/>
      <c r="C48" s="9"/>
      <c r="D48" s="9"/>
      <c r="E48" s="9"/>
      <c r="F48" s="9"/>
      <c r="G48" s="9"/>
    </row>
    <row r="49" spans="1:7" ht="18.75">
      <c r="A49" s="9"/>
      <c r="B49" s="9"/>
      <c r="C49" s="9"/>
      <c r="D49" s="9"/>
      <c r="E49" s="9"/>
      <c r="F49" s="9"/>
      <c r="G49" s="9"/>
    </row>
  </sheetData>
  <mergeCells count="13">
    <mergeCell ref="B38:G38"/>
    <mergeCell ref="B39:G39"/>
    <mergeCell ref="B40:G40"/>
    <mergeCell ref="F1:G1"/>
    <mergeCell ref="A3:G3"/>
    <mergeCell ref="A4:G4"/>
    <mergeCell ref="F6:G6"/>
    <mergeCell ref="A7:A8"/>
    <mergeCell ref="B7:B8"/>
    <mergeCell ref="C7:C8"/>
    <mergeCell ref="D7:D8"/>
    <mergeCell ref="E7:E8"/>
    <mergeCell ref="F7:G7"/>
  </mergeCells>
  <printOptions horizontalCentered="1"/>
  <pageMargins left="0.71" right="0.3" top="0.61" bottom="0.17" header="0.24" footer="0.2"/>
  <pageSetup paperSize="9" scale="78" fitToHeight="0" orientation="portrait" r:id="rId1"/>
  <headerFooter alignWithMargins="0">
    <oddFooter xml:space="preserve">&amp;C&amp;".VnTime,Italic"&amp;8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FF0000"/>
    <pageSetUpPr fitToPage="1"/>
  </sheetPr>
  <dimension ref="A1:G48"/>
  <sheetViews>
    <sheetView topLeftCell="A2" zoomScaleNormal="100" workbookViewId="0">
      <selection activeCell="B7" sqref="B7:B8"/>
    </sheetView>
  </sheetViews>
  <sheetFormatPr defaultRowHeight="15.75"/>
  <cols>
    <col min="1" max="1" width="5.125" style="5" customWidth="1"/>
    <col min="2" max="2" width="64.625" style="5" customWidth="1"/>
    <col min="3" max="4" width="15.625" style="5" customWidth="1"/>
    <col min="5" max="5" width="13.75" style="5" customWidth="1"/>
    <col min="6" max="254" width="9" style="5"/>
    <col min="255" max="255" width="5.125" style="5" customWidth="1"/>
    <col min="256" max="256" width="77.125" style="5" customWidth="1"/>
    <col min="257" max="258" width="15.625" style="5" customWidth="1"/>
    <col min="259" max="259" width="14.875" style="5" customWidth="1"/>
    <col min="260" max="510" width="9" style="5"/>
    <col min="511" max="511" width="5.125" style="5" customWidth="1"/>
    <col min="512" max="512" width="77.125" style="5" customWidth="1"/>
    <col min="513" max="514" width="15.625" style="5" customWidth="1"/>
    <col min="515" max="515" width="14.875" style="5" customWidth="1"/>
    <col min="516" max="766" width="9" style="5"/>
    <col min="767" max="767" width="5.125" style="5" customWidth="1"/>
    <col min="768" max="768" width="77.125" style="5" customWidth="1"/>
    <col min="769" max="770" width="15.625" style="5" customWidth="1"/>
    <col min="771" max="771" width="14.875" style="5" customWidth="1"/>
    <col min="772" max="1022" width="9" style="5"/>
    <col min="1023" max="1023" width="5.125" style="5" customWidth="1"/>
    <col min="1024" max="1024" width="77.125" style="5" customWidth="1"/>
    <col min="1025" max="1026" width="15.625" style="5" customWidth="1"/>
    <col min="1027" max="1027" width="14.875" style="5" customWidth="1"/>
    <col min="1028" max="1278" width="9" style="5"/>
    <col min="1279" max="1279" width="5.125" style="5" customWidth="1"/>
    <col min="1280" max="1280" width="77.125" style="5" customWidth="1"/>
    <col min="1281" max="1282" width="15.625" style="5" customWidth="1"/>
    <col min="1283" max="1283" width="14.875" style="5" customWidth="1"/>
    <col min="1284" max="1534" width="9" style="5"/>
    <col min="1535" max="1535" width="5.125" style="5" customWidth="1"/>
    <col min="1536" max="1536" width="77.125" style="5" customWidth="1"/>
    <col min="1537" max="1538" width="15.625" style="5" customWidth="1"/>
    <col min="1539" max="1539" width="14.875" style="5" customWidth="1"/>
    <col min="1540" max="1790" width="9" style="5"/>
    <col min="1791" max="1791" width="5.125" style="5" customWidth="1"/>
    <col min="1792" max="1792" width="77.125" style="5" customWidth="1"/>
    <col min="1793" max="1794" width="15.625" style="5" customWidth="1"/>
    <col min="1795" max="1795" width="14.875" style="5" customWidth="1"/>
    <col min="1796" max="2046" width="9" style="5"/>
    <col min="2047" max="2047" width="5.125" style="5" customWidth="1"/>
    <col min="2048" max="2048" width="77.125" style="5" customWidth="1"/>
    <col min="2049" max="2050" width="15.625" style="5" customWidth="1"/>
    <col min="2051" max="2051" width="14.875" style="5" customWidth="1"/>
    <col min="2052" max="2302" width="9" style="5"/>
    <col min="2303" max="2303" width="5.125" style="5" customWidth="1"/>
    <col min="2304" max="2304" width="77.125" style="5" customWidth="1"/>
    <col min="2305" max="2306" width="15.625" style="5" customWidth="1"/>
    <col min="2307" max="2307" width="14.875" style="5" customWidth="1"/>
    <col min="2308" max="2558" width="9" style="5"/>
    <col min="2559" max="2559" width="5.125" style="5" customWidth="1"/>
    <col min="2560" max="2560" width="77.125" style="5" customWidth="1"/>
    <col min="2561" max="2562" width="15.625" style="5" customWidth="1"/>
    <col min="2563" max="2563" width="14.875" style="5" customWidth="1"/>
    <col min="2564" max="2814" width="9" style="5"/>
    <col min="2815" max="2815" width="5.125" style="5" customWidth="1"/>
    <col min="2816" max="2816" width="77.125" style="5" customWidth="1"/>
    <col min="2817" max="2818" width="15.625" style="5" customWidth="1"/>
    <col min="2819" max="2819" width="14.875" style="5" customWidth="1"/>
    <col min="2820" max="3070" width="9" style="5"/>
    <col min="3071" max="3071" width="5.125" style="5" customWidth="1"/>
    <col min="3072" max="3072" width="77.125" style="5" customWidth="1"/>
    <col min="3073" max="3074" width="15.625" style="5" customWidth="1"/>
    <col min="3075" max="3075" width="14.875" style="5" customWidth="1"/>
    <col min="3076" max="3326" width="9" style="5"/>
    <col min="3327" max="3327" width="5.125" style="5" customWidth="1"/>
    <col min="3328" max="3328" width="77.125" style="5" customWidth="1"/>
    <col min="3329" max="3330" width="15.625" style="5" customWidth="1"/>
    <col min="3331" max="3331" width="14.875" style="5" customWidth="1"/>
    <col min="3332" max="3582" width="9" style="5"/>
    <col min="3583" max="3583" width="5.125" style="5" customWidth="1"/>
    <col min="3584" max="3584" width="77.125" style="5" customWidth="1"/>
    <col min="3585" max="3586" width="15.625" style="5" customWidth="1"/>
    <col min="3587" max="3587" width="14.875" style="5" customWidth="1"/>
    <col min="3588" max="3838" width="9" style="5"/>
    <col min="3839" max="3839" width="5.125" style="5" customWidth="1"/>
    <col min="3840" max="3840" width="77.125" style="5" customWidth="1"/>
    <col min="3841" max="3842" width="15.625" style="5" customWidth="1"/>
    <col min="3843" max="3843" width="14.875" style="5" customWidth="1"/>
    <col min="3844" max="4094" width="9" style="5"/>
    <col min="4095" max="4095" width="5.125" style="5" customWidth="1"/>
    <col min="4096" max="4096" width="77.125" style="5" customWidth="1"/>
    <col min="4097" max="4098" width="15.625" style="5" customWidth="1"/>
    <col min="4099" max="4099" width="14.875" style="5" customWidth="1"/>
    <col min="4100" max="4350" width="9" style="5"/>
    <col min="4351" max="4351" width="5.125" style="5" customWidth="1"/>
    <col min="4352" max="4352" width="77.125" style="5" customWidth="1"/>
    <col min="4353" max="4354" width="15.625" style="5" customWidth="1"/>
    <col min="4355" max="4355" width="14.875" style="5" customWidth="1"/>
    <col min="4356" max="4606" width="9" style="5"/>
    <col min="4607" max="4607" width="5.125" style="5" customWidth="1"/>
    <col min="4608" max="4608" width="77.125" style="5" customWidth="1"/>
    <col min="4609" max="4610" width="15.625" style="5" customWidth="1"/>
    <col min="4611" max="4611" width="14.875" style="5" customWidth="1"/>
    <col min="4612" max="4862" width="9" style="5"/>
    <col min="4863" max="4863" width="5.125" style="5" customWidth="1"/>
    <col min="4864" max="4864" width="77.125" style="5" customWidth="1"/>
    <col min="4865" max="4866" width="15.625" style="5" customWidth="1"/>
    <col min="4867" max="4867" width="14.875" style="5" customWidth="1"/>
    <col min="4868" max="5118" width="9" style="5"/>
    <col min="5119" max="5119" width="5.125" style="5" customWidth="1"/>
    <col min="5120" max="5120" width="77.125" style="5" customWidth="1"/>
    <col min="5121" max="5122" width="15.625" style="5" customWidth="1"/>
    <col min="5123" max="5123" width="14.875" style="5" customWidth="1"/>
    <col min="5124" max="5374" width="9" style="5"/>
    <col min="5375" max="5375" width="5.125" style="5" customWidth="1"/>
    <col min="5376" max="5376" width="77.125" style="5" customWidth="1"/>
    <col min="5377" max="5378" width="15.625" style="5" customWidth="1"/>
    <col min="5379" max="5379" width="14.875" style="5" customWidth="1"/>
    <col min="5380" max="5630" width="9" style="5"/>
    <col min="5631" max="5631" width="5.125" style="5" customWidth="1"/>
    <col min="5632" max="5632" width="77.125" style="5" customWidth="1"/>
    <col min="5633" max="5634" width="15.625" style="5" customWidth="1"/>
    <col min="5635" max="5635" width="14.875" style="5" customWidth="1"/>
    <col min="5636" max="5886" width="9" style="5"/>
    <col min="5887" max="5887" width="5.125" style="5" customWidth="1"/>
    <col min="5888" max="5888" width="77.125" style="5" customWidth="1"/>
    <col min="5889" max="5890" width="15.625" style="5" customWidth="1"/>
    <col min="5891" max="5891" width="14.875" style="5" customWidth="1"/>
    <col min="5892" max="6142" width="9" style="5"/>
    <col min="6143" max="6143" width="5.125" style="5" customWidth="1"/>
    <col min="6144" max="6144" width="77.125" style="5" customWidth="1"/>
    <col min="6145" max="6146" width="15.625" style="5" customWidth="1"/>
    <col min="6147" max="6147" width="14.875" style="5" customWidth="1"/>
    <col min="6148" max="6398" width="9" style="5"/>
    <col min="6399" max="6399" width="5.125" style="5" customWidth="1"/>
    <col min="6400" max="6400" width="77.125" style="5" customWidth="1"/>
    <col min="6401" max="6402" width="15.625" style="5" customWidth="1"/>
    <col min="6403" max="6403" width="14.875" style="5" customWidth="1"/>
    <col min="6404" max="6654" width="9" style="5"/>
    <col min="6655" max="6655" width="5.125" style="5" customWidth="1"/>
    <col min="6656" max="6656" width="77.125" style="5" customWidth="1"/>
    <col min="6657" max="6658" width="15.625" style="5" customWidth="1"/>
    <col min="6659" max="6659" width="14.875" style="5" customWidth="1"/>
    <col min="6660" max="6910" width="9" style="5"/>
    <col min="6911" max="6911" width="5.125" style="5" customWidth="1"/>
    <col min="6912" max="6912" width="77.125" style="5" customWidth="1"/>
    <col min="6913" max="6914" width="15.625" style="5" customWidth="1"/>
    <col min="6915" max="6915" width="14.875" style="5" customWidth="1"/>
    <col min="6916" max="7166" width="9" style="5"/>
    <col min="7167" max="7167" width="5.125" style="5" customWidth="1"/>
    <col min="7168" max="7168" width="77.125" style="5" customWidth="1"/>
    <col min="7169" max="7170" width="15.625" style="5" customWidth="1"/>
    <col min="7171" max="7171" width="14.875" style="5" customWidth="1"/>
    <col min="7172" max="7422" width="9" style="5"/>
    <col min="7423" max="7423" width="5.125" style="5" customWidth="1"/>
    <col min="7424" max="7424" width="77.125" style="5" customWidth="1"/>
    <col min="7425" max="7426" width="15.625" style="5" customWidth="1"/>
    <col min="7427" max="7427" width="14.875" style="5" customWidth="1"/>
    <col min="7428" max="7678" width="9" style="5"/>
    <col min="7679" max="7679" width="5.125" style="5" customWidth="1"/>
    <col min="7680" max="7680" width="77.125" style="5" customWidth="1"/>
    <col min="7681" max="7682" width="15.625" style="5" customWidth="1"/>
    <col min="7683" max="7683" width="14.875" style="5" customWidth="1"/>
    <col min="7684" max="7934" width="9" style="5"/>
    <col min="7935" max="7935" width="5.125" style="5" customWidth="1"/>
    <col min="7936" max="7936" width="77.125" style="5" customWidth="1"/>
    <col min="7937" max="7938" width="15.625" style="5" customWidth="1"/>
    <col min="7939" max="7939" width="14.875" style="5" customWidth="1"/>
    <col min="7940" max="8190" width="9" style="5"/>
    <col min="8191" max="8191" width="5.125" style="5" customWidth="1"/>
    <col min="8192" max="8192" width="77.125" style="5" customWidth="1"/>
    <col min="8193" max="8194" width="15.625" style="5" customWidth="1"/>
    <col min="8195" max="8195" width="14.875" style="5" customWidth="1"/>
    <col min="8196" max="8446" width="9" style="5"/>
    <col min="8447" max="8447" width="5.125" style="5" customWidth="1"/>
    <col min="8448" max="8448" width="77.125" style="5" customWidth="1"/>
    <col min="8449" max="8450" width="15.625" style="5" customWidth="1"/>
    <col min="8451" max="8451" width="14.875" style="5" customWidth="1"/>
    <col min="8452" max="8702" width="9" style="5"/>
    <col min="8703" max="8703" width="5.125" style="5" customWidth="1"/>
    <col min="8704" max="8704" width="77.125" style="5" customWidth="1"/>
    <col min="8705" max="8706" width="15.625" style="5" customWidth="1"/>
    <col min="8707" max="8707" width="14.875" style="5" customWidth="1"/>
    <col min="8708" max="8958" width="9" style="5"/>
    <col min="8959" max="8959" width="5.125" style="5" customWidth="1"/>
    <col min="8960" max="8960" width="77.125" style="5" customWidth="1"/>
    <col min="8961" max="8962" width="15.625" style="5" customWidth="1"/>
    <col min="8963" max="8963" width="14.875" style="5" customWidth="1"/>
    <col min="8964" max="9214" width="9" style="5"/>
    <col min="9215" max="9215" width="5.125" style="5" customWidth="1"/>
    <col min="9216" max="9216" width="77.125" style="5" customWidth="1"/>
    <col min="9217" max="9218" width="15.625" style="5" customWidth="1"/>
    <col min="9219" max="9219" width="14.875" style="5" customWidth="1"/>
    <col min="9220" max="9470" width="9" style="5"/>
    <col min="9471" max="9471" width="5.125" style="5" customWidth="1"/>
    <col min="9472" max="9472" width="77.125" style="5" customWidth="1"/>
    <col min="9473" max="9474" width="15.625" style="5" customWidth="1"/>
    <col min="9475" max="9475" width="14.875" style="5" customWidth="1"/>
    <col min="9476" max="9726" width="9" style="5"/>
    <col min="9727" max="9727" width="5.125" style="5" customWidth="1"/>
    <col min="9728" max="9728" width="77.125" style="5" customWidth="1"/>
    <col min="9729" max="9730" width="15.625" style="5" customWidth="1"/>
    <col min="9731" max="9731" width="14.875" style="5" customWidth="1"/>
    <col min="9732" max="9982" width="9" style="5"/>
    <col min="9983" max="9983" width="5.125" style="5" customWidth="1"/>
    <col min="9984" max="9984" width="77.125" style="5" customWidth="1"/>
    <col min="9985" max="9986" width="15.625" style="5" customWidth="1"/>
    <col min="9987" max="9987" width="14.875" style="5" customWidth="1"/>
    <col min="9988" max="10238" width="9" style="5"/>
    <col min="10239" max="10239" width="5.125" style="5" customWidth="1"/>
    <col min="10240" max="10240" width="77.125" style="5" customWidth="1"/>
    <col min="10241" max="10242" width="15.625" style="5" customWidth="1"/>
    <col min="10243" max="10243" width="14.875" style="5" customWidth="1"/>
    <col min="10244" max="10494" width="9" style="5"/>
    <col min="10495" max="10495" width="5.125" style="5" customWidth="1"/>
    <col min="10496" max="10496" width="77.125" style="5" customWidth="1"/>
    <col min="10497" max="10498" width="15.625" style="5" customWidth="1"/>
    <col min="10499" max="10499" width="14.875" style="5" customWidth="1"/>
    <col min="10500" max="10750" width="9" style="5"/>
    <col min="10751" max="10751" width="5.125" style="5" customWidth="1"/>
    <col min="10752" max="10752" width="77.125" style="5" customWidth="1"/>
    <col min="10753" max="10754" width="15.625" style="5" customWidth="1"/>
    <col min="10755" max="10755" width="14.875" style="5" customWidth="1"/>
    <col min="10756" max="11006" width="9" style="5"/>
    <col min="11007" max="11007" width="5.125" style="5" customWidth="1"/>
    <col min="11008" max="11008" width="77.125" style="5" customWidth="1"/>
    <col min="11009" max="11010" width="15.625" style="5" customWidth="1"/>
    <col min="11011" max="11011" width="14.875" style="5" customWidth="1"/>
    <col min="11012" max="11262" width="9" style="5"/>
    <col min="11263" max="11263" width="5.125" style="5" customWidth="1"/>
    <col min="11264" max="11264" width="77.125" style="5" customWidth="1"/>
    <col min="11265" max="11266" width="15.625" style="5" customWidth="1"/>
    <col min="11267" max="11267" width="14.875" style="5" customWidth="1"/>
    <col min="11268" max="11518" width="9" style="5"/>
    <col min="11519" max="11519" width="5.125" style="5" customWidth="1"/>
    <col min="11520" max="11520" width="77.125" style="5" customWidth="1"/>
    <col min="11521" max="11522" width="15.625" style="5" customWidth="1"/>
    <col min="11523" max="11523" width="14.875" style="5" customWidth="1"/>
    <col min="11524" max="11774" width="9" style="5"/>
    <col min="11775" max="11775" width="5.125" style="5" customWidth="1"/>
    <col min="11776" max="11776" width="77.125" style="5" customWidth="1"/>
    <col min="11777" max="11778" width="15.625" style="5" customWidth="1"/>
    <col min="11779" max="11779" width="14.875" style="5" customWidth="1"/>
    <col min="11780" max="12030" width="9" style="5"/>
    <col min="12031" max="12031" width="5.125" style="5" customWidth="1"/>
    <col min="12032" max="12032" width="77.125" style="5" customWidth="1"/>
    <col min="12033" max="12034" width="15.625" style="5" customWidth="1"/>
    <col min="12035" max="12035" width="14.875" style="5" customWidth="1"/>
    <col min="12036" max="12286" width="9" style="5"/>
    <col min="12287" max="12287" width="5.125" style="5" customWidth="1"/>
    <col min="12288" max="12288" width="77.125" style="5" customWidth="1"/>
    <col min="12289" max="12290" width="15.625" style="5" customWidth="1"/>
    <col min="12291" max="12291" width="14.875" style="5" customWidth="1"/>
    <col min="12292" max="12542" width="9" style="5"/>
    <col min="12543" max="12543" width="5.125" style="5" customWidth="1"/>
    <col min="12544" max="12544" width="77.125" style="5" customWidth="1"/>
    <col min="12545" max="12546" width="15.625" style="5" customWidth="1"/>
    <col min="12547" max="12547" width="14.875" style="5" customWidth="1"/>
    <col min="12548" max="12798" width="9" style="5"/>
    <col min="12799" max="12799" width="5.125" style="5" customWidth="1"/>
    <col min="12800" max="12800" width="77.125" style="5" customWidth="1"/>
    <col min="12801" max="12802" width="15.625" style="5" customWidth="1"/>
    <col min="12803" max="12803" width="14.875" style="5" customWidth="1"/>
    <col min="12804" max="13054" width="9" style="5"/>
    <col min="13055" max="13055" width="5.125" style="5" customWidth="1"/>
    <col min="13056" max="13056" width="77.125" style="5" customWidth="1"/>
    <col min="13057" max="13058" width="15.625" style="5" customWidth="1"/>
    <col min="13059" max="13059" width="14.875" style="5" customWidth="1"/>
    <col min="13060" max="13310" width="9" style="5"/>
    <col min="13311" max="13311" width="5.125" style="5" customWidth="1"/>
    <col min="13312" max="13312" width="77.125" style="5" customWidth="1"/>
    <col min="13313" max="13314" width="15.625" style="5" customWidth="1"/>
    <col min="13315" max="13315" width="14.875" style="5" customWidth="1"/>
    <col min="13316" max="13566" width="9" style="5"/>
    <col min="13567" max="13567" width="5.125" style="5" customWidth="1"/>
    <col min="13568" max="13568" width="77.125" style="5" customWidth="1"/>
    <col min="13569" max="13570" width="15.625" style="5" customWidth="1"/>
    <col min="13571" max="13571" width="14.875" style="5" customWidth="1"/>
    <col min="13572" max="13822" width="9" style="5"/>
    <col min="13823" max="13823" width="5.125" style="5" customWidth="1"/>
    <col min="13824" max="13824" width="77.125" style="5" customWidth="1"/>
    <col min="13825" max="13826" width="15.625" style="5" customWidth="1"/>
    <col min="13827" max="13827" width="14.875" style="5" customWidth="1"/>
    <col min="13828" max="14078" width="9" style="5"/>
    <col min="14079" max="14079" width="5.125" style="5" customWidth="1"/>
    <col min="14080" max="14080" width="77.125" style="5" customWidth="1"/>
    <col min="14081" max="14082" width="15.625" style="5" customWidth="1"/>
    <col min="14083" max="14083" width="14.875" style="5" customWidth="1"/>
    <col min="14084" max="14334" width="9" style="5"/>
    <col min="14335" max="14335" width="5.125" style="5" customWidth="1"/>
    <col min="14336" max="14336" width="77.125" style="5" customWidth="1"/>
    <col min="14337" max="14338" width="15.625" style="5" customWidth="1"/>
    <col min="14339" max="14339" width="14.875" style="5" customWidth="1"/>
    <col min="14340" max="14590" width="9" style="5"/>
    <col min="14591" max="14591" width="5.125" style="5" customWidth="1"/>
    <col min="14592" max="14592" width="77.125" style="5" customWidth="1"/>
    <col min="14593" max="14594" width="15.625" style="5" customWidth="1"/>
    <col min="14595" max="14595" width="14.875" style="5" customWidth="1"/>
    <col min="14596" max="14846" width="9" style="5"/>
    <col min="14847" max="14847" width="5.125" style="5" customWidth="1"/>
    <col min="14848" max="14848" width="77.125" style="5" customWidth="1"/>
    <col min="14849" max="14850" width="15.625" style="5" customWidth="1"/>
    <col min="14851" max="14851" width="14.875" style="5" customWidth="1"/>
    <col min="14852" max="15102" width="9" style="5"/>
    <col min="15103" max="15103" width="5.125" style="5" customWidth="1"/>
    <col min="15104" max="15104" width="77.125" style="5" customWidth="1"/>
    <col min="15105" max="15106" width="15.625" style="5" customWidth="1"/>
    <col min="15107" max="15107" width="14.875" style="5" customWidth="1"/>
    <col min="15108" max="15358" width="9" style="5"/>
    <col min="15359" max="15359" width="5.125" style="5" customWidth="1"/>
    <col min="15360" max="15360" width="77.125" style="5" customWidth="1"/>
    <col min="15361" max="15362" width="15.625" style="5" customWidth="1"/>
    <col min="15363" max="15363" width="14.875" style="5" customWidth="1"/>
    <col min="15364" max="15614" width="9" style="5"/>
    <col min="15615" max="15615" width="5.125" style="5" customWidth="1"/>
    <col min="15616" max="15616" width="77.125" style="5" customWidth="1"/>
    <col min="15617" max="15618" width="15.625" style="5" customWidth="1"/>
    <col min="15619" max="15619" width="14.875" style="5" customWidth="1"/>
    <col min="15620" max="15870" width="9" style="5"/>
    <col min="15871" max="15871" width="5.125" style="5" customWidth="1"/>
    <col min="15872" max="15872" width="77.125" style="5" customWidth="1"/>
    <col min="15873" max="15874" width="15.625" style="5" customWidth="1"/>
    <col min="15875" max="15875" width="14.875" style="5" customWidth="1"/>
    <col min="15876" max="16126" width="9" style="5"/>
    <col min="16127" max="16127" width="5.125" style="5" customWidth="1"/>
    <col min="16128" max="16128" width="77.125" style="5" customWidth="1"/>
    <col min="16129" max="16130" width="15.625" style="5" customWidth="1"/>
    <col min="16131" max="16131" width="14.875" style="5" customWidth="1"/>
    <col min="16132" max="16384" width="9" style="5"/>
  </cols>
  <sheetData>
    <row r="1" spans="1:7" ht="21" customHeight="1">
      <c r="A1" s="3"/>
      <c r="B1" s="3"/>
      <c r="C1" s="4"/>
      <c r="D1" s="535" t="s">
        <v>291</v>
      </c>
      <c r="E1" s="535"/>
    </row>
    <row r="2" spans="1:7" ht="18.75">
      <c r="A2" s="6"/>
      <c r="B2" s="6"/>
      <c r="C2" s="4"/>
      <c r="D2" s="4"/>
      <c r="E2" s="4"/>
    </row>
    <row r="3" spans="1:7" ht="42" customHeight="1">
      <c r="A3" s="549" t="s">
        <v>292</v>
      </c>
      <c r="B3" s="549"/>
      <c r="C3" s="549"/>
      <c r="D3" s="549"/>
      <c r="E3" s="549"/>
    </row>
    <row r="4" spans="1:7" ht="21" customHeight="1">
      <c r="A4" s="541" t="s">
        <v>939</v>
      </c>
      <c r="B4" s="541"/>
      <c r="C4" s="541"/>
      <c r="D4" s="541"/>
      <c r="E4" s="541"/>
    </row>
    <row r="5" spans="1:7" ht="18.75">
      <c r="A5" s="8"/>
      <c r="B5" s="8"/>
      <c r="C5" s="4"/>
      <c r="D5" s="4"/>
      <c r="E5" s="4"/>
    </row>
    <row r="6" spans="1:7" ht="19.5" customHeight="1">
      <c r="A6" s="83"/>
      <c r="B6" s="83"/>
      <c r="C6" s="9"/>
      <c r="D6" s="538" t="s">
        <v>0</v>
      </c>
      <c r="E6" s="538"/>
    </row>
    <row r="7" spans="1:7" s="10" customFormat="1" ht="23.25" customHeight="1">
      <c r="A7" s="539" t="s">
        <v>75</v>
      </c>
      <c r="B7" s="546" t="s">
        <v>2</v>
      </c>
      <c r="C7" s="539" t="s">
        <v>28</v>
      </c>
      <c r="D7" s="546" t="s">
        <v>25</v>
      </c>
      <c r="E7" s="546"/>
    </row>
    <row r="8" spans="1:7" s="10" customFormat="1" ht="45.75" customHeight="1">
      <c r="A8" s="539"/>
      <c r="B8" s="546"/>
      <c r="C8" s="539"/>
      <c r="D8" s="82" t="s">
        <v>107</v>
      </c>
      <c r="E8" s="82" t="s">
        <v>108</v>
      </c>
    </row>
    <row r="9" spans="1:7" s="2" customFormat="1" ht="17.25" customHeight="1">
      <c r="A9" s="1" t="s">
        <v>4</v>
      </c>
      <c r="B9" s="1" t="s">
        <v>5</v>
      </c>
      <c r="C9" s="1" t="s">
        <v>29</v>
      </c>
      <c r="D9" s="1">
        <v>2</v>
      </c>
      <c r="E9" s="1">
        <f>D9+1</f>
        <v>3</v>
      </c>
    </row>
    <row r="10" spans="1:7" s="9" customFormat="1" ht="25.5" customHeight="1">
      <c r="A10" s="14"/>
      <c r="B10" s="14" t="s">
        <v>293</v>
      </c>
      <c r="C10" s="98">
        <f>C11+C28</f>
        <v>407254</v>
      </c>
      <c r="D10" s="98">
        <f t="shared" ref="D10:E10" si="0">D11+D28</f>
        <v>337301</v>
      </c>
      <c r="E10" s="98">
        <f t="shared" si="0"/>
        <v>69953</v>
      </c>
      <c r="G10" s="9">
        <v>398301</v>
      </c>
    </row>
    <row r="11" spans="1:7" s="9" customFormat="1" ht="25.5" customHeight="1">
      <c r="A11" s="17" t="s">
        <v>4</v>
      </c>
      <c r="B11" s="24" t="s">
        <v>31</v>
      </c>
      <c r="C11" s="99">
        <f>C12+C22+C26+C27</f>
        <v>398125</v>
      </c>
      <c r="D11" s="99">
        <f t="shared" ref="D11:E11" si="1">D12+D22+D26+D27</f>
        <v>328682</v>
      </c>
      <c r="E11" s="99">
        <f t="shared" si="1"/>
        <v>69443</v>
      </c>
      <c r="G11" s="94">
        <f>C10-G10</f>
        <v>8953</v>
      </c>
    </row>
    <row r="12" spans="1:7" s="9" customFormat="1" ht="25.5" customHeight="1">
      <c r="A12" s="17" t="s">
        <v>8</v>
      </c>
      <c r="B12" s="24" t="s">
        <v>32</v>
      </c>
      <c r="C12" s="114">
        <f>C13+C20+C21</f>
        <v>24774</v>
      </c>
      <c r="D12" s="114">
        <f>D13+D21</f>
        <v>23874</v>
      </c>
      <c r="E12" s="114">
        <f t="shared" ref="E12" si="2">E13+E20+E21</f>
        <v>900</v>
      </c>
    </row>
    <row r="13" spans="1:7" s="12" customFormat="1" ht="25.5" customHeight="1">
      <c r="A13" s="20">
        <v>1</v>
      </c>
      <c r="B13" s="21" t="s">
        <v>33</v>
      </c>
      <c r="C13" s="100">
        <f>D13+E13</f>
        <v>23984</v>
      </c>
      <c r="D13" s="100">
        <f>8030+7920+8824-900-D21</f>
        <v>23084</v>
      </c>
      <c r="E13" s="100">
        <v>900</v>
      </c>
    </row>
    <row r="14" spans="1:7" s="12" customFormat="1" ht="25.5" customHeight="1">
      <c r="A14" s="35"/>
      <c r="B14" s="76" t="s">
        <v>431</v>
      </c>
      <c r="C14" s="48"/>
      <c r="D14" s="45"/>
      <c r="E14" s="45"/>
    </row>
    <row r="15" spans="1:7" s="12" customFormat="1" ht="25.5" customHeight="1">
      <c r="A15" s="23" t="s">
        <v>12</v>
      </c>
      <c r="B15" s="76" t="s">
        <v>35</v>
      </c>
      <c r="C15" s="48">
        <f>D15+E15</f>
        <v>2750</v>
      </c>
      <c r="D15" s="45">
        <f>'17'!D16</f>
        <v>2750</v>
      </c>
      <c r="E15" s="45"/>
    </row>
    <row r="16" spans="1:7" s="12" customFormat="1" ht="25.5" customHeight="1">
      <c r="A16" s="23" t="s">
        <v>12</v>
      </c>
      <c r="B16" s="76" t="s">
        <v>36</v>
      </c>
      <c r="C16" s="48">
        <f t="shared" ref="C16:C21" si="3">D16+E16</f>
        <v>0</v>
      </c>
      <c r="D16" s="45"/>
      <c r="E16" s="45"/>
    </row>
    <row r="17" spans="1:5" s="12" customFormat="1" ht="25.5" customHeight="1">
      <c r="A17" s="20"/>
      <c r="B17" s="76" t="s">
        <v>432</v>
      </c>
      <c r="C17" s="48"/>
      <c r="D17" s="45"/>
      <c r="E17" s="45"/>
    </row>
    <row r="18" spans="1:5" s="12" customFormat="1" ht="25.5" customHeight="1">
      <c r="A18" s="75" t="s">
        <v>12</v>
      </c>
      <c r="B18" s="76" t="s">
        <v>38</v>
      </c>
      <c r="C18" s="48">
        <f t="shared" si="3"/>
        <v>16744</v>
      </c>
      <c r="D18" s="48">
        <f>'17'!D19-E18</f>
        <v>15844</v>
      </c>
      <c r="E18" s="48">
        <v>900</v>
      </c>
    </row>
    <row r="19" spans="1:5" s="12" customFormat="1" ht="25.5" customHeight="1">
      <c r="A19" s="75" t="s">
        <v>12</v>
      </c>
      <c r="B19" s="76" t="s">
        <v>39</v>
      </c>
      <c r="C19" s="48">
        <f t="shared" si="3"/>
        <v>0</v>
      </c>
      <c r="D19" s="48"/>
      <c r="E19" s="48"/>
    </row>
    <row r="20" spans="1:5" s="9" customFormat="1" ht="64.5" customHeight="1">
      <c r="A20" s="20">
        <v>2</v>
      </c>
      <c r="B20" s="36" t="s">
        <v>40</v>
      </c>
      <c r="C20" s="100">
        <f t="shared" si="3"/>
        <v>0</v>
      </c>
      <c r="D20" s="45"/>
      <c r="E20" s="45"/>
    </row>
    <row r="21" spans="1:5" s="12" customFormat="1" ht="25.5" customHeight="1">
      <c r="A21" s="20">
        <v>3</v>
      </c>
      <c r="B21" s="21" t="s">
        <v>41</v>
      </c>
      <c r="C21" s="100">
        <f t="shared" si="3"/>
        <v>790</v>
      </c>
      <c r="D21" s="45">
        <v>790</v>
      </c>
      <c r="E21" s="45"/>
    </row>
    <row r="22" spans="1:5" s="9" customFormat="1" ht="25.5" customHeight="1">
      <c r="A22" s="17" t="s">
        <v>17</v>
      </c>
      <c r="B22" s="24" t="s">
        <v>42</v>
      </c>
      <c r="C22" s="99">
        <f>D22+E22</f>
        <v>365387</v>
      </c>
      <c r="D22" s="99">
        <v>298225</v>
      </c>
      <c r="E22" s="99">
        <v>67162</v>
      </c>
    </row>
    <row r="23" spans="1:5" s="9" customFormat="1" ht="25.5" customHeight="1">
      <c r="A23" s="17"/>
      <c r="B23" s="76" t="s">
        <v>43</v>
      </c>
      <c r="C23" s="48"/>
      <c r="D23" s="45"/>
      <c r="E23" s="45"/>
    </row>
    <row r="24" spans="1:5" s="92" customFormat="1" ht="25.5" customHeight="1">
      <c r="A24" s="107">
        <v>1</v>
      </c>
      <c r="B24" s="106" t="s">
        <v>52</v>
      </c>
      <c r="C24" s="100">
        <f>D24+E24</f>
        <v>210320</v>
      </c>
      <c r="D24" s="100">
        <f>'[9]Chi NSĐP (9)'!$E$20</f>
        <v>210220</v>
      </c>
      <c r="E24" s="100">
        <f>'[9]Chi NSĐP (9)'!$F$20</f>
        <v>100</v>
      </c>
    </row>
    <row r="25" spans="1:5" s="92" customFormat="1" ht="25.5" customHeight="1">
      <c r="A25" s="107">
        <f>A24+1</f>
        <v>2</v>
      </c>
      <c r="B25" s="106" t="s">
        <v>294</v>
      </c>
      <c r="C25" s="100">
        <f>D25+E25</f>
        <v>150</v>
      </c>
      <c r="D25" s="100">
        <v>150</v>
      </c>
      <c r="E25" s="100"/>
    </row>
    <row r="26" spans="1:5" s="9" customFormat="1" ht="25.5" customHeight="1">
      <c r="A26" s="17" t="s">
        <v>23</v>
      </c>
      <c r="B26" s="24" t="s">
        <v>45</v>
      </c>
      <c r="C26" s="99">
        <f>D26+E26</f>
        <v>7964</v>
      </c>
      <c r="D26" s="99">
        <v>6583</v>
      </c>
      <c r="E26" s="99">
        <v>1381</v>
      </c>
    </row>
    <row r="27" spans="1:5" s="9" customFormat="1" ht="25.5" customHeight="1">
      <c r="A27" s="17" t="s">
        <v>44</v>
      </c>
      <c r="B27" s="24" t="s">
        <v>46</v>
      </c>
      <c r="C27" s="99">
        <f>D27+E27</f>
        <v>0</v>
      </c>
      <c r="D27" s="99"/>
      <c r="E27" s="99"/>
    </row>
    <row r="28" spans="1:5" s="9" customFormat="1" ht="25.5" customHeight="1">
      <c r="A28" s="17" t="s">
        <v>5</v>
      </c>
      <c r="B28" s="108" t="s">
        <v>47</v>
      </c>
      <c r="C28" s="114">
        <f>C29+C30</f>
        <v>9129</v>
      </c>
      <c r="D28" s="114">
        <f>D29+D30</f>
        <v>8619</v>
      </c>
      <c r="E28" s="114">
        <f>E29+E30</f>
        <v>510</v>
      </c>
    </row>
    <row r="29" spans="1:5" s="9" customFormat="1" ht="25.5" customHeight="1">
      <c r="A29" s="17" t="s">
        <v>8</v>
      </c>
      <c r="B29" s="24" t="s">
        <v>48</v>
      </c>
      <c r="C29" s="44"/>
      <c r="D29" s="44"/>
      <c r="E29" s="44"/>
    </row>
    <row r="30" spans="1:5" s="9" customFormat="1" ht="25.5" customHeight="1">
      <c r="A30" s="17" t="s">
        <v>17</v>
      </c>
      <c r="B30" s="24" t="s">
        <v>49</v>
      </c>
      <c r="C30" s="99">
        <f>C31+C37</f>
        <v>9129</v>
      </c>
      <c r="D30" s="99">
        <f t="shared" ref="D30:E30" si="4">D31+D37</f>
        <v>8619</v>
      </c>
      <c r="E30" s="99">
        <f t="shared" si="4"/>
        <v>510</v>
      </c>
    </row>
    <row r="31" spans="1:5" s="9" customFormat="1" ht="25.5" customHeight="1">
      <c r="A31" s="179" t="s">
        <v>81</v>
      </c>
      <c r="B31" s="24" t="s">
        <v>419</v>
      </c>
      <c r="C31" s="99">
        <f>SUM(C32:C36)</f>
        <v>7999</v>
      </c>
      <c r="D31" s="99">
        <f t="shared" ref="D31:E31" si="5">SUM(D32:D36)</f>
        <v>7999</v>
      </c>
      <c r="E31" s="99">
        <f t="shared" si="5"/>
        <v>0</v>
      </c>
    </row>
    <row r="32" spans="1:5" s="92" customFormat="1" ht="25.5" customHeight="1">
      <c r="A32" s="89" t="s">
        <v>12</v>
      </c>
      <c r="B32" s="106" t="s">
        <v>427</v>
      </c>
      <c r="C32" s="100">
        <f>SUM(D32:E32)</f>
        <v>2780</v>
      </c>
      <c r="D32" s="100">
        <v>2780</v>
      </c>
      <c r="E32" s="100"/>
    </row>
    <row r="33" spans="1:5" s="92" customFormat="1" ht="25.5" customHeight="1">
      <c r="A33" s="89" t="s">
        <v>12</v>
      </c>
      <c r="B33" s="106" t="s">
        <v>365</v>
      </c>
      <c r="C33" s="100">
        <f t="shared" ref="C33:C36" si="6">SUM(D33:E33)</f>
        <v>2500</v>
      </c>
      <c r="D33" s="100">
        <v>2500</v>
      </c>
      <c r="E33" s="100"/>
    </row>
    <row r="34" spans="1:5" s="92" customFormat="1" ht="37.5">
      <c r="A34" s="89" t="s">
        <v>12</v>
      </c>
      <c r="B34" s="90" t="s">
        <v>430</v>
      </c>
      <c r="C34" s="100">
        <f t="shared" si="6"/>
        <v>920</v>
      </c>
      <c r="D34" s="100">
        <v>920</v>
      </c>
      <c r="E34" s="100"/>
    </row>
    <row r="35" spans="1:5" s="92" customFormat="1" ht="112.5">
      <c r="A35" s="89" t="s">
        <v>12</v>
      </c>
      <c r="B35" s="90" t="s">
        <v>429</v>
      </c>
      <c r="C35" s="100">
        <f t="shared" si="6"/>
        <v>1000</v>
      </c>
      <c r="D35" s="100">
        <v>1000</v>
      </c>
      <c r="E35" s="100"/>
    </row>
    <row r="36" spans="1:5" s="92" customFormat="1" ht="121.5" customHeight="1">
      <c r="A36" s="89" t="s">
        <v>12</v>
      </c>
      <c r="B36" s="90" t="s">
        <v>428</v>
      </c>
      <c r="C36" s="100">
        <f t="shared" si="6"/>
        <v>799</v>
      </c>
      <c r="D36" s="100">
        <v>799</v>
      </c>
      <c r="E36" s="100"/>
    </row>
    <row r="37" spans="1:5" s="9" customFormat="1" ht="25.5" customHeight="1">
      <c r="A37" s="179" t="s">
        <v>82</v>
      </c>
      <c r="B37" s="24" t="s">
        <v>362</v>
      </c>
      <c r="C37" s="99">
        <f>SUM(C38:C40)</f>
        <v>1130</v>
      </c>
      <c r="D37" s="99">
        <f t="shared" ref="D37:E37" si="7">SUM(D38:D40)</f>
        <v>620</v>
      </c>
      <c r="E37" s="99">
        <f t="shared" si="7"/>
        <v>510</v>
      </c>
    </row>
    <row r="38" spans="1:5" s="92" customFormat="1" ht="37.5">
      <c r="A38" s="89" t="s">
        <v>12</v>
      </c>
      <c r="B38" s="90" t="s">
        <v>438</v>
      </c>
      <c r="C38" s="100">
        <f>SUM(D38:E38)</f>
        <v>120</v>
      </c>
      <c r="D38" s="100">
        <v>120</v>
      </c>
      <c r="E38" s="100"/>
    </row>
    <row r="39" spans="1:5" s="92" customFormat="1" ht="56.25">
      <c r="A39" s="89" t="s">
        <v>12</v>
      </c>
      <c r="B39" s="90" t="s">
        <v>439</v>
      </c>
      <c r="C39" s="100">
        <f t="shared" ref="C39:C40" si="8">SUM(D39:E39)</f>
        <v>510</v>
      </c>
      <c r="D39" s="100"/>
      <c r="E39" s="100">
        <v>510</v>
      </c>
    </row>
    <row r="40" spans="1:5" s="92" customFormat="1" ht="37.5">
      <c r="A40" s="89" t="s">
        <v>12</v>
      </c>
      <c r="B40" s="90" t="s">
        <v>440</v>
      </c>
      <c r="C40" s="100">
        <f t="shared" si="8"/>
        <v>500</v>
      </c>
      <c r="D40" s="100">
        <v>500</v>
      </c>
      <c r="E40" s="100"/>
    </row>
    <row r="41" spans="1:5" s="9" customFormat="1" ht="25.5" customHeight="1">
      <c r="A41" s="17" t="s">
        <v>50</v>
      </c>
      <c r="B41" s="24" t="s">
        <v>66</v>
      </c>
      <c r="C41" s="114">
        <f>D41+E41</f>
        <v>0</v>
      </c>
      <c r="D41" s="114"/>
      <c r="E41" s="114"/>
    </row>
    <row r="42" spans="1:5" ht="15.95" customHeight="1">
      <c r="A42" s="25"/>
      <c r="B42" s="25"/>
      <c r="C42" s="47"/>
      <c r="D42" s="47"/>
      <c r="E42" s="47"/>
    </row>
    <row r="43" spans="1:5" ht="15.95" customHeight="1">
      <c r="A43" s="9"/>
      <c r="B43" s="9"/>
      <c r="C43" s="9"/>
      <c r="D43" s="9"/>
      <c r="E43" s="9"/>
    </row>
    <row r="44" spans="1:5" ht="50.25" customHeight="1">
      <c r="A44" s="533" t="s">
        <v>295</v>
      </c>
      <c r="B44" s="533"/>
      <c r="C44" s="533"/>
      <c r="D44" s="533"/>
      <c r="E44" s="533"/>
    </row>
    <row r="45" spans="1:5" ht="14.25" customHeight="1">
      <c r="A45" s="33"/>
      <c r="B45" s="33" t="s">
        <v>296</v>
      </c>
      <c r="C45" s="115"/>
      <c r="D45" s="115"/>
      <c r="E45" s="115"/>
    </row>
    <row r="46" spans="1:5" ht="14.25" customHeight="1">
      <c r="A46" s="33"/>
      <c r="B46" s="33" t="s">
        <v>297</v>
      </c>
      <c r="C46" s="115"/>
      <c r="D46" s="115"/>
      <c r="E46" s="115"/>
    </row>
    <row r="47" spans="1:5" ht="15.75" customHeight="1">
      <c r="A47" s="9"/>
      <c r="B47" s="9"/>
      <c r="C47" s="9"/>
    </row>
    <row r="48" spans="1:5" ht="18.75">
      <c r="A48" s="9"/>
      <c r="B48" s="9"/>
      <c r="C48" s="9"/>
    </row>
  </sheetData>
  <mergeCells count="9">
    <mergeCell ref="A44:E44"/>
    <mergeCell ref="D1:E1"/>
    <mergeCell ref="A3:E3"/>
    <mergeCell ref="A4:E4"/>
    <mergeCell ref="D6:E6"/>
    <mergeCell ref="A7:A8"/>
    <mergeCell ref="B7:B8"/>
    <mergeCell ref="C7:C8"/>
    <mergeCell ref="D7:E7"/>
  </mergeCells>
  <phoneticPr fontId="38" type="noConversion"/>
  <pageMargins left="0.73" right="0.3" top="0.71" bottom="0.62" header="0.24" footer="0.23"/>
  <pageSetup paperSize="9" scale="75" fitToHeight="0" orientation="portrait" r:id="rId1"/>
  <headerFooter alignWithMargins="0">
    <oddFooter xml:space="preserve">&amp;C&amp;"Times New Roman,thường"&amp;14&amp;P&amp;".VnTime,  Italic"&amp;8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FF0000"/>
    <pageSetUpPr fitToPage="1"/>
  </sheetPr>
  <dimension ref="A1:G51"/>
  <sheetViews>
    <sheetView topLeftCell="A34" zoomScaleNormal="100" workbookViewId="0">
      <selection activeCell="B26" sqref="B26"/>
    </sheetView>
  </sheetViews>
  <sheetFormatPr defaultRowHeight="15.75"/>
  <cols>
    <col min="1" max="1" width="5.125" style="5" customWidth="1"/>
    <col min="2" max="2" width="79.75" style="5" customWidth="1"/>
    <col min="3" max="3" width="19.125" style="182" customWidth="1"/>
    <col min="4" max="4" width="11.25" style="5" customWidth="1"/>
    <col min="5" max="252" width="9" style="5"/>
    <col min="253" max="253" width="5.125" style="5" customWidth="1"/>
    <col min="254" max="254" width="107.125" style="5" customWidth="1"/>
    <col min="255" max="255" width="0" style="5" hidden="1" customWidth="1"/>
    <col min="256" max="256" width="16.125" style="5" customWidth="1"/>
    <col min="257" max="508" width="9" style="5"/>
    <col min="509" max="509" width="5.125" style="5" customWidth="1"/>
    <col min="510" max="510" width="107.125" style="5" customWidth="1"/>
    <col min="511" max="511" width="0" style="5" hidden="1" customWidth="1"/>
    <col min="512" max="512" width="16.125" style="5" customWidth="1"/>
    <col min="513" max="764" width="9" style="5"/>
    <col min="765" max="765" width="5.125" style="5" customWidth="1"/>
    <col min="766" max="766" width="107.125" style="5" customWidth="1"/>
    <col min="767" max="767" width="0" style="5" hidden="1" customWidth="1"/>
    <col min="768" max="768" width="16.125" style="5" customWidth="1"/>
    <col min="769" max="1020" width="9" style="5"/>
    <col min="1021" max="1021" width="5.125" style="5" customWidth="1"/>
    <col min="1022" max="1022" width="107.125" style="5" customWidth="1"/>
    <col min="1023" max="1023" width="0" style="5" hidden="1" customWidth="1"/>
    <col min="1024" max="1024" width="16.125" style="5" customWidth="1"/>
    <col min="1025" max="1276" width="9" style="5"/>
    <col min="1277" max="1277" width="5.125" style="5" customWidth="1"/>
    <col min="1278" max="1278" width="107.125" style="5" customWidth="1"/>
    <col min="1279" max="1279" width="0" style="5" hidden="1" customWidth="1"/>
    <col min="1280" max="1280" width="16.125" style="5" customWidth="1"/>
    <col min="1281" max="1532" width="9" style="5"/>
    <col min="1533" max="1533" width="5.125" style="5" customWidth="1"/>
    <col min="1534" max="1534" width="107.125" style="5" customWidth="1"/>
    <col min="1535" max="1535" width="0" style="5" hidden="1" customWidth="1"/>
    <col min="1536" max="1536" width="16.125" style="5" customWidth="1"/>
    <col min="1537" max="1788" width="9" style="5"/>
    <col min="1789" max="1789" width="5.125" style="5" customWidth="1"/>
    <col min="1790" max="1790" width="107.125" style="5" customWidth="1"/>
    <col min="1791" max="1791" width="0" style="5" hidden="1" customWidth="1"/>
    <col min="1792" max="1792" width="16.125" style="5" customWidth="1"/>
    <col min="1793" max="2044" width="9" style="5"/>
    <col min="2045" max="2045" width="5.125" style="5" customWidth="1"/>
    <col min="2046" max="2046" width="107.125" style="5" customWidth="1"/>
    <col min="2047" max="2047" width="0" style="5" hidden="1" customWidth="1"/>
    <col min="2048" max="2048" width="16.125" style="5" customWidth="1"/>
    <col min="2049" max="2300" width="9" style="5"/>
    <col min="2301" max="2301" width="5.125" style="5" customWidth="1"/>
    <col min="2302" max="2302" width="107.125" style="5" customWidth="1"/>
    <col min="2303" max="2303" width="0" style="5" hidden="1" customWidth="1"/>
    <col min="2304" max="2304" width="16.125" style="5" customWidth="1"/>
    <col min="2305" max="2556" width="9" style="5"/>
    <col min="2557" max="2557" width="5.125" style="5" customWidth="1"/>
    <col min="2558" max="2558" width="107.125" style="5" customWidth="1"/>
    <col min="2559" max="2559" width="0" style="5" hidden="1" customWidth="1"/>
    <col min="2560" max="2560" width="16.125" style="5" customWidth="1"/>
    <col min="2561" max="2812" width="9" style="5"/>
    <col min="2813" max="2813" width="5.125" style="5" customWidth="1"/>
    <col min="2814" max="2814" width="107.125" style="5" customWidth="1"/>
    <col min="2815" max="2815" width="0" style="5" hidden="1" customWidth="1"/>
    <col min="2816" max="2816" width="16.125" style="5" customWidth="1"/>
    <col min="2817" max="3068" width="9" style="5"/>
    <col min="3069" max="3069" width="5.125" style="5" customWidth="1"/>
    <col min="3070" max="3070" width="107.125" style="5" customWidth="1"/>
    <col min="3071" max="3071" width="0" style="5" hidden="1" customWidth="1"/>
    <col min="3072" max="3072" width="16.125" style="5" customWidth="1"/>
    <col min="3073" max="3324" width="9" style="5"/>
    <col min="3325" max="3325" width="5.125" style="5" customWidth="1"/>
    <col min="3326" max="3326" width="107.125" style="5" customWidth="1"/>
    <col min="3327" max="3327" width="0" style="5" hidden="1" customWidth="1"/>
    <col min="3328" max="3328" width="16.125" style="5" customWidth="1"/>
    <col min="3329" max="3580" width="9" style="5"/>
    <col min="3581" max="3581" width="5.125" style="5" customWidth="1"/>
    <col min="3582" max="3582" width="107.125" style="5" customWidth="1"/>
    <col min="3583" max="3583" width="0" style="5" hidden="1" customWidth="1"/>
    <col min="3584" max="3584" width="16.125" style="5" customWidth="1"/>
    <col min="3585" max="3836" width="9" style="5"/>
    <col min="3837" max="3837" width="5.125" style="5" customWidth="1"/>
    <col min="3838" max="3838" width="107.125" style="5" customWidth="1"/>
    <col min="3839" max="3839" width="0" style="5" hidden="1" customWidth="1"/>
    <col min="3840" max="3840" width="16.125" style="5" customWidth="1"/>
    <col min="3841" max="4092" width="9" style="5"/>
    <col min="4093" max="4093" width="5.125" style="5" customWidth="1"/>
    <col min="4094" max="4094" width="107.125" style="5" customWidth="1"/>
    <col min="4095" max="4095" width="0" style="5" hidden="1" customWidth="1"/>
    <col min="4096" max="4096" width="16.125" style="5" customWidth="1"/>
    <col min="4097" max="4348" width="9" style="5"/>
    <col min="4349" max="4349" width="5.125" style="5" customWidth="1"/>
    <col min="4350" max="4350" width="107.125" style="5" customWidth="1"/>
    <col min="4351" max="4351" width="0" style="5" hidden="1" customWidth="1"/>
    <col min="4352" max="4352" width="16.125" style="5" customWidth="1"/>
    <col min="4353" max="4604" width="9" style="5"/>
    <col min="4605" max="4605" width="5.125" style="5" customWidth="1"/>
    <col min="4606" max="4606" width="107.125" style="5" customWidth="1"/>
    <col min="4607" max="4607" width="0" style="5" hidden="1" customWidth="1"/>
    <col min="4608" max="4608" width="16.125" style="5" customWidth="1"/>
    <col min="4609" max="4860" width="9" style="5"/>
    <col min="4861" max="4861" width="5.125" style="5" customWidth="1"/>
    <col min="4862" max="4862" width="107.125" style="5" customWidth="1"/>
    <col min="4863" max="4863" width="0" style="5" hidden="1" customWidth="1"/>
    <col min="4864" max="4864" width="16.125" style="5" customWidth="1"/>
    <col min="4865" max="5116" width="9" style="5"/>
    <col min="5117" max="5117" width="5.125" style="5" customWidth="1"/>
    <col min="5118" max="5118" width="107.125" style="5" customWidth="1"/>
    <col min="5119" max="5119" width="0" style="5" hidden="1" customWidth="1"/>
    <col min="5120" max="5120" width="16.125" style="5" customWidth="1"/>
    <col min="5121" max="5372" width="9" style="5"/>
    <col min="5373" max="5373" width="5.125" style="5" customWidth="1"/>
    <col min="5374" max="5374" width="107.125" style="5" customWidth="1"/>
    <col min="5375" max="5375" width="0" style="5" hidden="1" customWidth="1"/>
    <col min="5376" max="5376" width="16.125" style="5" customWidth="1"/>
    <col min="5377" max="5628" width="9" style="5"/>
    <col min="5629" max="5629" width="5.125" style="5" customWidth="1"/>
    <col min="5630" max="5630" width="107.125" style="5" customWidth="1"/>
    <col min="5631" max="5631" width="0" style="5" hidden="1" customWidth="1"/>
    <col min="5632" max="5632" width="16.125" style="5" customWidth="1"/>
    <col min="5633" max="5884" width="9" style="5"/>
    <col min="5885" max="5885" width="5.125" style="5" customWidth="1"/>
    <col min="5886" max="5886" width="107.125" style="5" customWidth="1"/>
    <col min="5887" max="5887" width="0" style="5" hidden="1" customWidth="1"/>
    <col min="5888" max="5888" width="16.125" style="5" customWidth="1"/>
    <col min="5889" max="6140" width="9" style="5"/>
    <col min="6141" max="6141" width="5.125" style="5" customWidth="1"/>
    <col min="6142" max="6142" width="107.125" style="5" customWidth="1"/>
    <col min="6143" max="6143" width="0" style="5" hidden="1" customWidth="1"/>
    <col min="6144" max="6144" width="16.125" style="5" customWidth="1"/>
    <col min="6145" max="6396" width="9" style="5"/>
    <col min="6397" max="6397" width="5.125" style="5" customWidth="1"/>
    <col min="6398" max="6398" width="107.125" style="5" customWidth="1"/>
    <col min="6399" max="6399" width="0" style="5" hidden="1" customWidth="1"/>
    <col min="6400" max="6400" width="16.125" style="5" customWidth="1"/>
    <col min="6401" max="6652" width="9" style="5"/>
    <col min="6653" max="6653" width="5.125" style="5" customWidth="1"/>
    <col min="6654" max="6654" width="107.125" style="5" customWidth="1"/>
    <col min="6655" max="6655" width="0" style="5" hidden="1" customWidth="1"/>
    <col min="6656" max="6656" width="16.125" style="5" customWidth="1"/>
    <col min="6657" max="6908" width="9" style="5"/>
    <col min="6909" max="6909" width="5.125" style="5" customWidth="1"/>
    <col min="6910" max="6910" width="107.125" style="5" customWidth="1"/>
    <col min="6911" max="6911" width="0" style="5" hidden="1" customWidth="1"/>
    <col min="6912" max="6912" width="16.125" style="5" customWidth="1"/>
    <col min="6913" max="7164" width="9" style="5"/>
    <col min="7165" max="7165" width="5.125" style="5" customWidth="1"/>
    <col min="7166" max="7166" width="107.125" style="5" customWidth="1"/>
    <col min="7167" max="7167" width="0" style="5" hidden="1" customWidth="1"/>
    <col min="7168" max="7168" width="16.125" style="5" customWidth="1"/>
    <col min="7169" max="7420" width="9" style="5"/>
    <col min="7421" max="7421" width="5.125" style="5" customWidth="1"/>
    <col min="7422" max="7422" width="107.125" style="5" customWidth="1"/>
    <col min="7423" max="7423" width="0" style="5" hidden="1" customWidth="1"/>
    <col min="7424" max="7424" width="16.125" style="5" customWidth="1"/>
    <col min="7425" max="7676" width="9" style="5"/>
    <col min="7677" max="7677" width="5.125" style="5" customWidth="1"/>
    <col min="7678" max="7678" width="107.125" style="5" customWidth="1"/>
    <col min="7679" max="7679" width="0" style="5" hidden="1" customWidth="1"/>
    <col min="7680" max="7680" width="16.125" style="5" customWidth="1"/>
    <col min="7681" max="7932" width="9" style="5"/>
    <col min="7933" max="7933" width="5.125" style="5" customWidth="1"/>
    <col min="7934" max="7934" width="107.125" style="5" customWidth="1"/>
    <col min="7935" max="7935" width="0" style="5" hidden="1" customWidth="1"/>
    <col min="7936" max="7936" width="16.125" style="5" customWidth="1"/>
    <col min="7937" max="8188" width="9" style="5"/>
    <col min="8189" max="8189" width="5.125" style="5" customWidth="1"/>
    <col min="8190" max="8190" width="107.125" style="5" customWidth="1"/>
    <col min="8191" max="8191" width="0" style="5" hidden="1" customWidth="1"/>
    <col min="8192" max="8192" width="16.125" style="5" customWidth="1"/>
    <col min="8193" max="8444" width="9" style="5"/>
    <col min="8445" max="8445" width="5.125" style="5" customWidth="1"/>
    <col min="8446" max="8446" width="107.125" style="5" customWidth="1"/>
    <col min="8447" max="8447" width="0" style="5" hidden="1" customWidth="1"/>
    <col min="8448" max="8448" width="16.125" style="5" customWidth="1"/>
    <col min="8449" max="8700" width="9" style="5"/>
    <col min="8701" max="8701" width="5.125" style="5" customWidth="1"/>
    <col min="8702" max="8702" width="107.125" style="5" customWidth="1"/>
    <col min="8703" max="8703" width="0" style="5" hidden="1" customWidth="1"/>
    <col min="8704" max="8704" width="16.125" style="5" customWidth="1"/>
    <col min="8705" max="8956" width="9" style="5"/>
    <col min="8957" max="8957" width="5.125" style="5" customWidth="1"/>
    <col min="8958" max="8958" width="107.125" style="5" customWidth="1"/>
    <col min="8959" max="8959" width="0" style="5" hidden="1" customWidth="1"/>
    <col min="8960" max="8960" width="16.125" style="5" customWidth="1"/>
    <col min="8961" max="9212" width="9" style="5"/>
    <col min="9213" max="9213" width="5.125" style="5" customWidth="1"/>
    <col min="9214" max="9214" width="107.125" style="5" customWidth="1"/>
    <col min="9215" max="9215" width="0" style="5" hidden="1" customWidth="1"/>
    <col min="9216" max="9216" width="16.125" style="5" customWidth="1"/>
    <col min="9217" max="9468" width="9" style="5"/>
    <col min="9469" max="9469" width="5.125" style="5" customWidth="1"/>
    <col min="9470" max="9470" width="107.125" style="5" customWidth="1"/>
    <col min="9471" max="9471" width="0" style="5" hidden="1" customWidth="1"/>
    <col min="9472" max="9472" width="16.125" style="5" customWidth="1"/>
    <col min="9473" max="9724" width="9" style="5"/>
    <col min="9725" max="9725" width="5.125" style="5" customWidth="1"/>
    <col min="9726" max="9726" width="107.125" style="5" customWidth="1"/>
    <col min="9727" max="9727" width="0" style="5" hidden="1" customWidth="1"/>
    <col min="9728" max="9728" width="16.125" style="5" customWidth="1"/>
    <col min="9729" max="9980" width="9" style="5"/>
    <col min="9981" max="9981" width="5.125" style="5" customWidth="1"/>
    <col min="9982" max="9982" width="107.125" style="5" customWidth="1"/>
    <col min="9983" max="9983" width="0" style="5" hidden="1" customWidth="1"/>
    <col min="9984" max="9984" width="16.125" style="5" customWidth="1"/>
    <col min="9985" max="10236" width="9" style="5"/>
    <col min="10237" max="10237" width="5.125" style="5" customWidth="1"/>
    <col min="10238" max="10238" width="107.125" style="5" customWidth="1"/>
    <col min="10239" max="10239" width="0" style="5" hidden="1" customWidth="1"/>
    <col min="10240" max="10240" width="16.125" style="5" customWidth="1"/>
    <col min="10241" max="10492" width="9" style="5"/>
    <col min="10493" max="10493" width="5.125" style="5" customWidth="1"/>
    <col min="10494" max="10494" width="107.125" style="5" customWidth="1"/>
    <col min="10495" max="10495" width="0" style="5" hidden="1" customWidth="1"/>
    <col min="10496" max="10496" width="16.125" style="5" customWidth="1"/>
    <col min="10497" max="10748" width="9" style="5"/>
    <col min="10749" max="10749" width="5.125" style="5" customWidth="1"/>
    <col min="10750" max="10750" width="107.125" style="5" customWidth="1"/>
    <col min="10751" max="10751" width="0" style="5" hidden="1" customWidth="1"/>
    <col min="10752" max="10752" width="16.125" style="5" customWidth="1"/>
    <col min="10753" max="11004" width="9" style="5"/>
    <col min="11005" max="11005" width="5.125" style="5" customWidth="1"/>
    <col min="11006" max="11006" width="107.125" style="5" customWidth="1"/>
    <col min="11007" max="11007" width="0" style="5" hidden="1" customWidth="1"/>
    <col min="11008" max="11008" width="16.125" style="5" customWidth="1"/>
    <col min="11009" max="11260" width="9" style="5"/>
    <col min="11261" max="11261" width="5.125" style="5" customWidth="1"/>
    <col min="11262" max="11262" width="107.125" style="5" customWidth="1"/>
    <col min="11263" max="11263" width="0" style="5" hidden="1" customWidth="1"/>
    <col min="11264" max="11264" width="16.125" style="5" customWidth="1"/>
    <col min="11265" max="11516" width="9" style="5"/>
    <col min="11517" max="11517" width="5.125" style="5" customWidth="1"/>
    <col min="11518" max="11518" width="107.125" style="5" customWidth="1"/>
    <col min="11519" max="11519" width="0" style="5" hidden="1" customWidth="1"/>
    <col min="11520" max="11520" width="16.125" style="5" customWidth="1"/>
    <col min="11521" max="11772" width="9" style="5"/>
    <col min="11773" max="11773" width="5.125" style="5" customWidth="1"/>
    <col min="11774" max="11774" width="107.125" style="5" customWidth="1"/>
    <col min="11775" max="11775" width="0" style="5" hidden="1" customWidth="1"/>
    <col min="11776" max="11776" width="16.125" style="5" customWidth="1"/>
    <col min="11777" max="12028" width="9" style="5"/>
    <col min="12029" max="12029" width="5.125" style="5" customWidth="1"/>
    <col min="12030" max="12030" width="107.125" style="5" customWidth="1"/>
    <col min="12031" max="12031" width="0" style="5" hidden="1" customWidth="1"/>
    <col min="12032" max="12032" width="16.125" style="5" customWidth="1"/>
    <col min="12033" max="12284" width="9" style="5"/>
    <col min="12285" max="12285" width="5.125" style="5" customWidth="1"/>
    <col min="12286" max="12286" width="107.125" style="5" customWidth="1"/>
    <col min="12287" max="12287" width="0" style="5" hidden="1" customWidth="1"/>
    <col min="12288" max="12288" width="16.125" style="5" customWidth="1"/>
    <col min="12289" max="12540" width="9" style="5"/>
    <col min="12541" max="12541" width="5.125" style="5" customWidth="1"/>
    <col min="12542" max="12542" width="107.125" style="5" customWidth="1"/>
    <col min="12543" max="12543" width="0" style="5" hidden="1" customWidth="1"/>
    <col min="12544" max="12544" width="16.125" style="5" customWidth="1"/>
    <col min="12545" max="12796" width="9" style="5"/>
    <col min="12797" max="12797" width="5.125" style="5" customWidth="1"/>
    <col min="12798" max="12798" width="107.125" style="5" customWidth="1"/>
    <col min="12799" max="12799" width="0" style="5" hidden="1" customWidth="1"/>
    <col min="12800" max="12800" width="16.125" style="5" customWidth="1"/>
    <col min="12801" max="13052" width="9" style="5"/>
    <col min="13053" max="13053" width="5.125" style="5" customWidth="1"/>
    <col min="13054" max="13054" width="107.125" style="5" customWidth="1"/>
    <col min="13055" max="13055" width="0" style="5" hidden="1" customWidth="1"/>
    <col min="13056" max="13056" width="16.125" style="5" customWidth="1"/>
    <col min="13057" max="13308" width="9" style="5"/>
    <col min="13309" max="13309" width="5.125" style="5" customWidth="1"/>
    <col min="13310" max="13310" width="107.125" style="5" customWidth="1"/>
    <col min="13311" max="13311" width="0" style="5" hidden="1" customWidth="1"/>
    <col min="13312" max="13312" width="16.125" style="5" customWidth="1"/>
    <col min="13313" max="13564" width="9" style="5"/>
    <col min="13565" max="13565" width="5.125" style="5" customWidth="1"/>
    <col min="13566" max="13566" width="107.125" style="5" customWidth="1"/>
    <col min="13567" max="13567" width="0" style="5" hidden="1" customWidth="1"/>
    <col min="13568" max="13568" width="16.125" style="5" customWidth="1"/>
    <col min="13569" max="13820" width="9" style="5"/>
    <col min="13821" max="13821" width="5.125" style="5" customWidth="1"/>
    <col min="13822" max="13822" width="107.125" style="5" customWidth="1"/>
    <col min="13823" max="13823" width="0" style="5" hidden="1" customWidth="1"/>
    <col min="13824" max="13824" width="16.125" style="5" customWidth="1"/>
    <col min="13825" max="14076" width="9" style="5"/>
    <col min="14077" max="14077" width="5.125" style="5" customWidth="1"/>
    <col min="14078" max="14078" width="107.125" style="5" customWidth="1"/>
    <col min="14079" max="14079" width="0" style="5" hidden="1" customWidth="1"/>
    <col min="14080" max="14080" width="16.125" style="5" customWidth="1"/>
    <col min="14081" max="14332" width="9" style="5"/>
    <col min="14333" max="14333" width="5.125" style="5" customWidth="1"/>
    <col min="14334" max="14334" width="107.125" style="5" customWidth="1"/>
    <col min="14335" max="14335" width="0" style="5" hidden="1" customWidth="1"/>
    <col min="14336" max="14336" width="16.125" style="5" customWidth="1"/>
    <col min="14337" max="14588" width="9" style="5"/>
    <col min="14589" max="14589" width="5.125" style="5" customWidth="1"/>
    <col min="14590" max="14590" width="107.125" style="5" customWidth="1"/>
    <col min="14591" max="14591" width="0" style="5" hidden="1" customWidth="1"/>
    <col min="14592" max="14592" width="16.125" style="5" customWidth="1"/>
    <col min="14593" max="14844" width="9" style="5"/>
    <col min="14845" max="14845" width="5.125" style="5" customWidth="1"/>
    <col min="14846" max="14846" width="107.125" style="5" customWidth="1"/>
    <col min="14847" max="14847" width="0" style="5" hidden="1" customWidth="1"/>
    <col min="14848" max="14848" width="16.125" style="5" customWidth="1"/>
    <col min="14849" max="15100" width="9" style="5"/>
    <col min="15101" max="15101" width="5.125" style="5" customWidth="1"/>
    <col min="15102" max="15102" width="107.125" style="5" customWidth="1"/>
    <col min="15103" max="15103" width="0" style="5" hidden="1" customWidth="1"/>
    <col min="15104" max="15104" width="16.125" style="5" customWidth="1"/>
    <col min="15105" max="15356" width="9" style="5"/>
    <col min="15357" max="15357" width="5.125" style="5" customWidth="1"/>
    <col min="15358" max="15358" width="107.125" style="5" customWidth="1"/>
    <col min="15359" max="15359" width="0" style="5" hidden="1" customWidth="1"/>
    <col min="15360" max="15360" width="16.125" style="5" customWidth="1"/>
    <col min="15361" max="15612" width="9" style="5"/>
    <col min="15613" max="15613" width="5.125" style="5" customWidth="1"/>
    <col min="15614" max="15614" width="107.125" style="5" customWidth="1"/>
    <col min="15615" max="15615" width="0" style="5" hidden="1" customWidth="1"/>
    <col min="15616" max="15616" width="16.125" style="5" customWidth="1"/>
    <col min="15617" max="15868" width="9" style="5"/>
    <col min="15869" max="15869" width="5.125" style="5" customWidth="1"/>
    <col min="15870" max="15870" width="107.125" style="5" customWidth="1"/>
    <col min="15871" max="15871" width="0" style="5" hidden="1" customWidth="1"/>
    <col min="15872" max="15872" width="16.125" style="5" customWidth="1"/>
    <col min="15873" max="16124" width="9" style="5"/>
    <col min="16125" max="16125" width="5.125" style="5" customWidth="1"/>
    <col min="16126" max="16126" width="107.125" style="5" customWidth="1"/>
    <col min="16127" max="16127" width="0" style="5" hidden="1" customWidth="1"/>
    <col min="16128" max="16128" width="16.125" style="5" customWidth="1"/>
    <col min="16129" max="16384" width="9" style="5"/>
  </cols>
  <sheetData>
    <row r="1" spans="1:4" ht="21" customHeight="1">
      <c r="A1" s="3"/>
      <c r="B1" s="3"/>
      <c r="C1" s="181" t="s">
        <v>298</v>
      </c>
    </row>
    <row r="2" spans="1:4" ht="12.75" hidden="1" customHeight="1">
      <c r="A2" s="6"/>
      <c r="B2" s="6"/>
    </row>
    <row r="3" spans="1:4" ht="12.75" customHeight="1">
      <c r="A3" s="6"/>
      <c r="B3" s="6"/>
    </row>
    <row r="4" spans="1:4" ht="21" customHeight="1">
      <c r="A4" s="540" t="s">
        <v>299</v>
      </c>
      <c r="B4" s="540"/>
      <c r="C4" s="540"/>
    </row>
    <row r="5" spans="1:4" ht="34.5" customHeight="1">
      <c r="A5" s="548" t="s">
        <v>939</v>
      </c>
      <c r="B5" s="548"/>
      <c r="C5" s="548"/>
    </row>
    <row r="6" spans="1:4" ht="11.25" customHeight="1">
      <c r="A6" s="8"/>
      <c r="B6" s="8"/>
    </row>
    <row r="7" spans="1:4" ht="21.75" customHeight="1">
      <c r="A7" s="83"/>
      <c r="B7" s="83"/>
      <c r="C7" s="183" t="s">
        <v>0</v>
      </c>
    </row>
    <row r="8" spans="1:4" s="10" customFormat="1" ht="39" customHeight="1">
      <c r="A8" s="82" t="s">
        <v>75</v>
      </c>
      <c r="B8" s="80" t="s">
        <v>2</v>
      </c>
      <c r="C8" s="184" t="s">
        <v>274</v>
      </c>
    </row>
    <row r="9" spans="1:4" s="9" customFormat="1" ht="26.25" customHeight="1">
      <c r="A9" s="14"/>
      <c r="B9" s="14" t="s">
        <v>30</v>
      </c>
      <c r="C9" s="98">
        <f>C10+C11+C45</f>
        <v>405699</v>
      </c>
      <c r="D9" s="94">
        <v>407254</v>
      </c>
    </row>
    <row r="10" spans="1:4" s="9" customFormat="1" ht="21.75" customHeight="1">
      <c r="A10" s="17" t="s">
        <v>4</v>
      </c>
      <c r="B10" s="24" t="s">
        <v>300</v>
      </c>
      <c r="C10" s="99">
        <v>68398</v>
      </c>
      <c r="D10" s="116"/>
    </row>
    <row r="11" spans="1:4" s="9" customFormat="1" ht="21.75" customHeight="1">
      <c r="A11" s="17" t="s">
        <v>5</v>
      </c>
      <c r="B11" s="24" t="s">
        <v>301</v>
      </c>
      <c r="C11" s="99">
        <f>C12+C29+C43+C44</f>
        <v>337301</v>
      </c>
    </row>
    <row r="12" spans="1:4" s="9" customFormat="1" ht="21.75" customHeight="1">
      <c r="A12" s="17" t="s">
        <v>8</v>
      </c>
      <c r="B12" s="24" t="s">
        <v>32</v>
      </c>
      <c r="C12" s="114">
        <f>C13+C27+C28</f>
        <v>31873</v>
      </c>
    </row>
    <row r="13" spans="1:4" s="12" customFormat="1" ht="21.75" customHeight="1">
      <c r="A13" s="20">
        <v>1</v>
      </c>
      <c r="B13" s="21" t="s">
        <v>33</v>
      </c>
      <c r="C13" s="45">
        <f>SUM(C14:C26)</f>
        <v>31873</v>
      </c>
    </row>
    <row r="14" spans="1:4" s="12" customFormat="1" ht="21.75" customHeight="1">
      <c r="A14" s="23" t="s">
        <v>12</v>
      </c>
      <c r="B14" s="21" t="s">
        <v>52</v>
      </c>
      <c r="C14" s="45">
        <v>5550</v>
      </c>
    </row>
    <row r="15" spans="1:4" s="12" customFormat="1" ht="21.75" customHeight="1">
      <c r="A15" s="23" t="s">
        <v>12</v>
      </c>
      <c r="B15" s="21" t="s">
        <v>53</v>
      </c>
      <c r="C15" s="45"/>
    </row>
    <row r="16" spans="1:4" s="12" customFormat="1" ht="21.75" customHeight="1">
      <c r="A16" s="23" t="s">
        <v>12</v>
      </c>
      <c r="B16" s="46" t="s">
        <v>54</v>
      </c>
      <c r="C16" s="45"/>
    </row>
    <row r="17" spans="1:4" s="12" customFormat="1" ht="21.75" customHeight="1">
      <c r="A17" s="23" t="s">
        <v>12</v>
      </c>
      <c r="B17" s="46" t="s">
        <v>55</v>
      </c>
      <c r="C17" s="45"/>
    </row>
    <row r="18" spans="1:4" s="12" customFormat="1" ht="21.75" customHeight="1">
      <c r="A18" s="23" t="s">
        <v>12</v>
      </c>
      <c r="B18" s="46" t="s">
        <v>56</v>
      </c>
      <c r="C18" s="45"/>
    </row>
    <row r="19" spans="1:4" s="12" customFormat="1" ht="21.75" customHeight="1">
      <c r="A19" s="23" t="s">
        <v>12</v>
      </c>
      <c r="B19" s="46" t="s">
        <v>57</v>
      </c>
      <c r="C19" s="45"/>
    </row>
    <row r="20" spans="1:4" s="12" customFormat="1" ht="21.75" customHeight="1">
      <c r="A20" s="23" t="s">
        <v>12</v>
      </c>
      <c r="B20" s="46" t="s">
        <v>58</v>
      </c>
      <c r="C20" s="45">
        <v>1905</v>
      </c>
      <c r="D20" s="12">
        <v>3468</v>
      </c>
    </row>
    <row r="21" spans="1:4" s="12" customFormat="1" ht="21.75" customHeight="1">
      <c r="A21" s="23" t="s">
        <v>12</v>
      </c>
      <c r="B21" s="46" t="s">
        <v>59</v>
      </c>
      <c r="C21" s="45"/>
    </row>
    <row r="22" spans="1:4" s="12" customFormat="1" ht="21.75" customHeight="1">
      <c r="A22" s="23" t="s">
        <v>12</v>
      </c>
      <c r="B22" s="46" t="s">
        <v>60</v>
      </c>
      <c r="C22" s="45"/>
    </row>
    <row r="23" spans="1:4" s="9" customFormat="1" ht="21.75" customHeight="1">
      <c r="A23" s="23" t="s">
        <v>12</v>
      </c>
      <c r="B23" s="46" t="s">
        <v>61</v>
      </c>
      <c r="C23" s="45">
        <f>8231</f>
        <v>8231</v>
      </c>
    </row>
    <row r="24" spans="1:4" s="12" customFormat="1" ht="21.75" customHeight="1">
      <c r="A24" s="23" t="s">
        <v>12</v>
      </c>
      <c r="B24" s="46" t="s">
        <v>62</v>
      </c>
      <c r="C24" s="45">
        <f>14624+1563</f>
        <v>16187</v>
      </c>
    </row>
    <row r="25" spans="1:4" s="9" customFormat="1" ht="21.75" customHeight="1">
      <c r="A25" s="23" t="s">
        <v>12</v>
      </c>
      <c r="B25" s="46" t="s">
        <v>63</v>
      </c>
      <c r="C25" s="45"/>
    </row>
    <row r="26" spans="1:4" s="9" customFormat="1" ht="21.75" customHeight="1">
      <c r="A26" s="23" t="s">
        <v>12</v>
      </c>
      <c r="B26" s="46" t="s">
        <v>64</v>
      </c>
      <c r="C26" s="45"/>
    </row>
    <row r="27" spans="1:4" s="9" customFormat="1" ht="60" customHeight="1">
      <c r="A27" s="20">
        <v>2</v>
      </c>
      <c r="B27" s="36" t="s">
        <v>40</v>
      </c>
      <c r="C27" s="45"/>
    </row>
    <row r="28" spans="1:4" s="9" customFormat="1" ht="21.75" customHeight="1">
      <c r="A28" s="23">
        <v>3</v>
      </c>
      <c r="B28" s="46" t="s">
        <v>41</v>
      </c>
      <c r="C28" s="45"/>
    </row>
    <row r="29" spans="1:4" s="9" customFormat="1" ht="21.75" customHeight="1">
      <c r="A29" s="17" t="s">
        <v>17</v>
      </c>
      <c r="B29" s="24" t="s">
        <v>42</v>
      </c>
      <c r="C29" s="99">
        <f>SUM(C30:C42)</f>
        <v>298845</v>
      </c>
    </row>
    <row r="30" spans="1:4" s="12" customFormat="1" ht="21.75" customHeight="1">
      <c r="A30" s="23" t="s">
        <v>81</v>
      </c>
      <c r="B30" s="21" t="s">
        <v>52</v>
      </c>
      <c r="C30" s="45">
        <v>210220</v>
      </c>
    </row>
    <row r="31" spans="1:4" s="12" customFormat="1" ht="21.75" customHeight="1">
      <c r="A31" s="23" t="s">
        <v>82</v>
      </c>
      <c r="B31" s="21" t="s">
        <v>294</v>
      </c>
      <c r="C31" s="45">
        <v>150</v>
      </c>
    </row>
    <row r="32" spans="1:4" s="12" customFormat="1" ht="21.75" customHeight="1">
      <c r="A32" s="23" t="s">
        <v>83</v>
      </c>
      <c r="B32" s="46" t="s">
        <v>54</v>
      </c>
      <c r="C32" s="45">
        <v>6873</v>
      </c>
    </row>
    <row r="33" spans="1:7" s="12" customFormat="1" ht="21.75" customHeight="1">
      <c r="A33" s="23" t="s">
        <v>84</v>
      </c>
      <c r="B33" s="46" t="s">
        <v>55</v>
      </c>
      <c r="C33" s="45">
        <v>1830</v>
      </c>
    </row>
    <row r="34" spans="1:7" s="12" customFormat="1" ht="21.75" customHeight="1">
      <c r="A34" s="23" t="s">
        <v>85</v>
      </c>
      <c r="B34" s="46" t="s">
        <v>56</v>
      </c>
      <c r="C34" s="45">
        <v>507</v>
      </c>
    </row>
    <row r="35" spans="1:7" s="12" customFormat="1" ht="21.75" customHeight="1">
      <c r="A35" s="23" t="s">
        <v>86</v>
      </c>
      <c r="B35" s="46" t="s">
        <v>57</v>
      </c>
      <c r="C35" s="45">
        <v>2280</v>
      </c>
    </row>
    <row r="36" spans="1:7" s="12" customFormat="1" ht="21.75" customHeight="1">
      <c r="A36" s="23" t="s">
        <v>87</v>
      </c>
      <c r="B36" s="46" t="s">
        <v>58</v>
      </c>
      <c r="C36" s="45">
        <v>1510</v>
      </c>
    </row>
    <row r="37" spans="1:7" s="12" customFormat="1" ht="21.75" customHeight="1">
      <c r="A37" s="23" t="s">
        <v>88</v>
      </c>
      <c r="B37" s="46" t="s">
        <v>59</v>
      </c>
      <c r="C37" s="45">
        <v>550</v>
      </c>
    </row>
    <row r="38" spans="1:7" s="12" customFormat="1" ht="21.75" customHeight="1">
      <c r="A38" s="23" t="s">
        <v>89</v>
      </c>
      <c r="B38" s="46" t="s">
        <v>60</v>
      </c>
      <c r="C38" s="45">
        <v>3097</v>
      </c>
    </row>
    <row r="39" spans="1:7" s="9" customFormat="1" ht="21.75" customHeight="1">
      <c r="A39" s="23" t="s">
        <v>90</v>
      </c>
      <c r="B39" s="46" t="s">
        <v>61</v>
      </c>
      <c r="C39" s="45">
        <f>15024+500</f>
        <v>15524</v>
      </c>
      <c r="D39" s="9">
        <v>17163</v>
      </c>
      <c r="E39" s="94">
        <f>C39-D39</f>
        <v>-1639</v>
      </c>
      <c r="F39" s="9">
        <v>460</v>
      </c>
      <c r="G39" s="94">
        <f>E39+F39</f>
        <v>-1179</v>
      </c>
    </row>
    <row r="40" spans="1:7" s="12" customFormat="1" ht="21.75" customHeight="1">
      <c r="A40" s="23" t="s">
        <v>91</v>
      </c>
      <c r="B40" s="46" t="s">
        <v>62</v>
      </c>
      <c r="C40" s="45">
        <v>36676</v>
      </c>
    </row>
    <row r="41" spans="1:7" s="9" customFormat="1" ht="21.75" customHeight="1">
      <c r="A41" s="23" t="s">
        <v>92</v>
      </c>
      <c r="B41" s="46" t="s">
        <v>63</v>
      </c>
      <c r="C41" s="45">
        <v>15198</v>
      </c>
    </row>
    <row r="42" spans="1:7" s="9" customFormat="1" ht="21.75" customHeight="1">
      <c r="A42" s="23" t="s">
        <v>93</v>
      </c>
      <c r="B42" s="46" t="s">
        <v>65</v>
      </c>
      <c r="C42" s="45">
        <v>4430</v>
      </c>
    </row>
    <row r="43" spans="1:7" s="9" customFormat="1" ht="21.75" customHeight="1">
      <c r="A43" s="17" t="s">
        <v>23</v>
      </c>
      <c r="B43" s="24" t="s">
        <v>45</v>
      </c>
      <c r="C43" s="99">
        <v>6583</v>
      </c>
    </row>
    <row r="44" spans="1:7" s="9" customFormat="1" ht="21.75" customHeight="1">
      <c r="A44" s="17" t="s">
        <v>44</v>
      </c>
      <c r="B44" s="24" t="s">
        <v>46</v>
      </c>
      <c r="C44" s="99"/>
    </row>
    <row r="45" spans="1:7" s="9" customFormat="1" ht="21.75" customHeight="1">
      <c r="A45" s="37" t="s">
        <v>50</v>
      </c>
      <c r="B45" s="38" t="s">
        <v>66</v>
      </c>
      <c r="C45" s="47"/>
    </row>
    <row r="46" spans="1:7" ht="27.75" customHeight="1">
      <c r="A46" s="11" t="s">
        <v>67</v>
      </c>
      <c r="B46" s="12"/>
      <c r="C46" s="105"/>
    </row>
    <row r="47" spans="1:7">
      <c r="A47" s="533" t="s">
        <v>302</v>
      </c>
      <c r="B47" s="533"/>
      <c r="C47" s="533"/>
    </row>
    <row r="48" spans="1:7">
      <c r="A48" s="533" t="s">
        <v>303</v>
      </c>
      <c r="B48" s="533"/>
      <c r="C48" s="533"/>
    </row>
    <row r="49" spans="1:4" ht="15.75" customHeight="1">
      <c r="A49" s="533" t="s">
        <v>304</v>
      </c>
      <c r="B49" s="533"/>
      <c r="C49" s="533"/>
      <c r="D49" s="42"/>
    </row>
    <row r="50" spans="1:4" ht="15.75" customHeight="1">
      <c r="A50" s="12"/>
      <c r="B50" s="11" t="s">
        <v>305</v>
      </c>
      <c r="C50" s="185"/>
      <c r="D50" s="42"/>
    </row>
    <row r="51" spans="1:4" ht="15.75" customHeight="1">
      <c r="A51" s="12"/>
      <c r="B51" s="533" t="s">
        <v>306</v>
      </c>
      <c r="C51" s="533"/>
      <c r="D51" s="110"/>
    </row>
  </sheetData>
  <mergeCells count="6">
    <mergeCell ref="B51:C51"/>
    <mergeCell ref="A4:C4"/>
    <mergeCell ref="A5:C5"/>
    <mergeCell ref="A47:C47"/>
    <mergeCell ref="A48:C48"/>
    <mergeCell ref="A49:C49"/>
  </mergeCells>
  <phoneticPr fontId="38" type="noConversion"/>
  <printOptions horizontalCentered="1"/>
  <pageMargins left="0.9" right="0.27" top="0.6" bottom="0.51" header="0.16" footer="0.23"/>
  <pageSetup paperSize="9" scale="76" orientation="portrait" r:id="rId1"/>
  <headerFooter alignWithMargins="0">
    <oddFooter xml:space="preserve">&amp;C&amp;".VnTime,Italic"&amp;8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FF0000"/>
    <pageSetUpPr fitToPage="1"/>
  </sheetPr>
  <dimension ref="A1:L96"/>
  <sheetViews>
    <sheetView topLeftCell="A85" workbookViewId="0">
      <selection activeCell="E110" sqref="E110"/>
    </sheetView>
  </sheetViews>
  <sheetFormatPr defaultRowHeight="17.25"/>
  <cols>
    <col min="1" max="1" width="5.625" style="51" customWidth="1"/>
    <col min="2" max="2" width="28.375" style="51" customWidth="1"/>
    <col min="3" max="3" width="11.375" style="51" customWidth="1"/>
    <col min="4" max="4" width="13" style="51" customWidth="1"/>
    <col min="5" max="5" width="12.875" style="51" customWidth="1"/>
    <col min="6" max="6" width="8.75" style="51" customWidth="1"/>
    <col min="7" max="7" width="9.875" style="51" customWidth="1"/>
    <col min="8" max="8" width="8.25" style="51" customWidth="1"/>
    <col min="9" max="9" width="8.875" style="51" customWidth="1"/>
    <col min="10" max="10" width="8.625" style="51" customWidth="1"/>
    <col min="11" max="11" width="10.75" style="51" customWidth="1"/>
    <col min="12" max="12" width="11.375" style="51" bestFit="1" customWidth="1"/>
    <col min="13" max="16384" width="9" style="51"/>
  </cols>
  <sheetData>
    <row r="1" spans="1:12" ht="18.75">
      <c r="A1" s="49"/>
      <c r="B1" s="50"/>
      <c r="J1" s="551" t="s">
        <v>307</v>
      </c>
      <c r="K1" s="551"/>
    </row>
    <row r="2" spans="1:12">
      <c r="A2" s="49"/>
      <c r="B2" s="50"/>
      <c r="C2" s="52"/>
    </row>
    <row r="3" spans="1:12" s="53" customFormat="1" ht="46.5" customHeight="1">
      <c r="A3" s="552" t="s">
        <v>433</v>
      </c>
      <c r="B3" s="552"/>
      <c r="C3" s="552"/>
      <c r="D3" s="552"/>
      <c r="E3" s="552"/>
      <c r="F3" s="552"/>
      <c r="G3" s="552"/>
      <c r="H3" s="552"/>
      <c r="I3" s="552"/>
      <c r="J3" s="552"/>
      <c r="K3" s="552"/>
    </row>
    <row r="4" spans="1:12" ht="24" customHeight="1">
      <c r="A4" s="553" t="s">
        <v>939</v>
      </c>
      <c r="B4" s="553"/>
      <c r="C4" s="553"/>
      <c r="D4" s="553"/>
      <c r="E4" s="553"/>
      <c r="F4" s="553"/>
      <c r="G4" s="553"/>
      <c r="H4" s="553"/>
      <c r="I4" s="553"/>
      <c r="J4" s="553"/>
      <c r="K4" s="553"/>
    </row>
    <row r="5" spans="1:12" ht="11.25" customHeight="1"/>
    <row r="6" spans="1:12" ht="25.5" customHeight="1">
      <c r="J6" s="554" t="s">
        <v>0</v>
      </c>
      <c r="K6" s="554"/>
    </row>
    <row r="7" spans="1:12" s="52" customFormat="1" ht="21.75" customHeight="1">
      <c r="A7" s="550" t="s">
        <v>75</v>
      </c>
      <c r="B7" s="550" t="s">
        <v>109</v>
      </c>
      <c r="C7" s="550" t="s">
        <v>68</v>
      </c>
      <c r="D7" s="550" t="s">
        <v>110</v>
      </c>
      <c r="E7" s="550" t="s">
        <v>111</v>
      </c>
      <c r="F7" s="550" t="s">
        <v>308</v>
      </c>
      <c r="G7" s="550" t="s">
        <v>46</v>
      </c>
      <c r="H7" s="550" t="s">
        <v>69</v>
      </c>
      <c r="I7" s="550"/>
      <c r="J7" s="550"/>
      <c r="K7" s="550" t="s">
        <v>353</v>
      </c>
    </row>
    <row r="8" spans="1:12" s="52" customFormat="1" ht="88.5" customHeight="1">
      <c r="A8" s="550"/>
      <c r="B8" s="550"/>
      <c r="C8" s="550"/>
      <c r="D8" s="550"/>
      <c r="E8" s="550"/>
      <c r="F8" s="550"/>
      <c r="G8" s="550"/>
      <c r="H8" s="85" t="s">
        <v>68</v>
      </c>
      <c r="I8" s="85" t="s">
        <v>51</v>
      </c>
      <c r="J8" s="85" t="s">
        <v>42</v>
      </c>
      <c r="K8" s="550"/>
    </row>
    <row r="9" spans="1:12">
      <c r="A9" s="86" t="s">
        <v>4</v>
      </c>
      <c r="B9" s="86" t="s">
        <v>5</v>
      </c>
      <c r="C9" s="86">
        <v>1</v>
      </c>
      <c r="D9" s="86">
        <v>2</v>
      </c>
      <c r="E9" s="86">
        <v>3</v>
      </c>
      <c r="F9" s="86">
        <v>4</v>
      </c>
      <c r="G9" s="86">
        <v>5</v>
      </c>
      <c r="H9" s="86">
        <v>6</v>
      </c>
      <c r="I9" s="86">
        <v>7</v>
      </c>
      <c r="J9" s="86">
        <v>8</v>
      </c>
      <c r="K9" s="86">
        <v>9</v>
      </c>
    </row>
    <row r="10" spans="1:12" ht="29.25" customHeight="1">
      <c r="A10" s="54"/>
      <c r="B10" s="54" t="s">
        <v>27</v>
      </c>
      <c r="C10" s="55">
        <f t="shared" ref="C10:K10" si="0">C11+C89+C90+C91</f>
        <v>405699</v>
      </c>
      <c r="D10" s="55">
        <f t="shared" si="0"/>
        <v>31873</v>
      </c>
      <c r="E10" s="55">
        <f t="shared" si="0"/>
        <v>365352</v>
      </c>
      <c r="F10" s="55">
        <f t="shared" si="0"/>
        <v>7964</v>
      </c>
      <c r="G10" s="55">
        <f t="shared" si="0"/>
        <v>0</v>
      </c>
      <c r="H10" s="55">
        <f t="shared" si="0"/>
        <v>0</v>
      </c>
      <c r="I10" s="55">
        <f t="shared" si="0"/>
        <v>0</v>
      </c>
      <c r="J10" s="55">
        <f t="shared" si="0"/>
        <v>0</v>
      </c>
      <c r="K10" s="55">
        <f t="shared" si="0"/>
        <v>510</v>
      </c>
      <c r="L10" s="162">
        <f>'34'!C9</f>
        <v>405699</v>
      </c>
    </row>
    <row r="11" spans="1:12" ht="21" customHeight="1">
      <c r="A11" s="56" t="s">
        <v>8</v>
      </c>
      <c r="B11" s="57" t="s">
        <v>70</v>
      </c>
      <c r="C11" s="58">
        <f t="shared" ref="C11:K11" si="1">SUM(C12:C81)</f>
        <v>330718</v>
      </c>
      <c r="D11" s="58">
        <f t="shared" si="1"/>
        <v>31873</v>
      </c>
      <c r="E11" s="58">
        <f t="shared" si="1"/>
        <v>298845</v>
      </c>
      <c r="F11" s="58">
        <f t="shared" si="1"/>
        <v>0</v>
      </c>
      <c r="G11" s="58">
        <f t="shared" si="1"/>
        <v>0</v>
      </c>
      <c r="H11" s="58">
        <f t="shared" si="1"/>
        <v>0</v>
      </c>
      <c r="I11" s="58">
        <f t="shared" si="1"/>
        <v>0</v>
      </c>
      <c r="J11" s="58">
        <f t="shared" si="1"/>
        <v>0</v>
      </c>
      <c r="K11" s="58">
        <f t="shared" si="1"/>
        <v>0</v>
      </c>
      <c r="L11" s="69">
        <f>C10-L10</f>
        <v>0</v>
      </c>
    </row>
    <row r="12" spans="1:12" ht="20.100000000000001" customHeight="1">
      <c r="A12" s="59" t="s">
        <v>81</v>
      </c>
      <c r="B12" s="60" t="s">
        <v>112</v>
      </c>
      <c r="C12" s="61">
        <f>D12+E12+F12+G12+H12+K12</f>
        <v>7085</v>
      </c>
      <c r="D12" s="61"/>
      <c r="E12" s="61">
        <f>'37'!C12</f>
        <v>7085</v>
      </c>
      <c r="F12" s="61"/>
      <c r="G12" s="61"/>
      <c r="H12" s="61">
        <f>SUM(I12:J12)</f>
        <v>0</v>
      </c>
      <c r="I12" s="61"/>
      <c r="J12" s="61"/>
      <c r="K12" s="61"/>
    </row>
    <row r="13" spans="1:12" ht="39.950000000000003" customHeight="1">
      <c r="A13" s="59" t="s">
        <v>82</v>
      </c>
      <c r="B13" s="60" t="s">
        <v>113</v>
      </c>
      <c r="C13" s="61">
        <f t="shared" ref="C13:C75" si="2">D13+E13+F13+G13+H13+K13</f>
        <v>5999</v>
      </c>
      <c r="D13" s="61"/>
      <c r="E13" s="61">
        <f>'37'!C13</f>
        <v>5999</v>
      </c>
      <c r="F13" s="61"/>
      <c r="G13" s="61"/>
      <c r="H13" s="61">
        <f>SUM(I13:J13)</f>
        <v>0</v>
      </c>
      <c r="I13" s="61"/>
      <c r="J13" s="61"/>
      <c r="K13" s="61"/>
    </row>
    <row r="14" spans="1:12" ht="20.100000000000001" customHeight="1">
      <c r="A14" s="59" t="s">
        <v>83</v>
      </c>
      <c r="B14" s="60" t="s">
        <v>114</v>
      </c>
      <c r="C14" s="61">
        <f t="shared" si="2"/>
        <v>762</v>
      </c>
      <c r="D14" s="61"/>
      <c r="E14" s="61">
        <f>'37'!C14</f>
        <v>762</v>
      </c>
      <c r="F14" s="61"/>
      <c r="G14" s="61"/>
      <c r="H14" s="61">
        <f t="shared" ref="H14:H76" si="3">SUM(I14:J14)</f>
        <v>0</v>
      </c>
      <c r="I14" s="61"/>
      <c r="J14" s="61"/>
      <c r="K14" s="61"/>
    </row>
    <row r="15" spans="1:12" ht="20.100000000000001" customHeight="1">
      <c r="A15" s="59" t="s">
        <v>84</v>
      </c>
      <c r="B15" s="60" t="s">
        <v>115</v>
      </c>
      <c r="C15" s="61">
        <f t="shared" si="2"/>
        <v>4761</v>
      </c>
      <c r="D15" s="61"/>
      <c r="E15" s="61">
        <f>'37'!C15</f>
        <v>4761</v>
      </c>
      <c r="F15" s="61"/>
      <c r="G15" s="61"/>
      <c r="H15" s="61">
        <f t="shared" si="3"/>
        <v>0</v>
      </c>
      <c r="I15" s="61"/>
      <c r="J15" s="61"/>
      <c r="K15" s="61"/>
    </row>
    <row r="16" spans="1:12" ht="20.100000000000001" customHeight="1">
      <c r="A16" s="59" t="s">
        <v>85</v>
      </c>
      <c r="B16" s="60" t="s">
        <v>116</v>
      </c>
      <c r="C16" s="61">
        <f t="shared" si="2"/>
        <v>2045</v>
      </c>
      <c r="D16" s="61"/>
      <c r="E16" s="61">
        <f>'37'!C16</f>
        <v>2045</v>
      </c>
      <c r="F16" s="61"/>
      <c r="G16" s="61"/>
      <c r="H16" s="61">
        <f t="shared" si="3"/>
        <v>0</v>
      </c>
      <c r="I16" s="61"/>
      <c r="J16" s="61"/>
      <c r="K16" s="61"/>
    </row>
    <row r="17" spans="1:11" ht="20.100000000000001" customHeight="1">
      <c r="A17" s="59" t="s">
        <v>86</v>
      </c>
      <c r="B17" s="60" t="s">
        <v>117</v>
      </c>
      <c r="C17" s="61">
        <f t="shared" si="2"/>
        <v>597</v>
      </c>
      <c r="D17" s="61"/>
      <c r="E17" s="61">
        <f>'37'!C17</f>
        <v>597</v>
      </c>
      <c r="F17" s="61"/>
      <c r="G17" s="61"/>
      <c r="H17" s="61">
        <f t="shared" si="3"/>
        <v>0</v>
      </c>
      <c r="I17" s="61"/>
      <c r="J17" s="61"/>
      <c r="K17" s="61"/>
    </row>
    <row r="18" spans="1:11" ht="20.100000000000001" customHeight="1">
      <c r="A18" s="59" t="s">
        <v>87</v>
      </c>
      <c r="B18" s="60" t="s">
        <v>118</v>
      </c>
      <c r="C18" s="61">
        <f t="shared" si="2"/>
        <v>740</v>
      </c>
      <c r="D18" s="61"/>
      <c r="E18" s="61">
        <f>'37'!C18</f>
        <v>740</v>
      </c>
      <c r="F18" s="61"/>
      <c r="G18" s="61"/>
      <c r="H18" s="61">
        <f t="shared" si="3"/>
        <v>0</v>
      </c>
      <c r="I18" s="61"/>
      <c r="J18" s="61"/>
      <c r="K18" s="61"/>
    </row>
    <row r="19" spans="1:11" ht="20.100000000000001" customHeight="1">
      <c r="A19" s="59" t="s">
        <v>88</v>
      </c>
      <c r="B19" s="60" t="s">
        <v>119</v>
      </c>
      <c r="C19" s="61">
        <f t="shared" si="2"/>
        <v>3142</v>
      </c>
      <c r="D19" s="61"/>
      <c r="E19" s="61">
        <f>'37'!C19</f>
        <v>3142</v>
      </c>
      <c r="F19" s="61"/>
      <c r="G19" s="61"/>
      <c r="H19" s="61">
        <f t="shared" si="3"/>
        <v>0</v>
      </c>
      <c r="I19" s="61"/>
      <c r="J19" s="61"/>
      <c r="K19" s="61"/>
    </row>
    <row r="20" spans="1:11" ht="20.100000000000001" customHeight="1">
      <c r="A20" s="59" t="s">
        <v>89</v>
      </c>
      <c r="B20" s="60" t="s">
        <v>120</v>
      </c>
      <c r="C20" s="61">
        <f t="shared" si="2"/>
        <v>925</v>
      </c>
      <c r="D20" s="61"/>
      <c r="E20" s="61">
        <f>'37'!C20</f>
        <v>925</v>
      </c>
      <c r="F20" s="61"/>
      <c r="G20" s="61"/>
      <c r="H20" s="61">
        <f t="shared" si="3"/>
        <v>0</v>
      </c>
      <c r="I20" s="61"/>
      <c r="J20" s="61"/>
      <c r="K20" s="61"/>
    </row>
    <row r="21" spans="1:11" ht="20.100000000000001" customHeight="1">
      <c r="A21" s="59" t="s">
        <v>90</v>
      </c>
      <c r="B21" s="60" t="s">
        <v>121</v>
      </c>
      <c r="C21" s="61">
        <f t="shared" si="2"/>
        <v>912</v>
      </c>
      <c r="D21" s="61"/>
      <c r="E21" s="61">
        <f>'37'!C21</f>
        <v>912</v>
      </c>
      <c r="F21" s="61"/>
      <c r="G21" s="61"/>
      <c r="H21" s="61">
        <f t="shared" si="3"/>
        <v>0</v>
      </c>
      <c r="I21" s="61"/>
      <c r="J21" s="61"/>
      <c r="K21" s="61"/>
    </row>
    <row r="22" spans="1:11" ht="20.100000000000001" customHeight="1">
      <c r="A22" s="59" t="s">
        <v>91</v>
      </c>
      <c r="B22" s="60" t="s">
        <v>122</v>
      </c>
      <c r="C22" s="61">
        <f>D22+E22+F22+G22+H22+K22</f>
        <v>19134</v>
      </c>
      <c r="D22" s="61"/>
      <c r="E22" s="61">
        <f>'37'!C22</f>
        <v>19134</v>
      </c>
      <c r="F22" s="61"/>
      <c r="G22" s="61"/>
      <c r="H22" s="61">
        <f t="shared" si="3"/>
        <v>0</v>
      </c>
      <c r="I22" s="61"/>
      <c r="J22" s="61"/>
      <c r="K22" s="61"/>
    </row>
    <row r="23" spans="1:11" ht="39.950000000000003" customHeight="1">
      <c r="A23" s="59" t="s">
        <v>92</v>
      </c>
      <c r="B23" s="60" t="s">
        <v>123</v>
      </c>
      <c r="C23" s="61">
        <f t="shared" si="2"/>
        <v>15806</v>
      </c>
      <c r="D23" s="61"/>
      <c r="E23" s="61">
        <f>'37'!C23</f>
        <v>15806</v>
      </c>
      <c r="F23" s="61"/>
      <c r="G23" s="61"/>
      <c r="H23" s="61">
        <f t="shared" si="3"/>
        <v>0</v>
      </c>
      <c r="I23" s="61"/>
      <c r="J23" s="61"/>
      <c r="K23" s="61"/>
    </row>
    <row r="24" spans="1:11" ht="39.950000000000003" customHeight="1">
      <c r="A24" s="59" t="s">
        <v>93</v>
      </c>
      <c r="B24" s="60" t="s">
        <v>124</v>
      </c>
      <c r="C24" s="61">
        <f t="shared" si="2"/>
        <v>4867</v>
      </c>
      <c r="D24" s="61">
        <v>2589</v>
      </c>
      <c r="E24" s="61">
        <f>'37'!C24</f>
        <v>2278</v>
      </c>
      <c r="F24" s="61"/>
      <c r="G24" s="61"/>
      <c r="H24" s="61">
        <f t="shared" si="3"/>
        <v>0</v>
      </c>
      <c r="I24" s="61"/>
      <c r="J24" s="61"/>
      <c r="K24" s="61"/>
    </row>
    <row r="25" spans="1:11" ht="20.100000000000001" customHeight="1">
      <c r="A25" s="59" t="s">
        <v>94</v>
      </c>
      <c r="B25" s="60" t="s">
        <v>125</v>
      </c>
      <c r="C25" s="61">
        <f>D25+E25+F25+G25+H25+K25</f>
        <v>40</v>
      </c>
      <c r="D25" s="61"/>
      <c r="E25" s="61">
        <f>'37'!C25</f>
        <v>40</v>
      </c>
      <c r="F25" s="61"/>
      <c r="G25" s="61"/>
      <c r="H25" s="61">
        <f>SUM(I25:J25)</f>
        <v>0</v>
      </c>
      <c r="I25" s="61"/>
      <c r="J25" s="61"/>
      <c r="K25" s="61"/>
    </row>
    <row r="26" spans="1:11" ht="20.100000000000001" customHeight="1">
      <c r="A26" s="59" t="s">
        <v>126</v>
      </c>
      <c r="B26" s="60" t="s">
        <v>127</v>
      </c>
      <c r="C26" s="61">
        <f t="shared" si="2"/>
        <v>22626</v>
      </c>
      <c r="D26" s="61">
        <v>10856</v>
      </c>
      <c r="E26" s="61">
        <f>'37'!C26</f>
        <v>11770</v>
      </c>
      <c r="F26" s="61"/>
      <c r="G26" s="61"/>
      <c r="H26" s="61">
        <f t="shared" si="3"/>
        <v>0</v>
      </c>
      <c r="I26" s="61"/>
      <c r="J26" s="61"/>
      <c r="K26" s="61"/>
    </row>
    <row r="27" spans="1:11" ht="39.950000000000003" customHeight="1">
      <c r="A27" s="59" t="s">
        <v>128</v>
      </c>
      <c r="B27" s="60" t="s">
        <v>129</v>
      </c>
      <c r="C27" s="61">
        <f t="shared" si="2"/>
        <v>1558</v>
      </c>
      <c r="D27" s="61"/>
      <c r="E27" s="61">
        <f>'37'!C27</f>
        <v>1558</v>
      </c>
      <c r="F27" s="61"/>
      <c r="G27" s="61"/>
      <c r="H27" s="61">
        <f t="shared" si="3"/>
        <v>0</v>
      </c>
      <c r="I27" s="61"/>
      <c r="J27" s="61"/>
      <c r="K27" s="61"/>
    </row>
    <row r="28" spans="1:11" ht="20.100000000000001" customHeight="1">
      <c r="A28" s="59" t="s">
        <v>130</v>
      </c>
      <c r="B28" s="60" t="s">
        <v>131</v>
      </c>
      <c r="C28" s="61">
        <f t="shared" si="2"/>
        <v>1514</v>
      </c>
      <c r="D28" s="61"/>
      <c r="E28" s="61">
        <f>'37'!C28</f>
        <v>1514</v>
      </c>
      <c r="F28" s="61"/>
      <c r="G28" s="61"/>
      <c r="H28" s="61">
        <f t="shared" si="3"/>
        <v>0</v>
      </c>
      <c r="I28" s="61"/>
      <c r="J28" s="61"/>
      <c r="K28" s="61"/>
    </row>
    <row r="29" spans="1:11" ht="20.100000000000001" customHeight="1">
      <c r="A29" s="59" t="s">
        <v>132</v>
      </c>
      <c r="B29" s="60" t="s">
        <v>133</v>
      </c>
      <c r="C29" s="61">
        <f t="shared" si="2"/>
        <v>1026</v>
      </c>
      <c r="D29" s="61"/>
      <c r="E29" s="61">
        <f>'37'!C29</f>
        <v>1026</v>
      </c>
      <c r="F29" s="61"/>
      <c r="G29" s="61"/>
      <c r="H29" s="61">
        <f t="shared" si="3"/>
        <v>0</v>
      </c>
      <c r="I29" s="61"/>
      <c r="J29" s="61"/>
      <c r="K29" s="61"/>
    </row>
    <row r="30" spans="1:11" ht="20.100000000000001" customHeight="1">
      <c r="A30" s="59" t="s">
        <v>134</v>
      </c>
      <c r="B30" s="60" t="s">
        <v>135</v>
      </c>
      <c r="C30" s="61">
        <f t="shared" si="2"/>
        <v>1313</v>
      </c>
      <c r="D30" s="61"/>
      <c r="E30" s="61">
        <f>'37'!C30</f>
        <v>1313</v>
      </c>
      <c r="F30" s="61"/>
      <c r="G30" s="61"/>
      <c r="H30" s="61">
        <f t="shared" si="3"/>
        <v>0</v>
      </c>
      <c r="I30" s="61"/>
      <c r="J30" s="61"/>
      <c r="K30" s="61"/>
    </row>
    <row r="31" spans="1:11" ht="20.100000000000001" customHeight="1">
      <c r="A31" s="59" t="s">
        <v>136</v>
      </c>
      <c r="B31" s="60" t="s">
        <v>137</v>
      </c>
      <c r="C31" s="61">
        <f t="shared" si="2"/>
        <v>606</v>
      </c>
      <c r="D31" s="61"/>
      <c r="E31" s="61">
        <f>'37'!C31</f>
        <v>606</v>
      </c>
      <c r="F31" s="61"/>
      <c r="G31" s="61"/>
      <c r="H31" s="61">
        <f t="shared" si="3"/>
        <v>0</v>
      </c>
      <c r="I31" s="61"/>
      <c r="J31" s="61"/>
      <c r="K31" s="61"/>
    </row>
    <row r="32" spans="1:11" ht="20.100000000000001" customHeight="1">
      <c r="A32" s="59" t="s">
        <v>138</v>
      </c>
      <c r="B32" s="60" t="s">
        <v>141</v>
      </c>
      <c r="C32" s="61">
        <f t="shared" si="2"/>
        <v>189</v>
      </c>
      <c r="D32" s="61"/>
      <c r="E32" s="61">
        <f>'37'!C32</f>
        <v>189</v>
      </c>
      <c r="F32" s="61"/>
      <c r="G32" s="61"/>
      <c r="H32" s="61">
        <f t="shared" si="3"/>
        <v>0</v>
      </c>
      <c r="I32" s="61"/>
      <c r="J32" s="61"/>
      <c r="K32" s="61"/>
    </row>
    <row r="33" spans="1:11" ht="20.100000000000001" customHeight="1">
      <c r="A33" s="59" t="s">
        <v>140</v>
      </c>
      <c r="B33" s="62" t="s">
        <v>143</v>
      </c>
      <c r="C33" s="61">
        <f>D33+E33+F33+G33+H33+K33</f>
        <v>140</v>
      </c>
      <c r="D33" s="61"/>
      <c r="E33" s="61">
        <f>'37'!C33</f>
        <v>140</v>
      </c>
      <c r="F33" s="61"/>
      <c r="G33" s="61"/>
      <c r="H33" s="61">
        <f>SUM(I33:J33)</f>
        <v>0</v>
      </c>
      <c r="I33" s="61"/>
      <c r="J33" s="61"/>
      <c r="K33" s="61"/>
    </row>
    <row r="34" spans="1:11" ht="39.950000000000003" customHeight="1">
      <c r="A34" s="59" t="s">
        <v>142</v>
      </c>
      <c r="B34" s="62" t="s">
        <v>145</v>
      </c>
      <c r="C34" s="61">
        <f>D34+E34+F34+G34+H34+K34</f>
        <v>200</v>
      </c>
      <c r="D34" s="61"/>
      <c r="E34" s="61">
        <f>'37'!C34</f>
        <v>200</v>
      </c>
      <c r="F34" s="61"/>
      <c r="G34" s="61"/>
      <c r="H34" s="61">
        <f>SUM(I34:J34)</f>
        <v>0</v>
      </c>
      <c r="I34" s="61"/>
      <c r="J34" s="61"/>
      <c r="K34" s="61"/>
    </row>
    <row r="35" spans="1:11" ht="20.100000000000001" customHeight="1">
      <c r="A35" s="59" t="s">
        <v>144</v>
      </c>
      <c r="B35" s="62" t="s">
        <v>147</v>
      </c>
      <c r="C35" s="61">
        <f>D35+E35+F35+G35+H35+K35</f>
        <v>11</v>
      </c>
      <c r="D35" s="61"/>
      <c r="E35" s="61">
        <f>'37'!C35</f>
        <v>11</v>
      </c>
      <c r="F35" s="61"/>
      <c r="G35" s="61"/>
      <c r="H35" s="61">
        <f>SUM(I35:J35)</f>
        <v>0</v>
      </c>
      <c r="I35" s="61"/>
      <c r="J35" s="61"/>
      <c r="K35" s="61"/>
    </row>
    <row r="36" spans="1:11" ht="39.950000000000003" customHeight="1">
      <c r="A36" s="59" t="s">
        <v>146</v>
      </c>
      <c r="B36" s="62" t="s">
        <v>149</v>
      </c>
      <c r="C36" s="61">
        <f>D36+E36+F36+G36+H36+K36</f>
        <v>200</v>
      </c>
      <c r="D36" s="61"/>
      <c r="E36" s="61">
        <f>'37'!C36</f>
        <v>200</v>
      </c>
      <c r="F36" s="61"/>
      <c r="G36" s="61"/>
      <c r="H36" s="61">
        <f>SUM(I36:J36)</f>
        <v>0</v>
      </c>
      <c r="I36" s="61"/>
      <c r="J36" s="61"/>
      <c r="K36" s="61"/>
    </row>
    <row r="37" spans="1:11" ht="51.75">
      <c r="A37" s="59" t="s">
        <v>148</v>
      </c>
      <c r="B37" s="60" t="s">
        <v>151</v>
      </c>
      <c r="C37" s="61">
        <f t="shared" si="2"/>
        <v>4468</v>
      </c>
      <c r="D37" s="61"/>
      <c r="E37" s="61">
        <f>'37'!C37</f>
        <v>4468</v>
      </c>
      <c r="F37" s="61"/>
      <c r="G37" s="61"/>
      <c r="H37" s="61">
        <f t="shared" si="3"/>
        <v>0</v>
      </c>
      <c r="I37" s="61"/>
      <c r="J37" s="61"/>
      <c r="K37" s="61"/>
    </row>
    <row r="38" spans="1:11" ht="39.950000000000003" customHeight="1">
      <c r="A38" s="59" t="s">
        <v>150</v>
      </c>
      <c r="B38" s="60" t="s">
        <v>153</v>
      </c>
      <c r="C38" s="61">
        <f t="shared" si="2"/>
        <v>1765</v>
      </c>
      <c r="D38" s="61"/>
      <c r="E38" s="61">
        <f>'37'!C38</f>
        <v>1765</v>
      </c>
      <c r="F38" s="61"/>
      <c r="G38" s="61"/>
      <c r="H38" s="61">
        <f t="shared" si="3"/>
        <v>0</v>
      </c>
      <c r="I38" s="61"/>
      <c r="J38" s="61"/>
      <c r="K38" s="61"/>
    </row>
    <row r="39" spans="1:11" ht="20.100000000000001" customHeight="1">
      <c r="A39" s="59" t="s">
        <v>152</v>
      </c>
      <c r="B39" s="60" t="s">
        <v>155</v>
      </c>
      <c r="C39" s="61">
        <f t="shared" si="2"/>
        <v>1610</v>
      </c>
      <c r="D39" s="61"/>
      <c r="E39" s="61">
        <f>'37'!C39</f>
        <v>1610</v>
      </c>
      <c r="F39" s="61"/>
      <c r="G39" s="61"/>
      <c r="H39" s="61">
        <f t="shared" si="3"/>
        <v>0</v>
      </c>
      <c r="I39" s="61"/>
      <c r="J39" s="61"/>
      <c r="K39" s="61"/>
    </row>
    <row r="40" spans="1:11" ht="20.100000000000001" customHeight="1">
      <c r="A40" s="59" t="s">
        <v>154</v>
      </c>
      <c r="B40" s="60" t="s">
        <v>157</v>
      </c>
      <c r="C40" s="61">
        <f t="shared" si="2"/>
        <v>4751</v>
      </c>
      <c r="D40" s="61"/>
      <c r="E40" s="61">
        <f>'37'!C40</f>
        <v>4751</v>
      </c>
      <c r="F40" s="61"/>
      <c r="G40" s="61"/>
      <c r="H40" s="61">
        <f t="shared" si="3"/>
        <v>0</v>
      </c>
      <c r="I40" s="61"/>
      <c r="J40" s="61"/>
      <c r="K40" s="61"/>
    </row>
    <row r="41" spans="1:11" ht="20.100000000000001" customHeight="1">
      <c r="A41" s="59" t="s">
        <v>156</v>
      </c>
      <c r="B41" s="62" t="s">
        <v>159</v>
      </c>
      <c r="C41" s="61">
        <f t="shared" si="2"/>
        <v>1000</v>
      </c>
      <c r="D41" s="61"/>
      <c r="E41" s="61">
        <f>'37'!C41</f>
        <v>1000</v>
      </c>
      <c r="F41" s="61"/>
      <c r="G41" s="61"/>
      <c r="H41" s="61">
        <f t="shared" si="3"/>
        <v>0</v>
      </c>
      <c r="I41" s="61"/>
      <c r="J41" s="61"/>
      <c r="K41" s="61"/>
    </row>
    <row r="42" spans="1:11" ht="20.100000000000001" customHeight="1">
      <c r="A42" s="59" t="s">
        <v>158</v>
      </c>
      <c r="B42" s="62" t="s">
        <v>161</v>
      </c>
      <c r="C42" s="61">
        <f t="shared" si="2"/>
        <v>55</v>
      </c>
      <c r="D42" s="61"/>
      <c r="E42" s="61">
        <f>'37'!C42</f>
        <v>55</v>
      </c>
      <c r="F42" s="61"/>
      <c r="G42" s="61"/>
      <c r="H42" s="61">
        <f t="shared" si="3"/>
        <v>0</v>
      </c>
      <c r="I42" s="61"/>
      <c r="J42" s="61"/>
      <c r="K42" s="61"/>
    </row>
    <row r="43" spans="1:11" ht="39.950000000000003" customHeight="1">
      <c r="A43" s="59" t="s">
        <v>160</v>
      </c>
      <c r="B43" s="62" t="s">
        <v>163</v>
      </c>
      <c r="C43" s="61">
        <f t="shared" si="2"/>
        <v>747</v>
      </c>
      <c r="D43" s="61"/>
      <c r="E43" s="61">
        <f>'37'!C43</f>
        <v>747</v>
      </c>
      <c r="F43" s="61"/>
      <c r="G43" s="61"/>
      <c r="H43" s="61">
        <f t="shared" si="3"/>
        <v>0</v>
      </c>
      <c r="I43" s="61"/>
      <c r="J43" s="61"/>
      <c r="K43" s="61"/>
    </row>
    <row r="44" spans="1:11" ht="39.950000000000003" customHeight="1">
      <c r="A44" s="59" t="s">
        <v>162</v>
      </c>
      <c r="B44" s="62" t="s">
        <v>165</v>
      </c>
      <c r="C44" s="61">
        <f t="shared" si="2"/>
        <v>1679</v>
      </c>
      <c r="D44" s="61"/>
      <c r="E44" s="61">
        <f>'37'!C44</f>
        <v>1679</v>
      </c>
      <c r="F44" s="61"/>
      <c r="G44" s="61"/>
      <c r="H44" s="61">
        <f t="shared" si="3"/>
        <v>0</v>
      </c>
      <c r="I44" s="61"/>
      <c r="J44" s="61"/>
      <c r="K44" s="61"/>
    </row>
    <row r="45" spans="1:11" ht="39.950000000000003" customHeight="1">
      <c r="A45" s="59" t="s">
        <v>164</v>
      </c>
      <c r="B45" s="60" t="s">
        <v>167</v>
      </c>
      <c r="C45" s="61">
        <f t="shared" si="2"/>
        <v>2865</v>
      </c>
      <c r="D45" s="61"/>
      <c r="E45" s="61">
        <f>'37'!C45</f>
        <v>2865</v>
      </c>
      <c r="F45" s="61"/>
      <c r="G45" s="61"/>
      <c r="H45" s="61">
        <f t="shared" si="3"/>
        <v>0</v>
      </c>
      <c r="I45" s="61"/>
      <c r="J45" s="61"/>
      <c r="K45" s="61"/>
    </row>
    <row r="46" spans="1:11">
      <c r="A46" s="59" t="s">
        <v>166</v>
      </c>
      <c r="B46" s="60" t="s">
        <v>169</v>
      </c>
      <c r="C46" s="61">
        <f t="shared" si="2"/>
        <v>2050</v>
      </c>
      <c r="D46" s="61"/>
      <c r="E46" s="61">
        <f>'37'!C46</f>
        <v>2050</v>
      </c>
      <c r="F46" s="61"/>
      <c r="G46" s="61"/>
      <c r="H46" s="61">
        <f t="shared" si="3"/>
        <v>0</v>
      </c>
      <c r="I46" s="61"/>
      <c r="J46" s="61"/>
      <c r="K46" s="61"/>
    </row>
    <row r="47" spans="1:11" ht="39.950000000000003" customHeight="1">
      <c r="A47" s="59" t="s">
        <v>168</v>
      </c>
      <c r="B47" s="60" t="s">
        <v>171</v>
      </c>
      <c r="C47" s="61">
        <f>D47+E47+F47+G47+H47+K47</f>
        <v>1617</v>
      </c>
      <c r="D47" s="61"/>
      <c r="E47" s="61">
        <f>'37'!C47</f>
        <v>1617</v>
      </c>
      <c r="F47" s="61"/>
      <c r="G47" s="61"/>
      <c r="H47" s="61">
        <f t="shared" si="3"/>
        <v>0</v>
      </c>
      <c r="I47" s="61"/>
      <c r="J47" s="61"/>
      <c r="K47" s="61"/>
    </row>
    <row r="48" spans="1:11" ht="39.950000000000003" customHeight="1">
      <c r="A48" s="59" t="s">
        <v>170</v>
      </c>
      <c r="B48" s="60" t="s">
        <v>173</v>
      </c>
      <c r="C48" s="61">
        <f t="shared" si="2"/>
        <v>3372</v>
      </c>
      <c r="D48" s="61"/>
      <c r="E48" s="61">
        <f>'37'!C48</f>
        <v>3372</v>
      </c>
      <c r="F48" s="61"/>
      <c r="G48" s="61"/>
      <c r="H48" s="61">
        <f t="shared" si="3"/>
        <v>0</v>
      </c>
      <c r="I48" s="61"/>
      <c r="J48" s="61"/>
      <c r="K48" s="61"/>
    </row>
    <row r="49" spans="1:11" ht="39.950000000000003" customHeight="1">
      <c r="A49" s="59" t="s">
        <v>172</v>
      </c>
      <c r="B49" s="60" t="s">
        <v>175</v>
      </c>
      <c r="C49" s="61">
        <f t="shared" si="2"/>
        <v>1408</v>
      </c>
      <c r="D49" s="61"/>
      <c r="E49" s="61">
        <f>'37'!C49</f>
        <v>1408</v>
      </c>
      <c r="F49" s="61"/>
      <c r="G49" s="61"/>
      <c r="H49" s="61">
        <f t="shared" si="3"/>
        <v>0</v>
      </c>
      <c r="I49" s="61"/>
      <c r="J49" s="61"/>
      <c r="K49" s="61"/>
    </row>
    <row r="50" spans="1:11" ht="39.950000000000003" customHeight="1">
      <c r="A50" s="59" t="s">
        <v>174</v>
      </c>
      <c r="B50" s="60" t="s">
        <v>177</v>
      </c>
      <c r="C50" s="61">
        <f t="shared" si="2"/>
        <v>6846</v>
      </c>
      <c r="D50" s="61"/>
      <c r="E50" s="61">
        <f>'37'!C50</f>
        <v>6846</v>
      </c>
      <c r="F50" s="61"/>
      <c r="G50" s="61"/>
      <c r="H50" s="61">
        <f t="shared" si="3"/>
        <v>0</v>
      </c>
      <c r="I50" s="61"/>
      <c r="J50" s="61"/>
      <c r="K50" s="61"/>
    </row>
    <row r="51" spans="1:11" ht="39.950000000000003" customHeight="1">
      <c r="A51" s="59" t="s">
        <v>176</v>
      </c>
      <c r="B51" s="60" t="s">
        <v>179</v>
      </c>
      <c r="C51" s="61">
        <f t="shared" si="2"/>
        <v>4702</v>
      </c>
      <c r="D51" s="61"/>
      <c r="E51" s="61">
        <f>'37'!C51</f>
        <v>4702</v>
      </c>
      <c r="F51" s="61"/>
      <c r="G51" s="61"/>
      <c r="H51" s="61">
        <f t="shared" si="3"/>
        <v>0</v>
      </c>
      <c r="I51" s="61"/>
      <c r="J51" s="61"/>
      <c r="K51" s="61"/>
    </row>
    <row r="52" spans="1:11" ht="39.950000000000003" customHeight="1">
      <c r="A52" s="59" t="s">
        <v>178</v>
      </c>
      <c r="B52" s="60" t="s">
        <v>181</v>
      </c>
      <c r="C52" s="61">
        <f t="shared" si="2"/>
        <v>2335</v>
      </c>
      <c r="D52" s="61"/>
      <c r="E52" s="61">
        <f>'37'!C52</f>
        <v>2335</v>
      </c>
      <c r="F52" s="61"/>
      <c r="G52" s="61"/>
      <c r="H52" s="61">
        <f t="shared" si="3"/>
        <v>0</v>
      </c>
      <c r="I52" s="61"/>
      <c r="J52" s="61"/>
      <c r="K52" s="61"/>
    </row>
    <row r="53" spans="1:11" ht="39.950000000000003" customHeight="1">
      <c r="A53" s="59" t="s">
        <v>180</v>
      </c>
      <c r="B53" s="60" t="s">
        <v>183</v>
      </c>
      <c r="C53" s="61">
        <f t="shared" si="2"/>
        <v>3986</v>
      </c>
      <c r="D53" s="61"/>
      <c r="E53" s="61">
        <f>'37'!C53</f>
        <v>3986</v>
      </c>
      <c r="F53" s="61"/>
      <c r="G53" s="61"/>
      <c r="H53" s="61">
        <f t="shared" si="3"/>
        <v>0</v>
      </c>
      <c r="I53" s="61"/>
      <c r="J53" s="61"/>
      <c r="K53" s="61"/>
    </row>
    <row r="54" spans="1:11" ht="39.950000000000003" customHeight="1">
      <c r="A54" s="59" t="s">
        <v>182</v>
      </c>
      <c r="B54" s="60" t="s">
        <v>185</v>
      </c>
      <c r="C54" s="61">
        <f t="shared" si="2"/>
        <v>3460</v>
      </c>
      <c r="D54" s="61"/>
      <c r="E54" s="61">
        <f>'37'!C54</f>
        <v>3460</v>
      </c>
      <c r="F54" s="61"/>
      <c r="G54" s="61"/>
      <c r="H54" s="61">
        <f t="shared" si="3"/>
        <v>0</v>
      </c>
      <c r="I54" s="61"/>
      <c r="J54" s="61"/>
      <c r="K54" s="61"/>
    </row>
    <row r="55" spans="1:11" ht="39.950000000000003" customHeight="1">
      <c r="A55" s="59" t="s">
        <v>184</v>
      </c>
      <c r="B55" s="60" t="s">
        <v>187</v>
      </c>
      <c r="C55" s="61">
        <f t="shared" si="2"/>
        <v>5571</v>
      </c>
      <c r="D55" s="61"/>
      <c r="E55" s="61">
        <f>'37'!C55</f>
        <v>5571</v>
      </c>
      <c r="F55" s="61"/>
      <c r="G55" s="61"/>
      <c r="H55" s="61">
        <f t="shared" si="3"/>
        <v>0</v>
      </c>
      <c r="I55" s="61"/>
      <c r="J55" s="61"/>
      <c r="K55" s="61"/>
    </row>
    <row r="56" spans="1:11" ht="39.950000000000003" customHeight="1">
      <c r="A56" s="59" t="s">
        <v>186</v>
      </c>
      <c r="B56" s="60" t="s">
        <v>189</v>
      </c>
      <c r="C56" s="61">
        <f t="shared" si="2"/>
        <v>5908</v>
      </c>
      <c r="D56" s="61"/>
      <c r="E56" s="61">
        <f>'37'!C56</f>
        <v>5908</v>
      </c>
      <c r="F56" s="61"/>
      <c r="G56" s="61"/>
      <c r="H56" s="61">
        <f t="shared" si="3"/>
        <v>0</v>
      </c>
      <c r="I56" s="61"/>
      <c r="J56" s="61"/>
      <c r="K56" s="61"/>
    </row>
    <row r="57" spans="1:11" ht="20.100000000000001" customHeight="1">
      <c r="A57" s="59" t="s">
        <v>188</v>
      </c>
      <c r="B57" s="60" t="s">
        <v>191</v>
      </c>
      <c r="C57" s="61">
        <f t="shared" si="2"/>
        <v>6957</v>
      </c>
      <c r="D57" s="61"/>
      <c r="E57" s="61">
        <f>'37'!C57</f>
        <v>6957</v>
      </c>
      <c r="F57" s="61"/>
      <c r="G57" s="61"/>
      <c r="H57" s="61">
        <f t="shared" si="3"/>
        <v>0</v>
      </c>
      <c r="I57" s="61"/>
      <c r="J57" s="61"/>
      <c r="K57" s="61"/>
    </row>
    <row r="58" spans="1:11" ht="39.950000000000003" customHeight="1">
      <c r="A58" s="59" t="s">
        <v>190</v>
      </c>
      <c r="B58" s="60" t="s">
        <v>193</v>
      </c>
      <c r="C58" s="61">
        <f t="shared" si="2"/>
        <v>5253</v>
      </c>
      <c r="D58" s="61"/>
      <c r="E58" s="61">
        <f>'37'!C58</f>
        <v>5253</v>
      </c>
      <c r="F58" s="61"/>
      <c r="G58" s="61"/>
      <c r="H58" s="61">
        <f t="shared" si="3"/>
        <v>0</v>
      </c>
      <c r="I58" s="61"/>
      <c r="J58" s="61"/>
      <c r="K58" s="61"/>
    </row>
    <row r="59" spans="1:11" ht="39.950000000000003" customHeight="1">
      <c r="A59" s="59" t="s">
        <v>192</v>
      </c>
      <c r="B59" s="60" t="s">
        <v>195</v>
      </c>
      <c r="C59" s="61">
        <f t="shared" si="2"/>
        <v>5463</v>
      </c>
      <c r="D59" s="61"/>
      <c r="E59" s="61">
        <f>'37'!C59</f>
        <v>5463</v>
      </c>
      <c r="F59" s="61"/>
      <c r="G59" s="61"/>
      <c r="H59" s="61">
        <f t="shared" si="3"/>
        <v>0</v>
      </c>
      <c r="I59" s="61"/>
      <c r="J59" s="61"/>
      <c r="K59" s="61"/>
    </row>
    <row r="60" spans="1:11" ht="39.950000000000003" customHeight="1">
      <c r="A60" s="59" t="s">
        <v>194</v>
      </c>
      <c r="B60" s="60" t="s">
        <v>197</v>
      </c>
      <c r="C60" s="61">
        <f t="shared" si="2"/>
        <v>6973</v>
      </c>
      <c r="D60" s="61"/>
      <c r="E60" s="61">
        <f>'37'!C60</f>
        <v>6973</v>
      </c>
      <c r="F60" s="61"/>
      <c r="G60" s="61"/>
      <c r="H60" s="61">
        <f t="shared" si="3"/>
        <v>0</v>
      </c>
      <c r="I60" s="61"/>
      <c r="J60" s="61"/>
      <c r="K60" s="61"/>
    </row>
    <row r="61" spans="1:11" ht="39.950000000000003" customHeight="1">
      <c r="A61" s="59" t="s">
        <v>196</v>
      </c>
      <c r="B61" s="60" t="s">
        <v>309</v>
      </c>
      <c r="C61" s="61">
        <f t="shared" si="2"/>
        <v>6540</v>
      </c>
      <c r="D61" s="61"/>
      <c r="E61" s="61">
        <f>'37'!C61</f>
        <v>6540</v>
      </c>
      <c r="F61" s="61"/>
      <c r="G61" s="61"/>
      <c r="H61" s="61">
        <f t="shared" si="3"/>
        <v>0</v>
      </c>
      <c r="I61" s="61"/>
      <c r="J61" s="61"/>
      <c r="K61" s="61"/>
    </row>
    <row r="62" spans="1:11" ht="20.100000000000001" customHeight="1">
      <c r="A62" s="59" t="s">
        <v>198</v>
      </c>
      <c r="B62" s="60" t="s">
        <v>201</v>
      </c>
      <c r="C62" s="61">
        <f t="shared" si="2"/>
        <v>5686</v>
      </c>
      <c r="D62" s="61"/>
      <c r="E62" s="61">
        <f>'37'!C62</f>
        <v>5686</v>
      </c>
      <c r="F62" s="61"/>
      <c r="G62" s="61"/>
      <c r="H62" s="61">
        <f t="shared" si="3"/>
        <v>0</v>
      </c>
      <c r="I62" s="61"/>
      <c r="J62" s="61"/>
      <c r="K62" s="61"/>
    </row>
    <row r="63" spans="1:11" ht="39.950000000000003" customHeight="1">
      <c r="A63" s="59" t="s">
        <v>200</v>
      </c>
      <c r="B63" s="60" t="s">
        <v>203</v>
      </c>
      <c r="C63" s="61">
        <f t="shared" si="2"/>
        <v>11961</v>
      </c>
      <c r="D63" s="61"/>
      <c r="E63" s="61">
        <f>'37'!C63</f>
        <v>11961</v>
      </c>
      <c r="F63" s="61"/>
      <c r="G63" s="61"/>
      <c r="H63" s="61">
        <f t="shared" si="3"/>
        <v>0</v>
      </c>
      <c r="I63" s="61"/>
      <c r="J63" s="61"/>
      <c r="K63" s="61"/>
    </row>
    <row r="64" spans="1:11" ht="39.950000000000003" customHeight="1">
      <c r="A64" s="59" t="s">
        <v>202</v>
      </c>
      <c r="B64" s="60" t="s">
        <v>205</v>
      </c>
      <c r="C64" s="61">
        <f t="shared" si="2"/>
        <v>7760</v>
      </c>
      <c r="D64" s="61"/>
      <c r="E64" s="61">
        <f>'37'!C64</f>
        <v>7760</v>
      </c>
      <c r="F64" s="61"/>
      <c r="G64" s="61"/>
      <c r="H64" s="61">
        <f t="shared" si="3"/>
        <v>0</v>
      </c>
      <c r="I64" s="61"/>
      <c r="J64" s="61"/>
      <c r="K64" s="61"/>
    </row>
    <row r="65" spans="1:11" ht="39.950000000000003" customHeight="1">
      <c r="A65" s="59" t="s">
        <v>204</v>
      </c>
      <c r="B65" s="60" t="s">
        <v>207</v>
      </c>
      <c r="C65" s="61">
        <f t="shared" si="2"/>
        <v>5135</v>
      </c>
      <c r="D65" s="61"/>
      <c r="E65" s="61">
        <f>'37'!C65</f>
        <v>5135</v>
      </c>
      <c r="F65" s="61"/>
      <c r="G65" s="61"/>
      <c r="H65" s="61">
        <f t="shared" si="3"/>
        <v>0</v>
      </c>
      <c r="I65" s="61"/>
      <c r="J65" s="61"/>
      <c r="K65" s="61"/>
    </row>
    <row r="66" spans="1:11" ht="39.950000000000003" customHeight="1">
      <c r="A66" s="59" t="s">
        <v>206</v>
      </c>
      <c r="B66" s="60" t="s">
        <v>310</v>
      </c>
      <c r="C66" s="61">
        <f t="shared" si="2"/>
        <v>4160</v>
      </c>
      <c r="D66" s="61"/>
      <c r="E66" s="61">
        <f>'37'!C66</f>
        <v>4160</v>
      </c>
      <c r="F66" s="61"/>
      <c r="G66" s="61"/>
      <c r="H66" s="61">
        <f t="shared" si="3"/>
        <v>0</v>
      </c>
      <c r="I66" s="61"/>
      <c r="J66" s="61"/>
      <c r="K66" s="61"/>
    </row>
    <row r="67" spans="1:11" ht="39.950000000000003" customHeight="1">
      <c r="A67" s="59" t="s">
        <v>208</v>
      </c>
      <c r="B67" s="60" t="s">
        <v>217</v>
      </c>
      <c r="C67" s="61">
        <f t="shared" si="2"/>
        <v>7297</v>
      </c>
      <c r="D67" s="61"/>
      <c r="E67" s="61">
        <f>'37'!C67</f>
        <v>7297</v>
      </c>
      <c r="F67" s="61"/>
      <c r="G67" s="61"/>
      <c r="H67" s="61">
        <f t="shared" si="3"/>
        <v>0</v>
      </c>
      <c r="I67" s="61"/>
      <c r="J67" s="61"/>
      <c r="K67" s="61"/>
    </row>
    <row r="68" spans="1:11" ht="39.950000000000003" customHeight="1">
      <c r="A68" s="59" t="s">
        <v>210</v>
      </c>
      <c r="B68" s="60" t="s">
        <v>221</v>
      </c>
      <c r="C68" s="61">
        <f t="shared" si="2"/>
        <v>4432</v>
      </c>
      <c r="D68" s="61"/>
      <c r="E68" s="61">
        <f>'37'!C68</f>
        <v>4432</v>
      </c>
      <c r="F68" s="61"/>
      <c r="G68" s="61"/>
      <c r="H68" s="61">
        <f t="shared" si="3"/>
        <v>0</v>
      </c>
      <c r="I68" s="61"/>
      <c r="J68" s="61"/>
      <c r="K68" s="61"/>
    </row>
    <row r="69" spans="1:11" ht="39.950000000000003" customHeight="1">
      <c r="A69" s="59" t="s">
        <v>212</v>
      </c>
      <c r="B69" s="60" t="s">
        <v>223</v>
      </c>
      <c r="C69" s="61">
        <f t="shared" si="2"/>
        <v>4155</v>
      </c>
      <c r="D69" s="61"/>
      <c r="E69" s="61">
        <f>'37'!C69</f>
        <v>4155</v>
      </c>
      <c r="F69" s="61"/>
      <c r="G69" s="61"/>
      <c r="H69" s="61">
        <f t="shared" si="3"/>
        <v>0</v>
      </c>
      <c r="I69" s="61"/>
      <c r="J69" s="61"/>
      <c r="K69" s="61"/>
    </row>
    <row r="70" spans="1:11" ht="39.950000000000003" customHeight="1">
      <c r="A70" s="59" t="s">
        <v>214</v>
      </c>
      <c r="B70" s="60" t="s">
        <v>225</v>
      </c>
      <c r="C70" s="61">
        <f t="shared" si="2"/>
        <v>5885</v>
      </c>
      <c r="D70" s="61"/>
      <c r="E70" s="61">
        <f>'37'!C70</f>
        <v>5885</v>
      </c>
      <c r="F70" s="61"/>
      <c r="G70" s="61"/>
      <c r="H70" s="61">
        <f t="shared" si="3"/>
        <v>0</v>
      </c>
      <c r="I70" s="61"/>
      <c r="J70" s="61"/>
      <c r="K70" s="61"/>
    </row>
    <row r="71" spans="1:11" ht="20.100000000000001" customHeight="1">
      <c r="A71" s="59" t="s">
        <v>216</v>
      </c>
      <c r="B71" s="60" t="s">
        <v>227</v>
      </c>
      <c r="C71" s="61">
        <f t="shared" si="2"/>
        <v>3606</v>
      </c>
      <c r="D71" s="61"/>
      <c r="E71" s="61">
        <f>'37'!C71</f>
        <v>3606</v>
      </c>
      <c r="F71" s="61"/>
      <c r="G71" s="61"/>
      <c r="H71" s="61">
        <f t="shared" si="3"/>
        <v>0</v>
      </c>
      <c r="I71" s="61"/>
      <c r="J71" s="61"/>
      <c r="K71" s="61"/>
    </row>
    <row r="72" spans="1:11" ht="39.950000000000003" customHeight="1">
      <c r="A72" s="59" t="s">
        <v>218</v>
      </c>
      <c r="B72" s="60" t="s">
        <v>231</v>
      </c>
      <c r="C72" s="61">
        <f t="shared" si="2"/>
        <v>9911</v>
      </c>
      <c r="D72" s="61"/>
      <c r="E72" s="61">
        <f>'37'!C72</f>
        <v>9911</v>
      </c>
      <c r="F72" s="61"/>
      <c r="G72" s="61"/>
      <c r="H72" s="61">
        <f t="shared" si="3"/>
        <v>0</v>
      </c>
      <c r="I72" s="61"/>
      <c r="J72" s="61"/>
      <c r="K72" s="61"/>
    </row>
    <row r="73" spans="1:11">
      <c r="A73" s="59" t="s">
        <v>220</v>
      </c>
      <c r="B73" s="60" t="s">
        <v>233</v>
      </c>
      <c r="C73" s="61">
        <f t="shared" si="2"/>
        <v>6067</v>
      </c>
      <c r="D73" s="61"/>
      <c r="E73" s="61">
        <f>'37'!C73</f>
        <v>6067</v>
      </c>
      <c r="F73" s="61"/>
      <c r="G73" s="61"/>
      <c r="H73" s="61">
        <f t="shared" si="3"/>
        <v>0</v>
      </c>
      <c r="I73" s="61"/>
      <c r="J73" s="61"/>
      <c r="K73" s="61"/>
    </row>
    <row r="74" spans="1:11" ht="39.950000000000003" customHeight="1">
      <c r="A74" s="59" t="s">
        <v>222</v>
      </c>
      <c r="B74" s="60" t="s">
        <v>209</v>
      </c>
      <c r="C74" s="61">
        <f t="shared" si="2"/>
        <v>8861</v>
      </c>
      <c r="D74" s="61"/>
      <c r="E74" s="61">
        <f>'37'!C74</f>
        <v>8861</v>
      </c>
      <c r="F74" s="61"/>
      <c r="G74" s="61"/>
      <c r="H74" s="61">
        <f t="shared" si="3"/>
        <v>0</v>
      </c>
      <c r="I74" s="61"/>
      <c r="J74" s="61"/>
      <c r="K74" s="61"/>
    </row>
    <row r="75" spans="1:11" ht="39.950000000000003" customHeight="1">
      <c r="A75" s="59" t="s">
        <v>224</v>
      </c>
      <c r="B75" s="60" t="s">
        <v>219</v>
      </c>
      <c r="C75" s="61">
        <f t="shared" si="2"/>
        <v>5626</v>
      </c>
      <c r="D75" s="61"/>
      <c r="E75" s="61">
        <f>'37'!C75</f>
        <v>5626</v>
      </c>
      <c r="F75" s="61"/>
      <c r="G75" s="61"/>
      <c r="H75" s="61">
        <f t="shared" si="3"/>
        <v>0</v>
      </c>
      <c r="I75" s="61"/>
      <c r="J75" s="61"/>
      <c r="K75" s="61"/>
    </row>
    <row r="76" spans="1:11" ht="39.950000000000003" customHeight="1">
      <c r="A76" s="59" t="s">
        <v>226</v>
      </c>
      <c r="B76" s="60" t="s">
        <v>215</v>
      </c>
      <c r="C76" s="61">
        <f t="shared" ref="C76:C89" si="4">D76+E76+F76+G76+H76+K76</f>
        <v>5467</v>
      </c>
      <c r="D76" s="61"/>
      <c r="E76" s="61">
        <f>'37'!C76</f>
        <v>5467</v>
      </c>
      <c r="F76" s="61"/>
      <c r="G76" s="61"/>
      <c r="H76" s="61">
        <f t="shared" si="3"/>
        <v>0</v>
      </c>
      <c r="I76" s="61"/>
      <c r="J76" s="61"/>
      <c r="K76" s="61"/>
    </row>
    <row r="77" spans="1:11" ht="39.950000000000003" customHeight="1">
      <c r="A77" s="59" t="s">
        <v>228</v>
      </c>
      <c r="B77" s="60" t="s">
        <v>211</v>
      </c>
      <c r="C77" s="61">
        <f t="shared" si="4"/>
        <v>9158</v>
      </c>
      <c r="D77" s="61"/>
      <c r="E77" s="61">
        <f>'37'!C77</f>
        <v>9158</v>
      </c>
      <c r="F77" s="61"/>
      <c r="G77" s="61"/>
      <c r="H77" s="61">
        <f t="shared" ref="H77:H91" si="5">SUM(I77:J77)</f>
        <v>0</v>
      </c>
      <c r="I77" s="61"/>
      <c r="J77" s="61"/>
      <c r="K77" s="61"/>
    </row>
    <row r="78" spans="1:11" ht="39.950000000000003" customHeight="1">
      <c r="A78" s="59" t="s">
        <v>230</v>
      </c>
      <c r="B78" s="60" t="s">
        <v>229</v>
      </c>
      <c r="C78" s="61">
        <f t="shared" si="4"/>
        <v>5863</v>
      </c>
      <c r="D78" s="61"/>
      <c r="E78" s="61">
        <f>'37'!C78</f>
        <v>5863</v>
      </c>
      <c r="F78" s="61"/>
      <c r="G78" s="61"/>
      <c r="H78" s="61">
        <f t="shared" si="5"/>
        <v>0</v>
      </c>
      <c r="I78" s="61"/>
      <c r="J78" s="61"/>
      <c r="K78" s="61"/>
    </row>
    <row r="79" spans="1:11" ht="34.5">
      <c r="A79" s="59" t="s">
        <v>232</v>
      </c>
      <c r="B79" s="62" t="s">
        <v>235</v>
      </c>
      <c r="C79" s="61">
        <f t="shared" si="4"/>
        <v>480</v>
      </c>
      <c r="D79" s="61"/>
      <c r="E79" s="61">
        <f>'37'!C79</f>
        <v>480</v>
      </c>
      <c r="F79" s="61"/>
      <c r="G79" s="61"/>
      <c r="H79" s="61">
        <f t="shared" si="5"/>
        <v>0</v>
      </c>
      <c r="I79" s="61"/>
      <c r="J79" s="61"/>
      <c r="K79" s="61"/>
    </row>
    <row r="80" spans="1:11" ht="20.100000000000001" customHeight="1">
      <c r="A80" s="59" t="s">
        <v>234</v>
      </c>
      <c r="B80" s="62" t="s">
        <v>237</v>
      </c>
      <c r="C80" s="61">
        <f>D80+E80+F80+G80+H80+K80</f>
        <v>24428</v>
      </c>
      <c r="D80" s="61">
        <v>18428</v>
      </c>
      <c r="E80" s="61">
        <f>'37'!C80</f>
        <v>6000</v>
      </c>
      <c r="F80" s="61"/>
      <c r="G80" s="61"/>
      <c r="H80" s="61">
        <f t="shared" si="5"/>
        <v>0</v>
      </c>
      <c r="I80" s="61"/>
      <c r="J80" s="61"/>
      <c r="K80" s="61"/>
    </row>
    <row r="81" spans="1:11" ht="20.100000000000001" customHeight="1">
      <c r="A81" s="59" t="s">
        <v>236</v>
      </c>
      <c r="B81" s="62" t="s">
        <v>441</v>
      </c>
      <c r="C81" s="61">
        <f t="shared" ref="C81:K81" si="6">SUM(C82:C88)</f>
        <v>7201</v>
      </c>
      <c r="D81" s="61">
        <f t="shared" si="6"/>
        <v>0</v>
      </c>
      <c r="E81" s="61">
        <f>SUM(E82:E88)</f>
        <v>7201</v>
      </c>
      <c r="F81" s="61">
        <f t="shared" si="6"/>
        <v>0</v>
      </c>
      <c r="G81" s="61"/>
      <c r="H81" s="61">
        <f t="shared" si="6"/>
        <v>0</v>
      </c>
      <c r="I81" s="61">
        <f t="shared" si="6"/>
        <v>0</v>
      </c>
      <c r="J81" s="61">
        <f t="shared" si="6"/>
        <v>0</v>
      </c>
      <c r="K81" s="61">
        <f t="shared" si="6"/>
        <v>0</v>
      </c>
    </row>
    <row r="82" spans="1:11" s="120" customFormat="1" ht="69">
      <c r="A82" s="117" t="s">
        <v>12</v>
      </c>
      <c r="B82" s="118" t="s">
        <v>354</v>
      </c>
      <c r="C82" s="119">
        <f t="shared" si="4"/>
        <v>2000</v>
      </c>
      <c r="D82" s="119"/>
      <c r="E82" s="119">
        <f>'37'!C82</f>
        <v>2000</v>
      </c>
      <c r="F82" s="119"/>
      <c r="G82" s="119"/>
      <c r="H82" s="119"/>
      <c r="I82" s="119"/>
      <c r="J82" s="119"/>
      <c r="K82" s="119"/>
    </row>
    <row r="83" spans="1:11" s="120" customFormat="1" ht="34.5">
      <c r="A83" s="117" t="s">
        <v>12</v>
      </c>
      <c r="B83" s="118" t="s">
        <v>311</v>
      </c>
      <c r="C83" s="119">
        <f t="shared" si="4"/>
        <v>500</v>
      </c>
      <c r="D83" s="119"/>
      <c r="E83" s="119">
        <f>'37'!C83</f>
        <v>500</v>
      </c>
      <c r="F83" s="119"/>
      <c r="G83" s="119"/>
      <c r="H83" s="119"/>
      <c r="I83" s="119"/>
      <c r="J83" s="119"/>
      <c r="K83" s="119"/>
    </row>
    <row r="84" spans="1:11" s="120" customFormat="1">
      <c r="A84" s="117" t="s">
        <v>12</v>
      </c>
      <c r="B84" s="118" t="s">
        <v>934</v>
      </c>
      <c r="C84" s="119">
        <f t="shared" si="4"/>
        <v>1000</v>
      </c>
      <c r="D84" s="119"/>
      <c r="E84" s="119">
        <f>'37'!C84</f>
        <v>1000</v>
      </c>
      <c r="F84" s="119"/>
      <c r="G84" s="119"/>
      <c r="H84" s="119"/>
      <c r="I84" s="119"/>
      <c r="J84" s="119"/>
      <c r="K84" s="119"/>
    </row>
    <row r="85" spans="1:11" s="120" customFormat="1" ht="51.75">
      <c r="A85" s="117" t="s">
        <v>12</v>
      </c>
      <c r="B85" s="118" t="s">
        <v>312</v>
      </c>
      <c r="C85" s="119">
        <f t="shared" si="4"/>
        <v>650</v>
      </c>
      <c r="D85" s="119"/>
      <c r="E85" s="119">
        <f>'37'!C85</f>
        <v>650</v>
      </c>
      <c r="F85" s="119"/>
      <c r="G85" s="119"/>
      <c r="H85" s="119"/>
      <c r="I85" s="119"/>
      <c r="J85" s="119"/>
      <c r="K85" s="119"/>
    </row>
    <row r="86" spans="1:11" s="68" customFormat="1" ht="34.5">
      <c r="A86" s="518" t="s">
        <v>12</v>
      </c>
      <c r="B86" s="519" t="s">
        <v>1020</v>
      </c>
      <c r="C86" s="520">
        <f>D86+E86+F86+G86+H86+K86</f>
        <v>1660</v>
      </c>
      <c r="D86" s="520"/>
      <c r="E86" s="119">
        <f>'37'!C86</f>
        <v>1660</v>
      </c>
      <c r="F86" s="520"/>
      <c r="G86" s="520"/>
      <c r="H86" s="520">
        <f t="shared" ref="H86" si="7">SUM(I86:J86)</f>
        <v>0</v>
      </c>
      <c r="I86" s="520"/>
      <c r="J86" s="520"/>
      <c r="K86" s="520"/>
    </row>
    <row r="87" spans="1:11" s="68" customFormat="1" ht="51.75">
      <c r="A87" s="518" t="s">
        <v>12</v>
      </c>
      <c r="B87" s="519" t="s">
        <v>1021</v>
      </c>
      <c r="C87" s="520">
        <f>D87+E87+F87+G87+H87+K87</f>
        <v>200</v>
      </c>
      <c r="D87" s="520"/>
      <c r="E87" s="119">
        <f>'37'!C87</f>
        <v>200</v>
      </c>
      <c r="F87" s="520"/>
      <c r="G87" s="520"/>
      <c r="H87" s="520"/>
      <c r="I87" s="520"/>
      <c r="J87" s="520"/>
      <c r="K87" s="520"/>
    </row>
    <row r="88" spans="1:11" s="120" customFormat="1" ht="34.5">
      <c r="A88" s="117" t="s">
        <v>12</v>
      </c>
      <c r="B88" s="118" t="s">
        <v>442</v>
      </c>
      <c r="C88" s="119">
        <f t="shared" si="4"/>
        <v>1191</v>
      </c>
      <c r="D88" s="119"/>
      <c r="E88" s="119">
        <f>'37'!C88</f>
        <v>1191</v>
      </c>
      <c r="F88" s="119"/>
      <c r="G88" s="119"/>
      <c r="H88" s="119"/>
      <c r="I88" s="119"/>
      <c r="J88" s="119"/>
      <c r="K88" s="119"/>
    </row>
    <row r="89" spans="1:11" ht="39.950000000000003" customHeight="1">
      <c r="A89" s="63" t="s">
        <v>17</v>
      </c>
      <c r="B89" s="57" t="s">
        <v>313</v>
      </c>
      <c r="C89" s="64">
        <f t="shared" si="4"/>
        <v>6583</v>
      </c>
      <c r="D89" s="58"/>
      <c r="E89" s="58"/>
      <c r="F89" s="58">
        <f>'PL1_Chi tiết NS huyện'!I335</f>
        <v>6583</v>
      </c>
      <c r="G89" s="58"/>
      <c r="H89" s="64">
        <f t="shared" si="5"/>
        <v>0</v>
      </c>
      <c r="I89" s="58"/>
      <c r="J89" s="58"/>
      <c r="K89" s="58"/>
    </row>
    <row r="90" spans="1:11" ht="39.950000000000003" customHeight="1">
      <c r="A90" s="63" t="s">
        <v>23</v>
      </c>
      <c r="B90" s="57" t="s">
        <v>434</v>
      </c>
      <c r="C90" s="64">
        <f>D90+E90+F90+G90+H90+K90</f>
        <v>68398</v>
      </c>
      <c r="D90" s="58"/>
      <c r="E90" s="58">
        <f>69953-1555-F90-K90</f>
        <v>66507</v>
      </c>
      <c r="F90" s="58">
        <v>1381</v>
      </c>
      <c r="G90" s="58"/>
      <c r="H90" s="64">
        <f t="shared" si="5"/>
        <v>0</v>
      </c>
      <c r="I90" s="58"/>
      <c r="J90" s="58"/>
      <c r="K90" s="58">
        <v>510</v>
      </c>
    </row>
    <row r="91" spans="1:11" ht="39.950000000000003" customHeight="1">
      <c r="A91" s="65" t="s">
        <v>44</v>
      </c>
      <c r="B91" s="66" t="s">
        <v>435</v>
      </c>
      <c r="C91" s="531">
        <f>SUM(D91:K91)</f>
        <v>0</v>
      </c>
      <c r="D91" s="67"/>
      <c r="E91" s="67"/>
      <c r="F91" s="67"/>
      <c r="G91" s="67"/>
      <c r="H91" s="531">
        <f t="shared" si="5"/>
        <v>0</v>
      </c>
      <c r="I91" s="67"/>
      <c r="J91" s="67"/>
      <c r="K91" s="67"/>
    </row>
    <row r="92" spans="1:11">
      <c r="A92" s="68"/>
    </row>
    <row r="93" spans="1:11">
      <c r="C93" s="69"/>
    </row>
    <row r="94" spans="1:11">
      <c r="C94" s="69"/>
    </row>
    <row r="95" spans="1:11">
      <c r="C95" s="69"/>
    </row>
    <row r="96" spans="1:11">
      <c r="C96" s="69"/>
    </row>
  </sheetData>
  <mergeCells count="13">
    <mergeCell ref="G7:G8"/>
    <mergeCell ref="H7:J7"/>
    <mergeCell ref="K7:K8"/>
    <mergeCell ref="J1:K1"/>
    <mergeCell ref="A3:K3"/>
    <mergeCell ref="A4:K4"/>
    <mergeCell ref="J6:K6"/>
    <mergeCell ref="A7:A8"/>
    <mergeCell ref="B7:B8"/>
    <mergeCell ref="C7:C8"/>
    <mergeCell ref="D7:D8"/>
    <mergeCell ref="E7:E8"/>
    <mergeCell ref="F7:F8"/>
  </mergeCells>
  <phoneticPr fontId="38" type="noConversion"/>
  <pageMargins left="0.64" right="0.21" top="0.57999999999999996" bottom="0.49" header="0.16" footer="0.2"/>
  <pageSetup paperSize="9" scale="70" fitToHeight="0" orientation="portrait" r:id="rId1"/>
  <headerFooter>
    <oddFooter>&amp;C&amp;"Times New Roman,thường"&amp;14&amp;P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FF0000"/>
    <pageSetUpPr fitToPage="1"/>
  </sheetPr>
  <dimension ref="A1:R89"/>
  <sheetViews>
    <sheetView topLeftCell="A4" workbookViewId="0">
      <selection activeCell="A11" sqref="A11:Q88"/>
    </sheetView>
  </sheetViews>
  <sheetFormatPr defaultRowHeight="16.5"/>
  <cols>
    <col min="1" max="1" width="5.125" style="126" customWidth="1"/>
    <col min="2" max="2" width="29" style="126" customWidth="1"/>
    <col min="3" max="3" width="9.375" style="126" customWidth="1"/>
    <col min="4" max="4" width="9" style="126"/>
    <col min="5" max="6" width="9.375" style="126" customWidth="1"/>
    <col min="7" max="8" width="9" style="126"/>
    <col min="9" max="9" width="10" style="126" customWidth="1"/>
    <col min="10" max="10" width="9" style="126"/>
    <col min="11" max="11" width="9.5" style="126" customWidth="1"/>
    <col min="12" max="12" width="9" style="126"/>
    <col min="13" max="13" width="9.25" style="126" customWidth="1"/>
    <col min="14" max="14" width="13.25" style="126" customWidth="1"/>
    <col min="15" max="15" width="12.5" style="126" customWidth="1"/>
    <col min="16" max="16384" width="9" style="126"/>
  </cols>
  <sheetData>
    <row r="1" spans="1:18" s="123" customFormat="1" ht="18.75">
      <c r="A1" s="121"/>
      <c r="B1" s="122"/>
      <c r="L1" s="124"/>
      <c r="O1" s="555" t="s">
        <v>239</v>
      </c>
      <c r="P1" s="555"/>
      <c r="Q1" s="555"/>
    </row>
    <row r="2" spans="1:18" s="123" customFormat="1" ht="17.25">
      <c r="A2" s="121"/>
      <c r="B2" s="122"/>
      <c r="C2" s="121"/>
    </row>
    <row r="3" spans="1:18" s="125" customFormat="1" ht="17.25" customHeight="1">
      <c r="A3" s="556" t="s">
        <v>314</v>
      </c>
      <c r="B3" s="556"/>
      <c r="C3" s="556"/>
      <c r="D3" s="556"/>
      <c r="E3" s="556"/>
      <c r="F3" s="556"/>
      <c r="G3" s="556"/>
      <c r="H3" s="556"/>
      <c r="I3" s="556"/>
      <c r="J3" s="556"/>
      <c r="K3" s="556"/>
      <c r="L3" s="556"/>
      <c r="M3" s="556"/>
      <c r="N3" s="556"/>
      <c r="O3" s="556"/>
      <c r="P3" s="556"/>
      <c r="Q3" s="556"/>
    </row>
    <row r="4" spans="1:18" s="125" customFormat="1" ht="33" customHeight="1">
      <c r="A4" s="557" t="s">
        <v>939</v>
      </c>
      <c r="B4" s="557"/>
      <c r="C4" s="557"/>
      <c r="D4" s="557"/>
      <c r="E4" s="557"/>
      <c r="F4" s="557"/>
      <c r="G4" s="557"/>
      <c r="H4" s="557"/>
      <c r="I4" s="557"/>
      <c r="J4" s="557"/>
      <c r="K4" s="557"/>
      <c r="L4" s="557"/>
      <c r="M4" s="557"/>
      <c r="N4" s="557"/>
      <c r="O4" s="557"/>
      <c r="P4" s="557"/>
      <c r="Q4" s="557"/>
    </row>
    <row r="6" spans="1:18" ht="17.25">
      <c r="A6" s="123"/>
      <c r="B6" s="123"/>
      <c r="C6" s="123"/>
      <c r="D6" s="123"/>
      <c r="E6" s="123"/>
      <c r="F6" s="123"/>
      <c r="G6" s="123"/>
      <c r="H6" s="123"/>
      <c r="I6" s="123"/>
      <c r="J6" s="123"/>
      <c r="K6" s="123"/>
      <c r="L6" s="123"/>
      <c r="M6" s="123"/>
      <c r="N6" s="123"/>
      <c r="O6" s="558" t="s">
        <v>0</v>
      </c>
      <c r="P6" s="558"/>
      <c r="Q6" s="558"/>
    </row>
    <row r="7" spans="1:18" ht="22.5" customHeight="1">
      <c r="A7" s="559" t="s">
        <v>75</v>
      </c>
      <c r="B7" s="559" t="s">
        <v>26</v>
      </c>
      <c r="C7" s="559" t="s">
        <v>68</v>
      </c>
      <c r="D7" s="559" t="s">
        <v>71</v>
      </c>
      <c r="E7" s="559"/>
      <c r="F7" s="559"/>
      <c r="G7" s="559"/>
      <c r="H7" s="559"/>
      <c r="I7" s="559"/>
      <c r="J7" s="559"/>
      <c r="K7" s="559"/>
      <c r="L7" s="559"/>
      <c r="M7" s="559"/>
      <c r="N7" s="559"/>
      <c r="O7" s="559"/>
      <c r="P7" s="559"/>
      <c r="Q7" s="559"/>
    </row>
    <row r="8" spans="1:18" ht="18">
      <c r="A8" s="559"/>
      <c r="B8" s="559"/>
      <c r="C8" s="559"/>
      <c r="D8" s="559" t="s">
        <v>52</v>
      </c>
      <c r="E8" s="559" t="s">
        <v>53</v>
      </c>
      <c r="F8" s="561" t="s">
        <v>240</v>
      </c>
      <c r="G8" s="559" t="s">
        <v>315</v>
      </c>
      <c r="H8" s="559" t="s">
        <v>57</v>
      </c>
      <c r="I8" s="559" t="s">
        <v>58</v>
      </c>
      <c r="J8" s="559" t="s">
        <v>59</v>
      </c>
      <c r="K8" s="559" t="s">
        <v>60</v>
      </c>
      <c r="L8" s="559" t="s">
        <v>61</v>
      </c>
      <c r="M8" s="560" t="s">
        <v>71</v>
      </c>
      <c r="N8" s="560"/>
      <c r="O8" s="559" t="s">
        <v>241</v>
      </c>
      <c r="P8" s="559" t="s">
        <v>63</v>
      </c>
      <c r="Q8" s="559" t="s">
        <v>65</v>
      </c>
    </row>
    <row r="9" spans="1:18" ht="93" customHeight="1">
      <c r="A9" s="559"/>
      <c r="B9" s="559"/>
      <c r="C9" s="559"/>
      <c r="D9" s="559"/>
      <c r="E9" s="559"/>
      <c r="F9" s="562"/>
      <c r="G9" s="559"/>
      <c r="H9" s="559"/>
      <c r="I9" s="559"/>
      <c r="J9" s="559"/>
      <c r="K9" s="559"/>
      <c r="L9" s="559"/>
      <c r="M9" s="180" t="s">
        <v>72</v>
      </c>
      <c r="N9" s="180" t="s">
        <v>73</v>
      </c>
      <c r="O9" s="559"/>
      <c r="P9" s="559"/>
      <c r="Q9" s="559"/>
    </row>
    <row r="10" spans="1:18" ht="17.25">
      <c r="A10" s="127" t="s">
        <v>4</v>
      </c>
      <c r="B10" s="127" t="s">
        <v>5</v>
      </c>
      <c r="C10" s="127">
        <v>1</v>
      </c>
      <c r="D10" s="127">
        <v>2</v>
      </c>
      <c r="E10" s="127">
        <v>3</v>
      </c>
      <c r="F10" s="127"/>
      <c r="G10" s="127">
        <v>4</v>
      </c>
      <c r="H10" s="127">
        <v>5</v>
      </c>
      <c r="I10" s="127">
        <v>6</v>
      </c>
      <c r="J10" s="127">
        <v>7</v>
      </c>
      <c r="K10" s="127">
        <v>8</v>
      </c>
      <c r="L10" s="127">
        <v>9</v>
      </c>
      <c r="M10" s="127">
        <v>10</v>
      </c>
      <c r="N10" s="127">
        <v>11</v>
      </c>
      <c r="O10" s="127">
        <v>12</v>
      </c>
      <c r="P10" s="127">
        <v>13</v>
      </c>
      <c r="Q10" s="127">
        <v>13</v>
      </c>
    </row>
    <row r="11" spans="1:18" ht="24" customHeight="1">
      <c r="A11" s="128"/>
      <c r="B11" s="128" t="s">
        <v>27</v>
      </c>
      <c r="C11" s="129">
        <f t="shared" ref="C11:Q11" si="0">SUM(C12:C81)</f>
        <v>298845</v>
      </c>
      <c r="D11" s="129">
        <f t="shared" si="0"/>
        <v>210220</v>
      </c>
      <c r="E11" s="129">
        <f t="shared" si="0"/>
        <v>150</v>
      </c>
      <c r="F11" s="129">
        <f t="shared" si="0"/>
        <v>507</v>
      </c>
      <c r="G11" s="129">
        <f t="shared" si="0"/>
        <v>8703</v>
      </c>
      <c r="H11" s="129">
        <f t="shared" si="0"/>
        <v>2280</v>
      </c>
      <c r="I11" s="129">
        <f t="shared" si="0"/>
        <v>1510</v>
      </c>
      <c r="J11" s="129">
        <f t="shared" si="0"/>
        <v>550</v>
      </c>
      <c r="K11" s="129">
        <f t="shared" si="0"/>
        <v>3097</v>
      </c>
      <c r="L11" s="129">
        <f t="shared" si="0"/>
        <v>15524</v>
      </c>
      <c r="M11" s="129">
        <f t="shared" si="0"/>
        <v>3022</v>
      </c>
      <c r="N11" s="129">
        <f t="shared" si="0"/>
        <v>5064</v>
      </c>
      <c r="O11" s="129">
        <f t="shared" si="0"/>
        <v>36676</v>
      </c>
      <c r="P11" s="129">
        <f t="shared" si="0"/>
        <v>15198</v>
      </c>
      <c r="Q11" s="129">
        <f t="shared" si="0"/>
        <v>4430</v>
      </c>
    </row>
    <row r="12" spans="1:18" ht="20.100000000000001" customHeight="1">
      <c r="A12" s="130" t="s">
        <v>81</v>
      </c>
      <c r="B12" s="131" t="s">
        <v>112</v>
      </c>
      <c r="C12" s="132">
        <f>SUM(D12:Q12)-M12-N12</f>
        <v>7085</v>
      </c>
      <c r="D12" s="132"/>
      <c r="E12" s="132"/>
      <c r="F12" s="132"/>
      <c r="G12" s="132">
        <f>'PL1_Chi tiết NS huyện'!I320</f>
        <v>11</v>
      </c>
      <c r="H12" s="132"/>
      <c r="I12" s="132"/>
      <c r="J12" s="132"/>
      <c r="K12" s="132"/>
      <c r="L12" s="132">
        <f>SUM(M12:N12)</f>
        <v>0</v>
      </c>
      <c r="M12" s="132"/>
      <c r="N12" s="132"/>
      <c r="O12" s="132">
        <f>'PL1_Chi tiết NS huyện'!I32</f>
        <v>6666</v>
      </c>
      <c r="P12" s="132">
        <f>'PL1_Chi tiết NS huyện'!I266</f>
        <v>108</v>
      </c>
      <c r="Q12" s="132">
        <f>'PL1_Chi tiết NS huyện'!I323</f>
        <v>300</v>
      </c>
    </row>
    <row r="13" spans="1:18" ht="39.950000000000003" customHeight="1">
      <c r="A13" s="130" t="s">
        <v>82</v>
      </c>
      <c r="B13" s="131" t="s">
        <v>113</v>
      </c>
      <c r="C13" s="132">
        <f t="shared" ref="C13:C35" si="1">SUM(D13:Q13)-M13-N13</f>
        <v>5999</v>
      </c>
      <c r="D13" s="132">
        <f>'PL4_SN giao dục'!E82</f>
        <v>380</v>
      </c>
      <c r="E13" s="132"/>
      <c r="F13" s="132"/>
      <c r="G13" s="132"/>
      <c r="H13" s="132"/>
      <c r="I13" s="132"/>
      <c r="J13" s="132"/>
      <c r="K13" s="132"/>
      <c r="L13" s="132">
        <f>'PL2_Vốn SN'!E18+'PL2_Vốn SN'!E25+'PL2_Vốn SN'!E28+'PL2_Vốn SN'!E45+'PL2_Vốn SN'!E54+500</f>
        <v>4394</v>
      </c>
      <c r="M13" s="132"/>
      <c r="N13" s="132">
        <f>'PL2_Vốn SN'!E18+'PL2_Vốn SN'!E25+'PL2_Vốn SN'!E28+'PL2_Vốn SN'!E45</f>
        <v>3244</v>
      </c>
      <c r="O13" s="132">
        <f>'PL1_Chi tiết NS huyện'!I63</f>
        <v>1225</v>
      </c>
      <c r="P13" s="132"/>
      <c r="Q13" s="132"/>
      <c r="R13" s="517"/>
    </row>
    <row r="14" spans="1:18" ht="20.100000000000001" customHeight="1">
      <c r="A14" s="130" t="s">
        <v>83</v>
      </c>
      <c r="B14" s="131" t="s">
        <v>114</v>
      </c>
      <c r="C14" s="132">
        <f t="shared" si="1"/>
        <v>762</v>
      </c>
      <c r="D14" s="132"/>
      <c r="E14" s="132"/>
      <c r="F14" s="132"/>
      <c r="G14" s="132"/>
      <c r="H14" s="132"/>
      <c r="I14" s="132"/>
      <c r="J14" s="132"/>
      <c r="K14" s="132"/>
      <c r="L14" s="132">
        <f t="shared" ref="L14:L76" si="2">SUM(M14:N14)</f>
        <v>0</v>
      </c>
      <c r="M14" s="132"/>
      <c r="N14" s="132"/>
      <c r="O14" s="132">
        <f>'PL1_Chi tiết NS huyện'!I67</f>
        <v>762</v>
      </c>
      <c r="P14" s="132"/>
      <c r="Q14" s="132"/>
    </row>
    <row r="15" spans="1:18" ht="20.100000000000001" customHeight="1">
      <c r="A15" s="130" t="s">
        <v>84</v>
      </c>
      <c r="B15" s="131" t="s">
        <v>115</v>
      </c>
      <c r="C15" s="132">
        <f t="shared" si="1"/>
        <v>4761</v>
      </c>
      <c r="D15" s="132"/>
      <c r="E15" s="132">
        <f>'PL1_Chi tiết NS huyện'!I28</f>
        <v>150</v>
      </c>
      <c r="F15" s="132"/>
      <c r="G15" s="132"/>
      <c r="H15" s="132"/>
      <c r="I15" s="132"/>
      <c r="J15" s="132"/>
      <c r="K15" s="132"/>
      <c r="L15" s="132">
        <f>'PL2_Vốn SN'!E32+'PL2_Vốn SN'!E34+'PL2_Vốn SN'!E41+'PL2_Vốn SN'!E42+'PL2_Vốn SN'!E55</f>
        <v>3732</v>
      </c>
      <c r="M15" s="132">
        <f>'PL2_Vốn SN'!E32</f>
        <v>222</v>
      </c>
      <c r="N15" s="132"/>
      <c r="O15" s="132">
        <f>'PL1_Chi tiết NS huyện'!I74</f>
        <v>879</v>
      </c>
      <c r="P15" s="132"/>
      <c r="Q15" s="132"/>
    </row>
    <row r="16" spans="1:18" ht="20.100000000000001" customHeight="1">
      <c r="A16" s="130" t="s">
        <v>85</v>
      </c>
      <c r="B16" s="131" t="s">
        <v>116</v>
      </c>
      <c r="C16" s="132">
        <f t="shared" si="1"/>
        <v>2045</v>
      </c>
      <c r="D16" s="132"/>
      <c r="E16" s="132"/>
      <c r="F16" s="132"/>
      <c r="G16" s="132"/>
      <c r="H16" s="132"/>
      <c r="I16" s="132"/>
      <c r="J16" s="132"/>
      <c r="K16" s="132"/>
      <c r="L16" s="132">
        <f t="shared" si="2"/>
        <v>0</v>
      </c>
      <c r="M16" s="132"/>
      <c r="N16" s="132"/>
      <c r="O16" s="132">
        <f>'PL1_Chi tiết NS huyện'!I79</f>
        <v>1745</v>
      </c>
      <c r="P16" s="132"/>
      <c r="Q16" s="132">
        <f>'PL1_Chi tiết NS huyện'!I324</f>
        <v>300</v>
      </c>
    </row>
    <row r="17" spans="1:17" ht="20.100000000000001" customHeight="1">
      <c r="A17" s="130" t="s">
        <v>86</v>
      </c>
      <c r="B17" s="131" t="s">
        <v>117</v>
      </c>
      <c r="C17" s="132">
        <f t="shared" si="1"/>
        <v>597</v>
      </c>
      <c r="D17" s="132"/>
      <c r="E17" s="132"/>
      <c r="F17" s="132"/>
      <c r="G17" s="132">
        <f>'PL1_Chi tiết NS huyện'!I321</f>
        <v>100</v>
      </c>
      <c r="H17" s="132"/>
      <c r="I17" s="132"/>
      <c r="J17" s="132"/>
      <c r="K17" s="132"/>
      <c r="L17" s="132">
        <f t="shared" si="2"/>
        <v>0</v>
      </c>
      <c r="M17" s="132"/>
      <c r="N17" s="132"/>
      <c r="O17" s="132">
        <f>'PL1_Chi tiết NS huyện'!I87</f>
        <v>497</v>
      </c>
      <c r="P17" s="132"/>
      <c r="Q17" s="132"/>
    </row>
    <row r="18" spans="1:17" ht="20.100000000000001" customHeight="1">
      <c r="A18" s="130" t="s">
        <v>87</v>
      </c>
      <c r="B18" s="131" t="s">
        <v>118</v>
      </c>
      <c r="C18" s="132">
        <f t="shared" si="1"/>
        <v>740</v>
      </c>
      <c r="D18" s="132"/>
      <c r="E18" s="132"/>
      <c r="F18" s="132"/>
      <c r="G18" s="132"/>
      <c r="H18" s="132"/>
      <c r="I18" s="132"/>
      <c r="J18" s="132"/>
      <c r="K18" s="132"/>
      <c r="L18" s="132">
        <f t="shared" si="2"/>
        <v>0</v>
      </c>
      <c r="M18" s="132"/>
      <c r="N18" s="132"/>
      <c r="O18" s="132">
        <f>'PL1_Chi tiết NS huyện'!I92</f>
        <v>535</v>
      </c>
      <c r="P18" s="132">
        <f>'PL1_Chi tiết NS huyện'!I269</f>
        <v>205</v>
      </c>
      <c r="Q18" s="132"/>
    </row>
    <row r="19" spans="1:17" ht="20.100000000000001" customHeight="1">
      <c r="A19" s="130" t="s">
        <v>88</v>
      </c>
      <c r="B19" s="131" t="s">
        <v>119</v>
      </c>
      <c r="C19" s="132">
        <f t="shared" si="1"/>
        <v>3142</v>
      </c>
      <c r="D19" s="132">
        <f>'PL4_SN giao dục'!N78</f>
        <v>667</v>
      </c>
      <c r="E19" s="132"/>
      <c r="F19" s="132"/>
      <c r="G19" s="132"/>
      <c r="H19" s="132"/>
      <c r="I19" s="132"/>
      <c r="J19" s="132"/>
      <c r="K19" s="132"/>
      <c r="L19" s="132">
        <f t="shared" si="2"/>
        <v>0</v>
      </c>
      <c r="M19" s="132"/>
      <c r="N19" s="132"/>
      <c r="O19" s="132">
        <f>'PL1_Chi tiết NS huyện'!I97</f>
        <v>1605</v>
      </c>
      <c r="P19" s="132">
        <f>'PL1_Chi tiết NS huyện'!I271</f>
        <v>150</v>
      </c>
      <c r="Q19" s="132">
        <f>'PL1_Chi tiết NS huyện'!I326+'PL1_Chi tiết NS huyện'!I328</f>
        <v>720</v>
      </c>
    </row>
    <row r="20" spans="1:17" ht="20.100000000000001" customHeight="1">
      <c r="A20" s="130" t="s">
        <v>89</v>
      </c>
      <c r="B20" s="131" t="s">
        <v>120</v>
      </c>
      <c r="C20" s="132">
        <f t="shared" si="1"/>
        <v>925</v>
      </c>
      <c r="D20" s="132"/>
      <c r="E20" s="132"/>
      <c r="F20" s="132"/>
      <c r="G20" s="132"/>
      <c r="H20" s="132">
        <f>'PL1_Chi tiết NS huyện'!I219</f>
        <v>172</v>
      </c>
      <c r="I20" s="132"/>
      <c r="J20" s="132"/>
      <c r="K20" s="132"/>
      <c r="L20" s="132">
        <f t="shared" si="2"/>
        <v>0</v>
      </c>
      <c r="M20" s="132"/>
      <c r="N20" s="132"/>
      <c r="O20" s="132">
        <f>'PL1_Chi tiết NS huyện'!I106</f>
        <v>753</v>
      </c>
      <c r="P20" s="132"/>
      <c r="Q20" s="132"/>
    </row>
    <row r="21" spans="1:17" ht="20.100000000000001" customHeight="1">
      <c r="A21" s="130" t="s">
        <v>90</v>
      </c>
      <c r="B21" s="131" t="s">
        <v>121</v>
      </c>
      <c r="C21" s="132">
        <f t="shared" si="1"/>
        <v>912</v>
      </c>
      <c r="D21" s="132"/>
      <c r="E21" s="132"/>
      <c r="F21" s="132"/>
      <c r="G21" s="132"/>
      <c r="H21" s="132"/>
      <c r="I21" s="132"/>
      <c r="J21" s="132"/>
      <c r="K21" s="132"/>
      <c r="L21" s="132">
        <f t="shared" si="2"/>
        <v>0</v>
      </c>
      <c r="M21" s="132"/>
      <c r="N21" s="132"/>
      <c r="O21" s="132">
        <f>'PL1_Chi tiết NS huyện'!I111</f>
        <v>862</v>
      </c>
      <c r="P21" s="132"/>
      <c r="Q21" s="132">
        <f>'PL1_Chi tiết NS huyện'!I334</f>
        <v>50</v>
      </c>
    </row>
    <row r="22" spans="1:17" ht="20.100000000000001" customHeight="1">
      <c r="A22" s="130" t="s">
        <v>91</v>
      </c>
      <c r="B22" s="131" t="s">
        <v>122</v>
      </c>
      <c r="C22" s="132">
        <f t="shared" si="1"/>
        <v>19134</v>
      </c>
      <c r="D22" s="132">
        <f>'PL4_SN giao dục'!E56+'PL4_SN giao dục'!E57</f>
        <v>17970</v>
      </c>
      <c r="E22" s="132"/>
      <c r="F22" s="132"/>
      <c r="G22" s="132"/>
      <c r="H22" s="132"/>
      <c r="I22" s="132"/>
      <c r="J22" s="132"/>
      <c r="K22" s="132"/>
      <c r="L22" s="132">
        <f t="shared" si="2"/>
        <v>0</v>
      </c>
      <c r="M22" s="132"/>
      <c r="N22" s="132"/>
      <c r="O22" s="132">
        <f>'PL1_Chi tiết NS huyện'!I120</f>
        <v>664</v>
      </c>
      <c r="P22" s="132"/>
      <c r="Q22" s="132">
        <f>'PL1_Chi tiết NS huyện'!I331</f>
        <v>500</v>
      </c>
    </row>
    <row r="23" spans="1:17" ht="39.950000000000003" customHeight="1">
      <c r="A23" s="130" t="s">
        <v>92</v>
      </c>
      <c r="B23" s="131" t="s">
        <v>123</v>
      </c>
      <c r="C23" s="132">
        <f t="shared" si="1"/>
        <v>15806</v>
      </c>
      <c r="D23" s="132">
        <f>'PL4_SN giao dục'!E80</f>
        <v>120</v>
      </c>
      <c r="E23" s="132"/>
      <c r="F23" s="132">
        <f>'PL1_Chi tiết NS huyện'!I275</f>
        <v>507</v>
      </c>
      <c r="G23" s="132"/>
      <c r="H23" s="132"/>
      <c r="I23" s="132"/>
      <c r="J23" s="132"/>
      <c r="K23" s="132"/>
      <c r="L23" s="132">
        <f>SUM(M23:N23)</f>
        <v>0</v>
      </c>
      <c r="M23" s="132"/>
      <c r="N23" s="132"/>
      <c r="O23" s="132">
        <f>'PL1_Chi tiết NS huyện'!I124</f>
        <v>1144</v>
      </c>
      <c r="P23" s="132">
        <f>'PL1_Chi tiết NS huyện'!I250</f>
        <v>13735</v>
      </c>
      <c r="Q23" s="132">
        <f>'PL1_Chi tiết NS huyện'!I332</f>
        <v>300</v>
      </c>
    </row>
    <row r="24" spans="1:17" ht="39.950000000000003" customHeight="1">
      <c r="A24" s="130" t="s">
        <v>93</v>
      </c>
      <c r="B24" s="131" t="s">
        <v>124</v>
      </c>
      <c r="C24" s="132">
        <f t="shared" si="1"/>
        <v>2278</v>
      </c>
      <c r="D24" s="132"/>
      <c r="E24" s="132"/>
      <c r="F24" s="132"/>
      <c r="G24" s="132"/>
      <c r="H24" s="132"/>
      <c r="I24" s="132"/>
      <c r="J24" s="132"/>
      <c r="K24" s="132">
        <f>'PL1_Chi tiết NS huyện'!I24+'PL1_Chi tiết NS huyện'!I25+'PL1_Chi tiết NS huyện'!I26</f>
        <v>97</v>
      </c>
      <c r="L24" s="132">
        <f>'PL2_Vốn SN'!E30+'PL2_Vốn SN'!E31+'PL2_Vốn SN'!E36</f>
        <v>878</v>
      </c>
      <c r="M24" s="132"/>
      <c r="N24" s="132"/>
      <c r="O24" s="132">
        <f>'PL1_Chi tiết NS huyện'!I134</f>
        <v>1103</v>
      </c>
      <c r="P24" s="132"/>
      <c r="Q24" s="132">
        <f>'PL1_Chi tiết NS huyện'!I325</f>
        <v>200</v>
      </c>
    </row>
    <row r="25" spans="1:17" ht="20.100000000000001" customHeight="1">
      <c r="A25" s="130" t="s">
        <v>94</v>
      </c>
      <c r="B25" s="131" t="s">
        <v>125</v>
      </c>
      <c r="C25" s="132">
        <f t="shared" si="1"/>
        <v>40</v>
      </c>
      <c r="D25" s="132"/>
      <c r="E25" s="132"/>
      <c r="F25" s="132"/>
      <c r="G25" s="132"/>
      <c r="H25" s="132"/>
      <c r="I25" s="132"/>
      <c r="J25" s="132"/>
      <c r="K25" s="132"/>
      <c r="L25" s="132">
        <f t="shared" si="2"/>
        <v>0</v>
      </c>
      <c r="M25" s="132"/>
      <c r="N25" s="132"/>
      <c r="O25" s="132">
        <f>'PL1_Chi tiết NS huyện'!I138</f>
        <v>40</v>
      </c>
      <c r="P25" s="132"/>
      <c r="Q25" s="132"/>
    </row>
    <row r="26" spans="1:17" ht="20.100000000000001" customHeight="1">
      <c r="A26" s="130" t="s">
        <v>126</v>
      </c>
      <c r="B26" s="131" t="s">
        <v>127</v>
      </c>
      <c r="C26" s="132">
        <f t="shared" si="1"/>
        <v>11770</v>
      </c>
      <c r="D26" s="132"/>
      <c r="E26" s="132"/>
      <c r="F26" s="132"/>
      <c r="G26" s="132">
        <f>'PL1_Chi tiết NS huyện'!I319+'PL1_Chi tiết NS huyện'!I295</f>
        <v>231</v>
      </c>
      <c r="H26" s="132"/>
      <c r="I26" s="132"/>
      <c r="J26" s="132"/>
      <c r="K26" s="132"/>
      <c r="L26" s="132">
        <f t="shared" si="2"/>
        <v>0</v>
      </c>
      <c r="M26" s="132"/>
      <c r="N26" s="132"/>
      <c r="O26" s="132">
        <f>'PL1_Chi tiết NS huyện'!I139</f>
        <v>11539</v>
      </c>
      <c r="P26" s="132"/>
      <c r="Q26" s="132"/>
    </row>
    <row r="27" spans="1:17" ht="20.100000000000001" customHeight="1">
      <c r="A27" s="130" t="s">
        <v>128</v>
      </c>
      <c r="B27" s="131" t="s">
        <v>129</v>
      </c>
      <c r="C27" s="132">
        <f t="shared" si="1"/>
        <v>1558</v>
      </c>
      <c r="D27" s="132"/>
      <c r="E27" s="132"/>
      <c r="F27" s="132"/>
      <c r="G27" s="132"/>
      <c r="H27" s="132"/>
      <c r="I27" s="132"/>
      <c r="J27" s="132"/>
      <c r="K27" s="132"/>
      <c r="L27" s="132">
        <f t="shared" si="2"/>
        <v>0</v>
      </c>
      <c r="M27" s="132"/>
      <c r="N27" s="132"/>
      <c r="O27" s="132">
        <f>'PL1_Chi tiết NS huyện'!I161</f>
        <v>1558</v>
      </c>
      <c r="P27" s="132"/>
      <c r="Q27" s="132"/>
    </row>
    <row r="28" spans="1:17" ht="20.100000000000001" customHeight="1">
      <c r="A28" s="130" t="s">
        <v>130</v>
      </c>
      <c r="B28" s="131" t="s">
        <v>131</v>
      </c>
      <c r="C28" s="132">
        <f t="shared" si="1"/>
        <v>1514</v>
      </c>
      <c r="D28" s="132"/>
      <c r="E28" s="132"/>
      <c r="F28" s="132"/>
      <c r="G28" s="132"/>
      <c r="H28" s="132"/>
      <c r="I28" s="132"/>
      <c r="J28" s="132"/>
      <c r="K28" s="132"/>
      <c r="L28" s="132">
        <f t="shared" si="2"/>
        <v>0</v>
      </c>
      <c r="M28" s="132"/>
      <c r="N28" s="132"/>
      <c r="O28" s="132">
        <f>'PL1_Chi tiết NS huyện'!I173</f>
        <v>1514</v>
      </c>
      <c r="P28" s="132"/>
      <c r="Q28" s="132"/>
    </row>
    <row r="29" spans="1:17" ht="20.100000000000001" customHeight="1">
      <c r="A29" s="130" t="s">
        <v>132</v>
      </c>
      <c r="B29" s="131" t="s">
        <v>133</v>
      </c>
      <c r="C29" s="132">
        <f t="shared" si="1"/>
        <v>1026</v>
      </c>
      <c r="D29" s="132"/>
      <c r="E29" s="132"/>
      <c r="F29" s="132"/>
      <c r="G29" s="132"/>
      <c r="H29" s="132"/>
      <c r="I29" s="132"/>
      <c r="J29" s="132"/>
      <c r="K29" s="132"/>
      <c r="L29" s="132">
        <f t="shared" si="2"/>
        <v>0</v>
      </c>
      <c r="M29" s="132"/>
      <c r="N29" s="132"/>
      <c r="O29" s="132">
        <f>'PL1_Chi tiết NS huyện'!I187</f>
        <v>1026</v>
      </c>
      <c r="P29" s="132"/>
      <c r="Q29" s="132"/>
    </row>
    <row r="30" spans="1:17" ht="20.100000000000001" customHeight="1">
      <c r="A30" s="130" t="s">
        <v>134</v>
      </c>
      <c r="B30" s="131" t="s">
        <v>135</v>
      </c>
      <c r="C30" s="132">
        <f t="shared" si="1"/>
        <v>1313</v>
      </c>
      <c r="D30" s="132"/>
      <c r="E30" s="132"/>
      <c r="F30" s="132"/>
      <c r="G30" s="132"/>
      <c r="H30" s="132"/>
      <c r="I30" s="132"/>
      <c r="J30" s="132"/>
      <c r="K30" s="132"/>
      <c r="L30" s="132">
        <f t="shared" si="2"/>
        <v>0</v>
      </c>
      <c r="M30" s="132"/>
      <c r="N30" s="132"/>
      <c r="O30" s="132">
        <f>'PL1_Chi tiết NS huyện'!I196</f>
        <v>1213</v>
      </c>
      <c r="P30" s="132"/>
      <c r="Q30" s="132">
        <f>'PL1_Chi tiết NS huyện'!I327</f>
        <v>100</v>
      </c>
    </row>
    <row r="31" spans="1:17" ht="20.100000000000001" customHeight="1">
      <c r="A31" s="130" t="s">
        <v>136</v>
      </c>
      <c r="B31" s="131" t="s">
        <v>137</v>
      </c>
      <c r="C31" s="132">
        <f t="shared" si="1"/>
        <v>606</v>
      </c>
      <c r="D31" s="132"/>
      <c r="E31" s="132"/>
      <c r="F31" s="132"/>
      <c r="G31" s="132"/>
      <c r="H31" s="132"/>
      <c r="I31" s="132"/>
      <c r="J31" s="132"/>
      <c r="K31" s="132"/>
      <c r="L31" s="132">
        <f t="shared" si="2"/>
        <v>0</v>
      </c>
      <c r="M31" s="132"/>
      <c r="N31" s="132"/>
      <c r="O31" s="132">
        <f>'PL1_Chi tiết NS huyện'!I200</f>
        <v>606</v>
      </c>
      <c r="P31" s="132"/>
      <c r="Q31" s="132"/>
    </row>
    <row r="32" spans="1:17" ht="20.100000000000001" customHeight="1">
      <c r="A32" s="130" t="s">
        <v>138</v>
      </c>
      <c r="B32" s="131" t="s">
        <v>141</v>
      </c>
      <c r="C32" s="132">
        <f t="shared" si="1"/>
        <v>189</v>
      </c>
      <c r="D32" s="132"/>
      <c r="E32" s="132"/>
      <c r="F32" s="132"/>
      <c r="G32" s="132"/>
      <c r="H32" s="132"/>
      <c r="I32" s="132"/>
      <c r="J32" s="132"/>
      <c r="K32" s="132"/>
      <c r="L32" s="132">
        <f t="shared" si="2"/>
        <v>0</v>
      </c>
      <c r="M32" s="132"/>
      <c r="N32" s="132"/>
      <c r="O32" s="132">
        <f>'PL1_Chi tiết NS huyện'!I214</f>
        <v>189</v>
      </c>
      <c r="P32" s="132"/>
      <c r="Q32" s="132"/>
    </row>
    <row r="33" spans="1:17" ht="20.100000000000001" customHeight="1">
      <c r="A33" s="130" t="s">
        <v>140</v>
      </c>
      <c r="B33" s="133" t="s">
        <v>143</v>
      </c>
      <c r="C33" s="132">
        <f t="shared" si="1"/>
        <v>140</v>
      </c>
      <c r="D33" s="132"/>
      <c r="E33" s="132"/>
      <c r="F33" s="132"/>
      <c r="G33" s="132"/>
      <c r="H33" s="132"/>
      <c r="I33" s="132"/>
      <c r="J33" s="132"/>
      <c r="K33" s="132"/>
      <c r="L33" s="132">
        <f t="shared" si="2"/>
        <v>0</v>
      </c>
      <c r="M33" s="132"/>
      <c r="N33" s="132"/>
      <c r="O33" s="132">
        <f>'PL1_Chi tiết NS huyện'!I208</f>
        <v>140</v>
      </c>
      <c r="P33" s="132"/>
      <c r="Q33" s="132"/>
    </row>
    <row r="34" spans="1:17" ht="39.950000000000003" customHeight="1">
      <c r="A34" s="130" t="s">
        <v>142</v>
      </c>
      <c r="B34" s="133" t="s">
        <v>145</v>
      </c>
      <c r="C34" s="132">
        <f t="shared" si="1"/>
        <v>200</v>
      </c>
      <c r="D34" s="132"/>
      <c r="E34" s="132"/>
      <c r="F34" s="132"/>
      <c r="G34" s="132"/>
      <c r="H34" s="132"/>
      <c r="I34" s="132"/>
      <c r="J34" s="132"/>
      <c r="K34" s="132"/>
      <c r="L34" s="132">
        <f t="shared" si="2"/>
        <v>0</v>
      </c>
      <c r="M34" s="132"/>
      <c r="N34" s="132"/>
      <c r="O34" s="132">
        <f>'PL1_Chi tiết NS huyện'!I209</f>
        <v>200</v>
      </c>
      <c r="P34" s="132"/>
      <c r="Q34" s="132"/>
    </row>
    <row r="35" spans="1:17" ht="20.100000000000001" customHeight="1">
      <c r="A35" s="130" t="s">
        <v>144</v>
      </c>
      <c r="B35" s="133" t="s">
        <v>147</v>
      </c>
      <c r="C35" s="132">
        <f t="shared" si="1"/>
        <v>11</v>
      </c>
      <c r="D35" s="132"/>
      <c r="E35" s="132"/>
      <c r="F35" s="132"/>
      <c r="G35" s="132"/>
      <c r="H35" s="132"/>
      <c r="I35" s="132"/>
      <c r="J35" s="132"/>
      <c r="K35" s="132"/>
      <c r="L35" s="132">
        <f t="shared" si="2"/>
        <v>0</v>
      </c>
      <c r="M35" s="132"/>
      <c r="N35" s="132"/>
      <c r="O35" s="132">
        <f>'PL1_Chi tiết NS huyện'!I213</f>
        <v>11</v>
      </c>
      <c r="P35" s="132"/>
      <c r="Q35" s="132"/>
    </row>
    <row r="36" spans="1:17" ht="39.950000000000003" customHeight="1">
      <c r="A36" s="130" t="s">
        <v>146</v>
      </c>
      <c r="B36" s="133" t="s">
        <v>149</v>
      </c>
      <c r="C36" s="132">
        <f>SUM(D36:Q36)-M36-N36</f>
        <v>200</v>
      </c>
      <c r="D36" s="132"/>
      <c r="E36" s="132"/>
      <c r="F36" s="132"/>
      <c r="G36" s="132"/>
      <c r="H36" s="132"/>
      <c r="I36" s="132"/>
      <c r="J36" s="132"/>
      <c r="K36" s="132"/>
      <c r="L36" s="132">
        <f t="shared" si="2"/>
        <v>0</v>
      </c>
      <c r="M36" s="132"/>
      <c r="N36" s="132"/>
      <c r="O36" s="132">
        <f>'PL1_Chi tiết NS huyện'!I217</f>
        <v>200</v>
      </c>
      <c r="P36" s="132"/>
      <c r="Q36" s="132"/>
    </row>
    <row r="37" spans="1:17" ht="39.950000000000003" customHeight="1">
      <c r="A37" s="130" t="s">
        <v>148</v>
      </c>
      <c r="B37" s="131" t="s">
        <v>151</v>
      </c>
      <c r="C37" s="132">
        <f t="shared" ref="C37:C88" si="3">SUM(D37:Q37)-M37-N37</f>
        <v>4468</v>
      </c>
      <c r="D37" s="132"/>
      <c r="E37" s="132"/>
      <c r="F37" s="132"/>
      <c r="G37" s="132"/>
      <c r="H37" s="132">
        <f>'PL1_Chi tiết NS huyện'!I227</f>
        <v>2108</v>
      </c>
      <c r="I37" s="132">
        <f>'PL1_Chi tiết NS huyện'!I238</f>
        <v>1510</v>
      </c>
      <c r="J37" s="132">
        <f>'PL1_Chi tiết NS huyện'!I245</f>
        <v>550</v>
      </c>
      <c r="K37" s="132"/>
      <c r="L37" s="132">
        <f t="shared" si="2"/>
        <v>0</v>
      </c>
      <c r="M37" s="132"/>
      <c r="N37" s="132"/>
      <c r="O37" s="132"/>
      <c r="P37" s="132"/>
      <c r="Q37" s="132">
        <f>'PL1_Chi tiết NS huyện'!I333</f>
        <v>300</v>
      </c>
    </row>
    <row r="38" spans="1:17" ht="39.950000000000003" customHeight="1">
      <c r="A38" s="130" t="s">
        <v>150</v>
      </c>
      <c r="B38" s="131" t="s">
        <v>153</v>
      </c>
      <c r="C38" s="132">
        <f t="shared" si="3"/>
        <v>1765</v>
      </c>
      <c r="D38" s="132"/>
      <c r="E38" s="132"/>
      <c r="F38" s="132"/>
      <c r="G38" s="132"/>
      <c r="H38" s="132"/>
      <c r="I38" s="132"/>
      <c r="J38" s="132"/>
      <c r="K38" s="132"/>
      <c r="L38" s="132">
        <f>'PL2_Vốn SN'!E11+'PL2_Vốn SN'!E16+'PL2_Vốn SN'!E21+'PL2_Vốn SN'!E40</f>
        <v>1765</v>
      </c>
      <c r="M38" s="132"/>
      <c r="N38" s="132">
        <f>L38</f>
        <v>1765</v>
      </c>
      <c r="O38" s="132"/>
      <c r="P38" s="132"/>
      <c r="Q38" s="132"/>
    </row>
    <row r="39" spans="1:17" ht="20.100000000000001" customHeight="1">
      <c r="A39" s="130" t="s">
        <v>152</v>
      </c>
      <c r="B39" s="131" t="s">
        <v>155</v>
      </c>
      <c r="C39" s="132">
        <f t="shared" si="3"/>
        <v>1610</v>
      </c>
      <c r="D39" s="132"/>
      <c r="E39" s="132"/>
      <c r="F39" s="132"/>
      <c r="G39" s="132">
        <f>'PL1_Chi tiết NS huyện'!I281+120</f>
        <v>1610</v>
      </c>
      <c r="H39" s="132"/>
      <c r="I39" s="132"/>
      <c r="J39" s="132"/>
      <c r="K39" s="132"/>
      <c r="L39" s="132">
        <f t="shared" si="2"/>
        <v>0</v>
      </c>
      <c r="M39" s="132"/>
      <c r="N39" s="132"/>
      <c r="O39" s="132"/>
      <c r="P39" s="132"/>
      <c r="Q39" s="132"/>
    </row>
    <row r="40" spans="1:17" ht="20.100000000000001" customHeight="1">
      <c r="A40" s="130" t="s">
        <v>154</v>
      </c>
      <c r="B40" s="131" t="s">
        <v>157</v>
      </c>
      <c r="C40" s="132">
        <f t="shared" si="3"/>
        <v>4751</v>
      </c>
      <c r="D40" s="132"/>
      <c r="E40" s="132"/>
      <c r="F40" s="132"/>
      <c r="G40" s="132">
        <f>'PL1_Chi tiết NS huyện'!I297</f>
        <v>4751</v>
      </c>
      <c r="H40" s="132"/>
      <c r="I40" s="132"/>
      <c r="J40" s="132"/>
      <c r="K40" s="132"/>
      <c r="L40" s="132">
        <f t="shared" si="2"/>
        <v>0</v>
      </c>
      <c r="M40" s="132"/>
      <c r="N40" s="132"/>
      <c r="O40" s="132"/>
      <c r="P40" s="132"/>
      <c r="Q40" s="132"/>
    </row>
    <row r="41" spans="1:17" ht="20.100000000000001" customHeight="1">
      <c r="A41" s="130" t="s">
        <v>156</v>
      </c>
      <c r="B41" s="133" t="s">
        <v>159</v>
      </c>
      <c r="C41" s="132">
        <f t="shared" si="3"/>
        <v>1000</v>
      </c>
      <c r="D41" s="132"/>
      <c r="E41" s="132"/>
      <c r="F41" s="132"/>
      <c r="G41" s="132"/>
      <c r="H41" s="132"/>
      <c r="I41" s="132"/>
      <c r="J41" s="132"/>
      <c r="K41" s="132"/>
      <c r="L41" s="132">
        <f t="shared" si="2"/>
        <v>0</v>
      </c>
      <c r="M41" s="132"/>
      <c r="N41" s="132"/>
      <c r="O41" s="132"/>
      <c r="P41" s="132">
        <f>'PL1_Chi tiết NS huyện'!I273</f>
        <v>1000</v>
      </c>
      <c r="Q41" s="132"/>
    </row>
    <row r="42" spans="1:17" ht="20.100000000000001" customHeight="1">
      <c r="A42" s="130" t="s">
        <v>158</v>
      </c>
      <c r="B42" s="133" t="s">
        <v>161</v>
      </c>
      <c r="C42" s="132">
        <f t="shared" si="3"/>
        <v>55</v>
      </c>
      <c r="D42" s="132"/>
      <c r="E42" s="132"/>
      <c r="F42" s="132"/>
      <c r="G42" s="132"/>
      <c r="H42" s="132"/>
      <c r="I42" s="132"/>
      <c r="J42" s="132"/>
      <c r="K42" s="132"/>
      <c r="L42" s="132">
        <f>N42</f>
        <v>55</v>
      </c>
      <c r="M42" s="132"/>
      <c r="N42" s="132">
        <f>'PL2_Vốn SN'!E20</f>
        <v>55</v>
      </c>
      <c r="O42" s="132"/>
      <c r="P42" s="132"/>
      <c r="Q42" s="132"/>
    </row>
    <row r="43" spans="1:17" ht="34.5">
      <c r="A43" s="130" t="s">
        <v>160</v>
      </c>
      <c r="B43" s="133" t="s">
        <v>163</v>
      </c>
      <c r="C43" s="132">
        <f t="shared" si="3"/>
        <v>747</v>
      </c>
      <c r="D43" s="132">
        <f>'PL4_SN giao dục'!E88</f>
        <v>747</v>
      </c>
      <c r="E43" s="132"/>
      <c r="F43" s="132"/>
      <c r="G43" s="132"/>
      <c r="H43" s="132"/>
      <c r="I43" s="132"/>
      <c r="J43" s="132"/>
      <c r="K43" s="132"/>
      <c r="L43" s="132">
        <f t="shared" si="2"/>
        <v>0</v>
      </c>
      <c r="M43" s="132"/>
      <c r="N43" s="132"/>
      <c r="O43" s="132"/>
      <c r="P43" s="132"/>
      <c r="Q43" s="132"/>
    </row>
    <row r="44" spans="1:17" ht="39.950000000000003" customHeight="1">
      <c r="A44" s="130" t="s">
        <v>162</v>
      </c>
      <c r="B44" s="133" t="s">
        <v>165</v>
      </c>
      <c r="C44" s="132">
        <f t="shared" si="3"/>
        <v>1679</v>
      </c>
      <c r="D44" s="132">
        <f>'PL4_SN giao dục'!E52</f>
        <v>1679</v>
      </c>
      <c r="E44" s="132"/>
      <c r="F44" s="132"/>
      <c r="G44" s="132"/>
      <c r="H44" s="132"/>
      <c r="I44" s="132"/>
      <c r="J44" s="132"/>
      <c r="K44" s="132"/>
      <c r="L44" s="132">
        <f t="shared" si="2"/>
        <v>0</v>
      </c>
      <c r="M44" s="132"/>
      <c r="N44" s="132"/>
      <c r="O44" s="132"/>
      <c r="P44" s="132"/>
      <c r="Q44" s="132"/>
    </row>
    <row r="45" spans="1:17" ht="39.950000000000003" customHeight="1">
      <c r="A45" s="130" t="s">
        <v>164</v>
      </c>
      <c r="B45" s="131" t="s">
        <v>167</v>
      </c>
      <c r="C45" s="132">
        <f t="shared" si="3"/>
        <v>2865</v>
      </c>
      <c r="D45" s="132">
        <f>'PL4_SN giao dục'!E15</f>
        <v>2865</v>
      </c>
      <c r="E45" s="132"/>
      <c r="F45" s="132"/>
      <c r="G45" s="132"/>
      <c r="H45" s="132"/>
      <c r="I45" s="132"/>
      <c r="J45" s="132"/>
      <c r="K45" s="132"/>
      <c r="L45" s="132">
        <f t="shared" si="2"/>
        <v>0</v>
      </c>
      <c r="M45" s="132"/>
      <c r="N45" s="132"/>
      <c r="O45" s="132"/>
      <c r="P45" s="132"/>
      <c r="Q45" s="132"/>
    </row>
    <row r="46" spans="1:17" ht="20.100000000000001" customHeight="1">
      <c r="A46" s="130" t="s">
        <v>166</v>
      </c>
      <c r="B46" s="131" t="s">
        <v>169</v>
      </c>
      <c r="C46" s="132">
        <f t="shared" si="3"/>
        <v>2050</v>
      </c>
      <c r="D46" s="132">
        <f>'PL4_SN giao dục'!E16</f>
        <v>2050</v>
      </c>
      <c r="E46" s="132"/>
      <c r="F46" s="132"/>
      <c r="G46" s="132"/>
      <c r="H46" s="132"/>
      <c r="I46" s="132"/>
      <c r="J46" s="132"/>
      <c r="K46" s="132"/>
      <c r="L46" s="132">
        <f t="shared" si="2"/>
        <v>0</v>
      </c>
      <c r="M46" s="132"/>
      <c r="N46" s="132"/>
      <c r="O46" s="132"/>
      <c r="P46" s="132"/>
      <c r="Q46" s="132"/>
    </row>
    <row r="47" spans="1:17" ht="20.100000000000001" customHeight="1">
      <c r="A47" s="130" t="s">
        <v>168</v>
      </c>
      <c r="B47" s="131" t="s">
        <v>171</v>
      </c>
      <c r="C47" s="132">
        <f t="shared" si="3"/>
        <v>1617</v>
      </c>
      <c r="D47" s="132">
        <f>'PL4_SN giao dục'!E17</f>
        <v>1617</v>
      </c>
      <c r="E47" s="132"/>
      <c r="F47" s="132"/>
      <c r="G47" s="132"/>
      <c r="H47" s="132"/>
      <c r="I47" s="132"/>
      <c r="J47" s="132"/>
      <c r="K47" s="132"/>
      <c r="L47" s="132">
        <f t="shared" si="2"/>
        <v>0</v>
      </c>
      <c r="M47" s="132"/>
      <c r="N47" s="132"/>
      <c r="O47" s="132"/>
      <c r="P47" s="132"/>
      <c r="Q47" s="132"/>
    </row>
    <row r="48" spans="1:17" ht="39.950000000000003" customHeight="1">
      <c r="A48" s="130" t="s">
        <v>170</v>
      </c>
      <c r="B48" s="131" t="s">
        <v>173</v>
      </c>
      <c r="C48" s="132">
        <f t="shared" si="3"/>
        <v>3372</v>
      </c>
      <c r="D48" s="132">
        <f>'PL4_SN giao dục'!E18</f>
        <v>3372</v>
      </c>
      <c r="E48" s="132"/>
      <c r="F48" s="132"/>
      <c r="G48" s="132"/>
      <c r="H48" s="132"/>
      <c r="I48" s="132"/>
      <c r="J48" s="132"/>
      <c r="K48" s="132"/>
      <c r="L48" s="132">
        <f t="shared" si="2"/>
        <v>0</v>
      </c>
      <c r="M48" s="132"/>
      <c r="N48" s="132"/>
      <c r="O48" s="132"/>
      <c r="P48" s="132"/>
      <c r="Q48" s="132"/>
    </row>
    <row r="49" spans="1:17" ht="20.100000000000001" customHeight="1">
      <c r="A49" s="130" t="s">
        <v>172</v>
      </c>
      <c r="B49" s="131" t="s">
        <v>175</v>
      </c>
      <c r="C49" s="132">
        <f t="shared" si="3"/>
        <v>1408</v>
      </c>
      <c r="D49" s="132">
        <f>'PL4_SN giao dục'!E19</f>
        <v>1408</v>
      </c>
      <c r="E49" s="132"/>
      <c r="F49" s="132"/>
      <c r="G49" s="132"/>
      <c r="H49" s="132"/>
      <c r="I49" s="132"/>
      <c r="J49" s="132"/>
      <c r="K49" s="132"/>
      <c r="L49" s="132">
        <f t="shared" si="2"/>
        <v>0</v>
      </c>
      <c r="M49" s="132"/>
      <c r="N49" s="132"/>
      <c r="O49" s="132"/>
      <c r="P49" s="132"/>
      <c r="Q49" s="132"/>
    </row>
    <row r="50" spans="1:17" ht="39.950000000000003" customHeight="1">
      <c r="A50" s="130" t="s">
        <v>174</v>
      </c>
      <c r="B50" s="131" t="s">
        <v>177</v>
      </c>
      <c r="C50" s="132">
        <f t="shared" si="3"/>
        <v>6846</v>
      </c>
      <c r="D50" s="132">
        <f>'PL4_SN giao dục'!E20</f>
        <v>6846</v>
      </c>
      <c r="E50" s="132"/>
      <c r="F50" s="132"/>
      <c r="G50" s="132"/>
      <c r="H50" s="132"/>
      <c r="I50" s="132"/>
      <c r="J50" s="132"/>
      <c r="K50" s="132"/>
      <c r="L50" s="132">
        <f t="shared" si="2"/>
        <v>0</v>
      </c>
      <c r="M50" s="132"/>
      <c r="N50" s="132"/>
      <c r="O50" s="132"/>
      <c r="P50" s="132"/>
      <c r="Q50" s="132"/>
    </row>
    <row r="51" spans="1:17" ht="39.950000000000003" customHeight="1">
      <c r="A51" s="130" t="s">
        <v>176</v>
      </c>
      <c r="B51" s="131" t="s">
        <v>179</v>
      </c>
      <c r="C51" s="132">
        <f t="shared" si="3"/>
        <v>4702</v>
      </c>
      <c r="D51" s="132">
        <f>'PL4_SN giao dục'!E21</f>
        <v>4702</v>
      </c>
      <c r="E51" s="132"/>
      <c r="F51" s="132"/>
      <c r="G51" s="132"/>
      <c r="H51" s="132"/>
      <c r="I51" s="132"/>
      <c r="J51" s="132"/>
      <c r="K51" s="132"/>
      <c r="L51" s="132">
        <f t="shared" si="2"/>
        <v>0</v>
      </c>
      <c r="M51" s="132"/>
      <c r="N51" s="132"/>
      <c r="O51" s="132"/>
      <c r="P51" s="132"/>
      <c r="Q51" s="132"/>
    </row>
    <row r="52" spans="1:17" ht="39.950000000000003" customHeight="1">
      <c r="A52" s="130" t="s">
        <v>178</v>
      </c>
      <c r="B52" s="131" t="s">
        <v>181</v>
      </c>
      <c r="C52" s="132">
        <f t="shared" si="3"/>
        <v>2335</v>
      </c>
      <c r="D52" s="132">
        <f>'PL4_SN giao dục'!E22</f>
        <v>2335</v>
      </c>
      <c r="E52" s="132"/>
      <c r="F52" s="132"/>
      <c r="G52" s="132"/>
      <c r="H52" s="132"/>
      <c r="I52" s="132"/>
      <c r="J52" s="132"/>
      <c r="K52" s="132"/>
      <c r="L52" s="132">
        <f t="shared" si="2"/>
        <v>0</v>
      </c>
      <c r="M52" s="132"/>
      <c r="N52" s="132"/>
      <c r="O52" s="132"/>
      <c r="P52" s="132"/>
      <c r="Q52" s="132"/>
    </row>
    <row r="53" spans="1:17" ht="20.100000000000001" customHeight="1">
      <c r="A53" s="130" t="s">
        <v>180</v>
      </c>
      <c r="B53" s="131" t="s">
        <v>183</v>
      </c>
      <c r="C53" s="132">
        <f t="shared" si="3"/>
        <v>3986</v>
      </c>
      <c r="D53" s="132">
        <f>'PL4_SN giao dục'!E23</f>
        <v>3986</v>
      </c>
      <c r="E53" s="132"/>
      <c r="F53" s="132"/>
      <c r="G53" s="132"/>
      <c r="H53" s="132"/>
      <c r="I53" s="132"/>
      <c r="J53" s="132"/>
      <c r="K53" s="132"/>
      <c r="L53" s="132">
        <f t="shared" si="2"/>
        <v>0</v>
      </c>
      <c r="M53" s="132"/>
      <c r="N53" s="132"/>
      <c r="O53" s="132"/>
      <c r="P53" s="132"/>
      <c r="Q53" s="132"/>
    </row>
    <row r="54" spans="1:17" ht="39.950000000000003" customHeight="1">
      <c r="A54" s="130" t="s">
        <v>182</v>
      </c>
      <c r="B54" s="131" t="s">
        <v>185</v>
      </c>
      <c r="C54" s="132">
        <f t="shared" si="3"/>
        <v>3460</v>
      </c>
      <c r="D54" s="132">
        <f>'PL4_SN giao dục'!E24</f>
        <v>3460</v>
      </c>
      <c r="E54" s="132"/>
      <c r="F54" s="132"/>
      <c r="G54" s="132"/>
      <c r="H54" s="132"/>
      <c r="I54" s="132"/>
      <c r="J54" s="132"/>
      <c r="K54" s="132"/>
      <c r="L54" s="132">
        <f t="shared" si="2"/>
        <v>0</v>
      </c>
      <c r="M54" s="132"/>
      <c r="N54" s="132"/>
      <c r="O54" s="132"/>
      <c r="P54" s="132"/>
      <c r="Q54" s="132"/>
    </row>
    <row r="55" spans="1:17" ht="20.100000000000001" customHeight="1">
      <c r="A55" s="130" t="s">
        <v>184</v>
      </c>
      <c r="B55" s="131" t="s">
        <v>187</v>
      </c>
      <c r="C55" s="132">
        <f t="shared" si="3"/>
        <v>5571</v>
      </c>
      <c r="D55" s="132">
        <f>'PL4_SN giao dục'!E25</f>
        <v>5571</v>
      </c>
      <c r="E55" s="132"/>
      <c r="F55" s="132"/>
      <c r="G55" s="132"/>
      <c r="H55" s="132"/>
      <c r="I55" s="132"/>
      <c r="J55" s="132"/>
      <c r="K55" s="132"/>
      <c r="L55" s="132">
        <f t="shared" si="2"/>
        <v>0</v>
      </c>
      <c r="M55" s="132"/>
      <c r="N55" s="132"/>
      <c r="O55" s="132"/>
      <c r="P55" s="132"/>
      <c r="Q55" s="132"/>
    </row>
    <row r="56" spans="1:17" ht="39.950000000000003" customHeight="1">
      <c r="A56" s="130" t="s">
        <v>186</v>
      </c>
      <c r="B56" s="131" t="s">
        <v>189</v>
      </c>
      <c r="C56" s="132">
        <f t="shared" si="3"/>
        <v>5908</v>
      </c>
      <c r="D56" s="132">
        <f>'PL4_SN giao dục'!E26</f>
        <v>5908</v>
      </c>
      <c r="E56" s="132"/>
      <c r="F56" s="132"/>
      <c r="G56" s="132"/>
      <c r="H56" s="132"/>
      <c r="I56" s="132"/>
      <c r="J56" s="132"/>
      <c r="K56" s="132"/>
      <c r="L56" s="132">
        <f t="shared" si="2"/>
        <v>0</v>
      </c>
      <c r="M56" s="132"/>
      <c r="N56" s="132"/>
      <c r="O56" s="132"/>
      <c r="P56" s="132"/>
      <c r="Q56" s="132"/>
    </row>
    <row r="57" spans="1:17" ht="20.100000000000001" customHeight="1">
      <c r="A57" s="130" t="s">
        <v>188</v>
      </c>
      <c r="B57" s="131" t="s">
        <v>191</v>
      </c>
      <c r="C57" s="132">
        <f t="shared" si="3"/>
        <v>6957</v>
      </c>
      <c r="D57" s="132">
        <f>'PL4_SN giao dục'!E28</f>
        <v>6957</v>
      </c>
      <c r="E57" s="132"/>
      <c r="F57" s="132"/>
      <c r="G57" s="132"/>
      <c r="H57" s="132"/>
      <c r="I57" s="132"/>
      <c r="J57" s="132"/>
      <c r="K57" s="132"/>
      <c r="L57" s="132">
        <f t="shared" si="2"/>
        <v>0</v>
      </c>
      <c r="M57" s="132"/>
      <c r="N57" s="132"/>
      <c r="O57" s="132"/>
      <c r="P57" s="132"/>
      <c r="Q57" s="132"/>
    </row>
    <row r="58" spans="1:17" ht="39.950000000000003" customHeight="1">
      <c r="A58" s="130" t="s">
        <v>190</v>
      </c>
      <c r="B58" s="131" t="s">
        <v>193</v>
      </c>
      <c r="C58" s="132">
        <f t="shared" si="3"/>
        <v>5253</v>
      </c>
      <c r="D58" s="132">
        <f>'PL4_SN giao dục'!E29</f>
        <v>5253</v>
      </c>
      <c r="E58" s="132"/>
      <c r="F58" s="132"/>
      <c r="G58" s="132"/>
      <c r="H58" s="132"/>
      <c r="I58" s="132"/>
      <c r="J58" s="132"/>
      <c r="K58" s="132"/>
      <c r="L58" s="132">
        <f t="shared" si="2"/>
        <v>0</v>
      </c>
      <c r="M58" s="132"/>
      <c r="N58" s="132"/>
      <c r="O58" s="132"/>
      <c r="P58" s="132"/>
      <c r="Q58" s="132"/>
    </row>
    <row r="59" spans="1:17" ht="39.950000000000003" customHeight="1">
      <c r="A59" s="130" t="s">
        <v>192</v>
      </c>
      <c r="B59" s="131" t="s">
        <v>195</v>
      </c>
      <c r="C59" s="132">
        <f t="shared" si="3"/>
        <v>5463</v>
      </c>
      <c r="D59" s="132">
        <f>'PL4_SN giao dục'!E30</f>
        <v>5463</v>
      </c>
      <c r="E59" s="132"/>
      <c r="F59" s="132"/>
      <c r="G59" s="132"/>
      <c r="H59" s="132"/>
      <c r="I59" s="132"/>
      <c r="J59" s="132"/>
      <c r="K59" s="132"/>
      <c r="L59" s="132">
        <f t="shared" si="2"/>
        <v>0</v>
      </c>
      <c r="M59" s="132"/>
      <c r="N59" s="132"/>
      <c r="O59" s="132"/>
      <c r="P59" s="132"/>
      <c r="Q59" s="132"/>
    </row>
    <row r="60" spans="1:17" ht="39.950000000000003" customHeight="1">
      <c r="A60" s="130" t="s">
        <v>194</v>
      </c>
      <c r="B60" s="131" t="s">
        <v>197</v>
      </c>
      <c r="C60" s="132">
        <f t="shared" si="3"/>
        <v>6973</v>
      </c>
      <c r="D60" s="132">
        <f>'PL4_SN giao dục'!E31</f>
        <v>6973</v>
      </c>
      <c r="E60" s="132"/>
      <c r="F60" s="132"/>
      <c r="G60" s="132"/>
      <c r="H60" s="132"/>
      <c r="I60" s="132"/>
      <c r="J60" s="132"/>
      <c r="K60" s="132"/>
      <c r="L60" s="132">
        <f t="shared" si="2"/>
        <v>0</v>
      </c>
      <c r="M60" s="132"/>
      <c r="N60" s="132"/>
      <c r="O60" s="132"/>
      <c r="P60" s="132"/>
      <c r="Q60" s="132"/>
    </row>
    <row r="61" spans="1:17" ht="39.950000000000003" customHeight="1">
      <c r="A61" s="130" t="s">
        <v>196</v>
      </c>
      <c r="B61" s="131" t="s">
        <v>309</v>
      </c>
      <c r="C61" s="132">
        <f t="shared" si="3"/>
        <v>6540</v>
      </c>
      <c r="D61" s="132">
        <f>'PL4_SN giao dục'!E32</f>
        <v>6540</v>
      </c>
      <c r="E61" s="132"/>
      <c r="F61" s="132"/>
      <c r="G61" s="132"/>
      <c r="H61" s="132"/>
      <c r="I61" s="132"/>
      <c r="J61" s="132"/>
      <c r="K61" s="132"/>
      <c r="L61" s="132">
        <f t="shared" si="2"/>
        <v>0</v>
      </c>
      <c r="M61" s="132"/>
      <c r="N61" s="132"/>
      <c r="O61" s="132"/>
      <c r="P61" s="132"/>
      <c r="Q61" s="132"/>
    </row>
    <row r="62" spans="1:17" ht="20.100000000000001" customHeight="1">
      <c r="A62" s="130" t="s">
        <v>198</v>
      </c>
      <c r="B62" s="131" t="s">
        <v>201</v>
      </c>
      <c r="C62" s="132">
        <f t="shared" si="3"/>
        <v>5686</v>
      </c>
      <c r="D62" s="132">
        <f>'PL4_SN giao dục'!E33</f>
        <v>5686</v>
      </c>
      <c r="E62" s="132"/>
      <c r="F62" s="132"/>
      <c r="G62" s="132"/>
      <c r="H62" s="132"/>
      <c r="I62" s="132"/>
      <c r="J62" s="132"/>
      <c r="K62" s="132"/>
      <c r="L62" s="132">
        <f t="shared" si="2"/>
        <v>0</v>
      </c>
      <c r="M62" s="132"/>
      <c r="N62" s="132"/>
      <c r="O62" s="132"/>
      <c r="P62" s="132"/>
      <c r="Q62" s="132"/>
    </row>
    <row r="63" spans="1:17" ht="20.100000000000001" customHeight="1">
      <c r="A63" s="130" t="s">
        <v>200</v>
      </c>
      <c r="B63" s="131" t="s">
        <v>203</v>
      </c>
      <c r="C63" s="132">
        <f t="shared" si="3"/>
        <v>11961</v>
      </c>
      <c r="D63" s="132">
        <f>'PL4_SN giao dục'!E34</f>
        <v>11961</v>
      </c>
      <c r="E63" s="132"/>
      <c r="F63" s="132"/>
      <c r="G63" s="132"/>
      <c r="H63" s="132"/>
      <c r="I63" s="132"/>
      <c r="J63" s="132"/>
      <c r="K63" s="132"/>
      <c r="L63" s="132">
        <f t="shared" si="2"/>
        <v>0</v>
      </c>
      <c r="M63" s="132"/>
      <c r="N63" s="132"/>
      <c r="O63" s="132"/>
      <c r="P63" s="132"/>
      <c r="Q63" s="132"/>
    </row>
    <row r="64" spans="1:17" ht="20.100000000000001" customHeight="1">
      <c r="A64" s="130" t="s">
        <v>202</v>
      </c>
      <c r="B64" s="131" t="s">
        <v>205</v>
      </c>
      <c r="C64" s="132">
        <f t="shared" si="3"/>
        <v>7760</v>
      </c>
      <c r="D64" s="132">
        <f>'PL4_SN giao dục'!E35</f>
        <v>7760</v>
      </c>
      <c r="E64" s="132"/>
      <c r="F64" s="132"/>
      <c r="G64" s="132"/>
      <c r="H64" s="132"/>
      <c r="I64" s="132"/>
      <c r="J64" s="132"/>
      <c r="K64" s="132"/>
      <c r="L64" s="132">
        <f t="shared" si="2"/>
        <v>0</v>
      </c>
      <c r="M64" s="132"/>
      <c r="N64" s="132"/>
      <c r="O64" s="132"/>
      <c r="P64" s="132"/>
      <c r="Q64" s="132"/>
    </row>
    <row r="65" spans="1:17" ht="39.950000000000003" customHeight="1">
      <c r="A65" s="130" t="s">
        <v>204</v>
      </c>
      <c r="B65" s="131" t="s">
        <v>207</v>
      </c>
      <c r="C65" s="132">
        <f t="shared" si="3"/>
        <v>5135</v>
      </c>
      <c r="D65" s="132">
        <f>'PL4_SN giao dục'!E36</f>
        <v>5135</v>
      </c>
      <c r="E65" s="132"/>
      <c r="F65" s="132"/>
      <c r="G65" s="132"/>
      <c r="H65" s="132"/>
      <c r="I65" s="132"/>
      <c r="J65" s="132"/>
      <c r="K65" s="132"/>
      <c r="L65" s="132">
        <f t="shared" si="2"/>
        <v>0</v>
      </c>
      <c r="M65" s="132"/>
      <c r="N65" s="132"/>
      <c r="O65" s="132"/>
      <c r="P65" s="132"/>
      <c r="Q65" s="132"/>
    </row>
    <row r="66" spans="1:17" ht="39.950000000000003" customHeight="1">
      <c r="A66" s="130" t="s">
        <v>206</v>
      </c>
      <c r="B66" s="131" t="s">
        <v>310</v>
      </c>
      <c r="C66" s="132">
        <f t="shared" si="3"/>
        <v>4160</v>
      </c>
      <c r="D66" s="132">
        <f>'PL4_SN giao dục'!E38</f>
        <v>4160</v>
      </c>
      <c r="E66" s="132"/>
      <c r="F66" s="132"/>
      <c r="G66" s="132"/>
      <c r="H66" s="132"/>
      <c r="I66" s="132"/>
      <c r="J66" s="132"/>
      <c r="K66" s="132"/>
      <c r="L66" s="132">
        <f t="shared" si="2"/>
        <v>0</v>
      </c>
      <c r="M66" s="132"/>
      <c r="N66" s="132"/>
      <c r="O66" s="132"/>
      <c r="P66" s="132"/>
      <c r="Q66" s="132"/>
    </row>
    <row r="67" spans="1:17" ht="39.950000000000003" customHeight="1">
      <c r="A67" s="130" t="s">
        <v>208</v>
      </c>
      <c r="B67" s="131" t="s">
        <v>217</v>
      </c>
      <c r="C67" s="132">
        <f t="shared" si="3"/>
        <v>7297</v>
      </c>
      <c r="D67" s="132">
        <f>'PL4_SN giao dục'!E39</f>
        <v>7297</v>
      </c>
      <c r="E67" s="132"/>
      <c r="F67" s="132"/>
      <c r="G67" s="132"/>
      <c r="H67" s="132"/>
      <c r="I67" s="132"/>
      <c r="J67" s="132"/>
      <c r="K67" s="132"/>
      <c r="L67" s="132">
        <f t="shared" si="2"/>
        <v>0</v>
      </c>
      <c r="M67" s="132"/>
      <c r="N67" s="132"/>
      <c r="O67" s="132"/>
      <c r="P67" s="132"/>
      <c r="Q67" s="132"/>
    </row>
    <row r="68" spans="1:17" ht="39.950000000000003" customHeight="1">
      <c r="A68" s="130" t="s">
        <v>210</v>
      </c>
      <c r="B68" s="131" t="s">
        <v>221</v>
      </c>
      <c r="C68" s="132">
        <f t="shared" si="3"/>
        <v>4432</v>
      </c>
      <c r="D68" s="132">
        <f>'PL4_SN giao dục'!E40</f>
        <v>4432</v>
      </c>
      <c r="E68" s="132"/>
      <c r="F68" s="132"/>
      <c r="G68" s="132"/>
      <c r="H68" s="132"/>
      <c r="I68" s="132"/>
      <c r="J68" s="132"/>
      <c r="K68" s="132"/>
      <c r="L68" s="132">
        <f t="shared" si="2"/>
        <v>0</v>
      </c>
      <c r="M68" s="132"/>
      <c r="N68" s="132"/>
      <c r="O68" s="132"/>
      <c r="P68" s="132"/>
      <c r="Q68" s="132"/>
    </row>
    <row r="69" spans="1:17" ht="39.950000000000003" customHeight="1">
      <c r="A69" s="130" t="s">
        <v>212</v>
      </c>
      <c r="B69" s="131" t="s">
        <v>223</v>
      </c>
      <c r="C69" s="132">
        <f t="shared" si="3"/>
        <v>4155</v>
      </c>
      <c r="D69" s="132">
        <f>'PL4_SN giao dục'!E41</f>
        <v>4155</v>
      </c>
      <c r="E69" s="132"/>
      <c r="F69" s="132"/>
      <c r="G69" s="132"/>
      <c r="H69" s="132"/>
      <c r="I69" s="132"/>
      <c r="J69" s="132"/>
      <c r="K69" s="132"/>
      <c r="L69" s="132">
        <f t="shared" si="2"/>
        <v>0</v>
      </c>
      <c r="M69" s="132"/>
      <c r="N69" s="132"/>
      <c r="O69" s="132"/>
      <c r="P69" s="132"/>
      <c r="Q69" s="132"/>
    </row>
    <row r="70" spans="1:17" ht="20.100000000000001" customHeight="1">
      <c r="A70" s="130" t="s">
        <v>214</v>
      </c>
      <c r="B70" s="131" t="s">
        <v>225</v>
      </c>
      <c r="C70" s="132">
        <f t="shared" si="3"/>
        <v>5885</v>
      </c>
      <c r="D70" s="132">
        <f>'PL4_SN giao dục'!E42</f>
        <v>5885</v>
      </c>
      <c r="E70" s="132"/>
      <c r="F70" s="132"/>
      <c r="G70" s="132"/>
      <c r="H70" s="132"/>
      <c r="I70" s="132"/>
      <c r="J70" s="132"/>
      <c r="K70" s="132"/>
      <c r="L70" s="132">
        <f t="shared" si="2"/>
        <v>0</v>
      </c>
      <c r="M70" s="132"/>
      <c r="N70" s="132"/>
      <c r="O70" s="132"/>
      <c r="P70" s="132"/>
      <c r="Q70" s="132"/>
    </row>
    <row r="71" spans="1:17" ht="20.100000000000001" customHeight="1">
      <c r="A71" s="130" t="s">
        <v>216</v>
      </c>
      <c r="B71" s="131" t="s">
        <v>227</v>
      </c>
      <c r="C71" s="132">
        <f t="shared" si="3"/>
        <v>3606</v>
      </c>
      <c r="D71" s="132">
        <f>'PL4_SN giao dục'!E43</f>
        <v>3606</v>
      </c>
      <c r="E71" s="132"/>
      <c r="F71" s="132"/>
      <c r="G71" s="132"/>
      <c r="H71" s="132"/>
      <c r="I71" s="132"/>
      <c r="J71" s="132"/>
      <c r="K71" s="132"/>
      <c r="L71" s="132">
        <f t="shared" si="2"/>
        <v>0</v>
      </c>
      <c r="M71" s="132"/>
      <c r="N71" s="132"/>
      <c r="O71" s="132"/>
      <c r="P71" s="132"/>
      <c r="Q71" s="132"/>
    </row>
    <row r="72" spans="1:17" ht="39.950000000000003" customHeight="1">
      <c r="A72" s="130" t="s">
        <v>218</v>
      </c>
      <c r="B72" s="131" t="s">
        <v>231</v>
      </c>
      <c r="C72" s="132">
        <f t="shared" si="3"/>
        <v>9911</v>
      </c>
      <c r="D72" s="132">
        <f>'PL4_SN giao dục'!E44</f>
        <v>9911</v>
      </c>
      <c r="E72" s="132"/>
      <c r="F72" s="132"/>
      <c r="G72" s="132"/>
      <c r="H72" s="132"/>
      <c r="I72" s="132"/>
      <c r="J72" s="132"/>
      <c r="K72" s="132"/>
      <c r="L72" s="132">
        <f t="shared" si="2"/>
        <v>0</v>
      </c>
      <c r="M72" s="132"/>
      <c r="N72" s="132"/>
      <c r="O72" s="132"/>
      <c r="P72" s="132"/>
      <c r="Q72" s="132"/>
    </row>
    <row r="73" spans="1:17" ht="17.25">
      <c r="A73" s="130" t="s">
        <v>220</v>
      </c>
      <c r="B73" s="131" t="s">
        <v>233</v>
      </c>
      <c r="C73" s="132">
        <f t="shared" si="3"/>
        <v>6067</v>
      </c>
      <c r="D73" s="132">
        <f>'PL4_SN giao dục'!E45</f>
        <v>6067</v>
      </c>
      <c r="E73" s="132"/>
      <c r="F73" s="132"/>
      <c r="G73" s="132"/>
      <c r="H73" s="132"/>
      <c r="I73" s="132"/>
      <c r="J73" s="132"/>
      <c r="K73" s="132"/>
      <c r="L73" s="132">
        <f t="shared" si="2"/>
        <v>0</v>
      </c>
      <c r="M73" s="132"/>
      <c r="N73" s="132"/>
      <c r="O73" s="132"/>
      <c r="P73" s="132"/>
      <c r="Q73" s="132"/>
    </row>
    <row r="74" spans="1:17" ht="39.950000000000003" customHeight="1">
      <c r="A74" s="130" t="s">
        <v>222</v>
      </c>
      <c r="B74" s="131" t="s">
        <v>209</v>
      </c>
      <c r="C74" s="132">
        <f t="shared" si="3"/>
        <v>8861</v>
      </c>
      <c r="D74" s="132">
        <f>'PL4_SN giao dục'!E47</f>
        <v>8861</v>
      </c>
      <c r="E74" s="132"/>
      <c r="F74" s="132"/>
      <c r="G74" s="132"/>
      <c r="H74" s="132"/>
      <c r="I74" s="132"/>
      <c r="J74" s="132"/>
      <c r="K74" s="132"/>
      <c r="L74" s="132">
        <f t="shared" si="2"/>
        <v>0</v>
      </c>
      <c r="M74" s="132"/>
      <c r="N74" s="132"/>
      <c r="O74" s="132"/>
      <c r="P74" s="132"/>
      <c r="Q74" s="132"/>
    </row>
    <row r="75" spans="1:17" ht="39.950000000000003" customHeight="1">
      <c r="A75" s="130" t="s">
        <v>224</v>
      </c>
      <c r="B75" s="131" t="s">
        <v>219</v>
      </c>
      <c r="C75" s="132">
        <f t="shared" si="3"/>
        <v>5626</v>
      </c>
      <c r="D75" s="132">
        <f>'PL4_SN giao dục'!E48</f>
        <v>5626</v>
      </c>
      <c r="E75" s="132"/>
      <c r="F75" s="132"/>
      <c r="G75" s="132"/>
      <c r="H75" s="132"/>
      <c r="I75" s="132"/>
      <c r="J75" s="132"/>
      <c r="K75" s="132"/>
      <c r="L75" s="132">
        <f t="shared" si="2"/>
        <v>0</v>
      </c>
      <c r="M75" s="132"/>
      <c r="N75" s="132"/>
      <c r="O75" s="132"/>
      <c r="P75" s="132"/>
      <c r="Q75" s="132"/>
    </row>
    <row r="76" spans="1:17" ht="39.950000000000003" customHeight="1">
      <c r="A76" s="130" t="s">
        <v>226</v>
      </c>
      <c r="B76" s="131" t="s">
        <v>215</v>
      </c>
      <c r="C76" s="132">
        <f t="shared" si="3"/>
        <v>5467</v>
      </c>
      <c r="D76" s="132">
        <f>'PL4_SN giao dục'!E49</f>
        <v>5467</v>
      </c>
      <c r="E76" s="132"/>
      <c r="F76" s="132"/>
      <c r="G76" s="132"/>
      <c r="H76" s="132"/>
      <c r="I76" s="132"/>
      <c r="J76" s="132"/>
      <c r="K76" s="132"/>
      <c r="L76" s="132">
        <f t="shared" si="2"/>
        <v>0</v>
      </c>
      <c r="M76" s="132"/>
      <c r="N76" s="132"/>
      <c r="O76" s="132"/>
      <c r="P76" s="132"/>
      <c r="Q76" s="132"/>
    </row>
    <row r="77" spans="1:17" ht="39.950000000000003" customHeight="1">
      <c r="A77" s="130" t="s">
        <v>228</v>
      </c>
      <c r="B77" s="131" t="s">
        <v>211</v>
      </c>
      <c r="C77" s="132">
        <f>SUM(D77:Q77)-M77-N77</f>
        <v>9158</v>
      </c>
      <c r="D77" s="132">
        <f>'PL4_SN giao dục'!E50</f>
        <v>9158</v>
      </c>
      <c r="E77" s="132"/>
      <c r="F77" s="132"/>
      <c r="G77" s="132"/>
      <c r="H77" s="132"/>
      <c r="I77" s="132"/>
      <c r="J77" s="132"/>
      <c r="K77" s="132"/>
      <c r="L77" s="132">
        <f t="shared" ref="L77:L79" si="4">SUM(M77:N77)</f>
        <v>0</v>
      </c>
      <c r="M77" s="132"/>
      <c r="N77" s="132"/>
      <c r="O77" s="132"/>
      <c r="P77" s="132"/>
      <c r="Q77" s="132"/>
    </row>
    <row r="78" spans="1:17" ht="39.950000000000003" customHeight="1">
      <c r="A78" s="130" t="s">
        <v>230</v>
      </c>
      <c r="B78" s="131" t="s">
        <v>229</v>
      </c>
      <c r="C78" s="132">
        <f t="shared" ref="C78:C80" si="5">SUM(D78:Q78)-M78-N78</f>
        <v>5863</v>
      </c>
      <c r="D78" s="132">
        <f>'PL4_SN giao dục'!E51</f>
        <v>5863</v>
      </c>
      <c r="E78" s="132"/>
      <c r="F78" s="132"/>
      <c r="G78" s="132"/>
      <c r="H78" s="132"/>
      <c r="I78" s="132"/>
      <c r="J78" s="132"/>
      <c r="K78" s="132"/>
      <c r="L78" s="132">
        <f t="shared" si="4"/>
        <v>0</v>
      </c>
      <c r="M78" s="132"/>
      <c r="N78" s="132"/>
      <c r="O78" s="132"/>
      <c r="P78" s="132"/>
      <c r="Q78" s="132"/>
    </row>
    <row r="79" spans="1:17" ht="39.950000000000003" customHeight="1">
      <c r="A79" s="130" t="s">
        <v>232</v>
      </c>
      <c r="B79" s="133" t="s">
        <v>235</v>
      </c>
      <c r="C79" s="132">
        <f t="shared" si="5"/>
        <v>480</v>
      </c>
      <c r="D79" s="132">
        <f>'PL4_SN giao dục'!E76</f>
        <v>480</v>
      </c>
      <c r="E79" s="132"/>
      <c r="F79" s="132"/>
      <c r="G79" s="132"/>
      <c r="H79" s="132"/>
      <c r="I79" s="132"/>
      <c r="J79" s="132"/>
      <c r="K79" s="132"/>
      <c r="L79" s="132">
        <f t="shared" si="4"/>
        <v>0</v>
      </c>
      <c r="M79" s="132"/>
      <c r="N79" s="132"/>
      <c r="O79" s="132"/>
      <c r="P79" s="132"/>
      <c r="Q79" s="132"/>
    </row>
    <row r="80" spans="1:17" ht="17.25">
      <c r="A80" s="130" t="s">
        <v>234</v>
      </c>
      <c r="B80" s="133" t="s">
        <v>237</v>
      </c>
      <c r="C80" s="132">
        <f t="shared" si="5"/>
        <v>6000</v>
      </c>
      <c r="D80" s="132"/>
      <c r="E80" s="132"/>
      <c r="F80" s="132"/>
      <c r="G80" s="132"/>
      <c r="H80" s="132"/>
      <c r="I80" s="132"/>
      <c r="J80" s="132"/>
      <c r="K80" s="132">
        <f>'PL1_Chi tiết NS huyện'!I27</f>
        <v>3000</v>
      </c>
      <c r="L80" s="132">
        <f>'PL2_Vốn SN'!E49+'PL2_Vốn SN'!E50+'PL2_Vốn SN'!E51+'PL2_Vốn SN'!E52+'PL2_Vốn SN'!E57</f>
        <v>3000</v>
      </c>
      <c r="M80" s="132">
        <f>'PL2_Vốn SN'!E49+'PL2_Vốn SN'!E50+'PL2_Vốn SN'!E51+'PL2_Vốn SN'!E52</f>
        <v>2800</v>
      </c>
      <c r="N80" s="132"/>
      <c r="O80" s="132"/>
      <c r="P80" s="132"/>
      <c r="Q80" s="132"/>
    </row>
    <row r="81" spans="1:17" ht="20.100000000000001" customHeight="1">
      <c r="A81" s="130" t="s">
        <v>236</v>
      </c>
      <c r="B81" s="133" t="s">
        <v>441</v>
      </c>
      <c r="C81" s="132">
        <f>SUM(C82:C88)</f>
        <v>7201</v>
      </c>
      <c r="D81" s="132">
        <f t="shared" ref="D81:Q81" si="6">SUM(D82:D88)</f>
        <v>1841</v>
      </c>
      <c r="E81" s="132">
        <f t="shared" si="6"/>
        <v>0</v>
      </c>
      <c r="F81" s="132">
        <f t="shared" si="6"/>
        <v>0</v>
      </c>
      <c r="G81" s="132">
        <f t="shared" si="6"/>
        <v>2000</v>
      </c>
      <c r="H81" s="132">
        <f t="shared" si="6"/>
        <v>0</v>
      </c>
      <c r="I81" s="132">
        <f t="shared" si="6"/>
        <v>0</v>
      </c>
      <c r="J81" s="132">
        <f t="shared" si="6"/>
        <v>0</v>
      </c>
      <c r="K81" s="132">
        <f t="shared" si="6"/>
        <v>0</v>
      </c>
      <c r="L81" s="132">
        <f t="shared" si="6"/>
        <v>1700</v>
      </c>
      <c r="M81" s="132">
        <f t="shared" si="6"/>
        <v>0</v>
      </c>
      <c r="N81" s="132">
        <f t="shared" si="6"/>
        <v>0</v>
      </c>
      <c r="O81" s="132">
        <f t="shared" si="6"/>
        <v>0</v>
      </c>
      <c r="P81" s="132">
        <f t="shared" si="6"/>
        <v>0</v>
      </c>
      <c r="Q81" s="132">
        <f t="shared" si="6"/>
        <v>1660</v>
      </c>
    </row>
    <row r="82" spans="1:17" s="521" customFormat="1" ht="75" customHeight="1">
      <c r="A82" s="518" t="s">
        <v>12</v>
      </c>
      <c r="B82" s="519" t="s">
        <v>354</v>
      </c>
      <c r="C82" s="520">
        <f t="shared" si="3"/>
        <v>2000</v>
      </c>
      <c r="D82" s="522"/>
      <c r="E82" s="522"/>
      <c r="F82" s="522"/>
      <c r="G82" s="523">
        <f>'PL1_Chi tiết NS huyện'!I317</f>
        <v>2000</v>
      </c>
      <c r="H82" s="522"/>
      <c r="I82" s="522"/>
      <c r="J82" s="522"/>
      <c r="K82" s="522"/>
      <c r="L82" s="522"/>
      <c r="M82" s="522"/>
      <c r="N82" s="522"/>
      <c r="O82" s="522"/>
      <c r="P82" s="522"/>
      <c r="Q82" s="522"/>
    </row>
    <row r="83" spans="1:17" s="521" customFormat="1" ht="39.950000000000003" customHeight="1">
      <c r="A83" s="518" t="s">
        <v>12</v>
      </c>
      <c r="B83" s="519" t="s">
        <v>311</v>
      </c>
      <c r="C83" s="520">
        <f t="shared" si="3"/>
        <v>500</v>
      </c>
      <c r="D83" s="522"/>
      <c r="E83" s="522"/>
      <c r="F83" s="522"/>
      <c r="G83" s="522"/>
      <c r="H83" s="522"/>
      <c r="I83" s="522"/>
      <c r="J83" s="522"/>
      <c r="K83" s="522"/>
      <c r="L83" s="523">
        <f>'PL2_Vốn SN'!E38</f>
        <v>500</v>
      </c>
      <c r="M83" s="522"/>
      <c r="N83" s="522"/>
      <c r="O83" s="522"/>
      <c r="P83" s="522"/>
      <c r="Q83" s="522"/>
    </row>
    <row r="84" spans="1:17" s="521" customFormat="1" ht="17.25">
      <c r="A84" s="518" t="s">
        <v>12</v>
      </c>
      <c r="B84" s="519" t="s">
        <v>934</v>
      </c>
      <c r="C84" s="520">
        <f t="shared" si="3"/>
        <v>1000</v>
      </c>
      <c r="D84" s="522"/>
      <c r="E84" s="522"/>
      <c r="F84" s="522"/>
      <c r="G84" s="522"/>
      <c r="H84" s="522"/>
      <c r="I84" s="522"/>
      <c r="J84" s="522"/>
      <c r="K84" s="522"/>
      <c r="L84" s="523">
        <f>'PL2_Vốn SN'!E33</f>
        <v>1000</v>
      </c>
      <c r="M84" s="522"/>
      <c r="N84" s="522"/>
      <c r="O84" s="522"/>
      <c r="P84" s="522"/>
      <c r="Q84" s="522"/>
    </row>
    <row r="85" spans="1:17" s="521" customFormat="1" ht="54.95" customHeight="1">
      <c r="A85" s="518" t="s">
        <v>12</v>
      </c>
      <c r="B85" s="519" t="s">
        <v>312</v>
      </c>
      <c r="C85" s="520">
        <f t="shared" si="3"/>
        <v>650</v>
      </c>
      <c r="D85" s="523">
        <f>'PL4_SN giao dục'!L85</f>
        <v>650</v>
      </c>
      <c r="E85" s="522"/>
      <c r="F85" s="522"/>
      <c r="G85" s="522"/>
      <c r="H85" s="522"/>
      <c r="I85" s="522"/>
      <c r="J85" s="522"/>
      <c r="K85" s="522"/>
      <c r="L85" s="522"/>
      <c r="M85" s="522"/>
      <c r="N85" s="522"/>
      <c r="O85" s="522"/>
      <c r="P85" s="522"/>
      <c r="Q85" s="522"/>
    </row>
    <row r="86" spans="1:17" s="521" customFormat="1" ht="34.5">
      <c r="A86" s="518" t="s">
        <v>12</v>
      </c>
      <c r="B86" s="519" t="s">
        <v>1020</v>
      </c>
      <c r="C86" s="520">
        <f>SUM(D86:Q86)-M86-N86</f>
        <v>1660</v>
      </c>
      <c r="D86" s="520"/>
      <c r="E86" s="520"/>
      <c r="F86" s="520"/>
      <c r="G86" s="520"/>
      <c r="H86" s="520"/>
      <c r="I86" s="520"/>
      <c r="J86" s="520"/>
      <c r="K86" s="520"/>
      <c r="L86" s="520">
        <f>SUM(M86:N86)</f>
        <v>0</v>
      </c>
      <c r="M86" s="520"/>
      <c r="N86" s="520"/>
      <c r="O86" s="520"/>
      <c r="P86" s="520"/>
      <c r="Q86" s="520">
        <f>'PL1_Chi tiết NS huyện'!I329</f>
        <v>1660</v>
      </c>
    </row>
    <row r="87" spans="1:17" s="521" customFormat="1" ht="39.950000000000003" customHeight="1">
      <c r="A87" s="518" t="s">
        <v>12</v>
      </c>
      <c r="B87" s="519" t="s">
        <v>1021</v>
      </c>
      <c r="C87" s="520">
        <f>SUM(D87:Q87)-M87-N87</f>
        <v>200</v>
      </c>
      <c r="D87" s="520"/>
      <c r="E87" s="520"/>
      <c r="F87" s="520"/>
      <c r="G87" s="520"/>
      <c r="H87" s="520"/>
      <c r="I87" s="520"/>
      <c r="J87" s="520"/>
      <c r="K87" s="520"/>
      <c r="L87" s="520">
        <f>'PL2_Vốn SN'!E59</f>
        <v>200</v>
      </c>
      <c r="M87" s="520"/>
      <c r="N87" s="520"/>
      <c r="O87" s="520"/>
      <c r="P87" s="520"/>
      <c r="Q87" s="520"/>
    </row>
    <row r="88" spans="1:17" s="521" customFormat="1" ht="34.5">
      <c r="A88" s="524" t="s">
        <v>12</v>
      </c>
      <c r="B88" s="525" t="s">
        <v>442</v>
      </c>
      <c r="C88" s="526">
        <f t="shared" si="3"/>
        <v>1191</v>
      </c>
      <c r="D88" s="527">
        <f>'PL4_SN giao dục'!N86</f>
        <v>1191</v>
      </c>
      <c r="E88" s="528"/>
      <c r="F88" s="528"/>
      <c r="G88" s="528"/>
      <c r="H88" s="528"/>
      <c r="I88" s="528"/>
      <c r="J88" s="528"/>
      <c r="K88" s="528"/>
      <c r="L88" s="528"/>
      <c r="M88" s="528"/>
      <c r="N88" s="528"/>
      <c r="O88" s="528"/>
      <c r="P88" s="528"/>
      <c r="Q88" s="528"/>
    </row>
    <row r="89" spans="1:17" ht="3.75" customHeight="1"/>
  </sheetData>
  <mergeCells count="21">
    <mergeCell ref="P8:P9"/>
    <mergeCell ref="H8:H9"/>
    <mergeCell ref="I8:I9"/>
    <mergeCell ref="J8:J9"/>
    <mergeCell ref="K8:K9"/>
    <mergeCell ref="O1:Q1"/>
    <mergeCell ref="A3:Q3"/>
    <mergeCell ref="A4:Q4"/>
    <mergeCell ref="O6:Q6"/>
    <mergeCell ref="A7:A9"/>
    <mergeCell ref="B7:B9"/>
    <mergeCell ref="C7:C9"/>
    <mergeCell ref="D7:Q7"/>
    <mergeCell ref="D8:D9"/>
    <mergeCell ref="E8:E9"/>
    <mergeCell ref="L8:L9"/>
    <mergeCell ref="M8:N8"/>
    <mergeCell ref="O8:O9"/>
    <mergeCell ref="Q8:Q9"/>
    <mergeCell ref="F8:F9"/>
    <mergeCell ref="G8:G9"/>
  </mergeCells>
  <phoneticPr fontId="38" type="noConversion"/>
  <pageMargins left="0.85" right="0.22" top="0.6" bottom="0.41" header="0.24" footer="0.2"/>
  <pageSetup paperSize="9" scale="70" fitToHeight="0" orientation="landscape" r:id="rId1"/>
  <headerFoot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0000"/>
    <pageSetUpPr fitToPage="1"/>
  </sheetPr>
  <dimension ref="A1:P23"/>
  <sheetViews>
    <sheetView topLeftCell="A10" workbookViewId="0">
      <selection activeCell="A11" sqref="A11:K23"/>
    </sheetView>
  </sheetViews>
  <sheetFormatPr defaultRowHeight="17.25"/>
  <cols>
    <col min="1" max="1" width="6" style="70" customWidth="1"/>
    <col min="2" max="2" width="24.125" style="70" customWidth="1"/>
    <col min="3" max="3" width="14" style="70" customWidth="1"/>
    <col min="4" max="4" width="12.375" style="70" customWidth="1"/>
    <col min="5" max="5" width="11.375" style="70" customWidth="1"/>
    <col min="6" max="6" width="11.75" style="70" customWidth="1"/>
    <col min="7" max="7" width="13" style="70" customWidth="1"/>
    <col min="8" max="8" width="11.875" style="70" customWidth="1"/>
    <col min="9" max="9" width="12.125" style="70" customWidth="1"/>
    <col min="10" max="10" width="13.25" style="70" customWidth="1"/>
    <col min="11" max="11" width="12.875" style="70" customWidth="1"/>
    <col min="12" max="16384" width="9" style="70"/>
  </cols>
  <sheetData>
    <row r="1" spans="1:16" ht="18.75">
      <c r="A1" s="49"/>
      <c r="B1" s="50"/>
      <c r="J1" s="563" t="s">
        <v>316</v>
      </c>
      <c r="K1" s="563"/>
      <c r="L1" s="71"/>
    </row>
    <row r="2" spans="1:16">
      <c r="A2" s="49"/>
      <c r="B2" s="50"/>
      <c r="C2" s="134"/>
    </row>
    <row r="3" spans="1:16" ht="41.25" customHeight="1">
      <c r="A3" s="564" t="s">
        <v>317</v>
      </c>
      <c r="B3" s="564"/>
      <c r="C3" s="564"/>
      <c r="D3" s="564"/>
      <c r="E3" s="564"/>
      <c r="F3" s="564"/>
      <c r="G3" s="564"/>
      <c r="H3" s="564"/>
      <c r="I3" s="564"/>
      <c r="J3" s="564"/>
      <c r="K3" s="564"/>
      <c r="L3" s="135"/>
      <c r="M3" s="135"/>
      <c r="N3" s="135"/>
      <c r="O3" s="135"/>
      <c r="P3" s="135"/>
    </row>
    <row r="4" spans="1:16" ht="33.75" customHeight="1">
      <c r="A4" s="565" t="s">
        <v>939</v>
      </c>
      <c r="B4" s="565"/>
      <c r="C4" s="565"/>
      <c r="D4" s="565"/>
      <c r="E4" s="565"/>
      <c r="F4" s="565"/>
      <c r="G4" s="565"/>
      <c r="H4" s="565"/>
      <c r="I4" s="565"/>
      <c r="J4" s="565"/>
      <c r="K4" s="565"/>
      <c r="L4" s="136"/>
      <c r="M4" s="136"/>
      <c r="N4" s="136"/>
      <c r="O4" s="136"/>
      <c r="P4" s="136"/>
    </row>
    <row r="6" spans="1:16">
      <c r="J6" s="554" t="s">
        <v>0</v>
      </c>
      <c r="K6" s="554"/>
    </row>
    <row r="7" spans="1:16" ht="22.5" customHeight="1">
      <c r="A7" s="566" t="s">
        <v>75</v>
      </c>
      <c r="B7" s="566" t="s">
        <v>26</v>
      </c>
      <c r="C7" s="566" t="s">
        <v>80</v>
      </c>
      <c r="D7" s="566" t="s">
        <v>248</v>
      </c>
      <c r="E7" s="567" t="s">
        <v>318</v>
      </c>
      <c r="F7" s="567"/>
      <c r="G7" s="567"/>
      <c r="H7" s="566" t="s">
        <v>319</v>
      </c>
      <c r="I7" s="566" t="s">
        <v>320</v>
      </c>
      <c r="J7" s="566" t="s">
        <v>16</v>
      </c>
      <c r="K7" s="566" t="s">
        <v>252</v>
      </c>
    </row>
    <row r="8" spans="1:16" ht="26.25" customHeight="1">
      <c r="A8" s="566"/>
      <c r="B8" s="566"/>
      <c r="C8" s="566"/>
      <c r="D8" s="566"/>
      <c r="E8" s="567" t="s">
        <v>321</v>
      </c>
      <c r="F8" s="568" t="s">
        <v>322</v>
      </c>
      <c r="G8" s="568"/>
      <c r="H8" s="566"/>
      <c r="I8" s="566"/>
      <c r="J8" s="566"/>
      <c r="K8" s="566"/>
    </row>
    <row r="9" spans="1:16" ht="70.5" customHeight="1">
      <c r="A9" s="566"/>
      <c r="B9" s="566"/>
      <c r="C9" s="566"/>
      <c r="D9" s="566"/>
      <c r="E9" s="567"/>
      <c r="F9" s="137" t="s">
        <v>68</v>
      </c>
      <c r="G9" s="137" t="s">
        <v>323</v>
      </c>
      <c r="H9" s="566"/>
      <c r="I9" s="566"/>
      <c r="J9" s="566"/>
      <c r="K9" s="566"/>
    </row>
    <row r="10" spans="1:16" s="139" customFormat="1" ht="16.5">
      <c r="A10" s="138" t="s">
        <v>4</v>
      </c>
      <c r="B10" s="138" t="s">
        <v>5</v>
      </c>
      <c r="C10" s="138">
        <v>1</v>
      </c>
      <c r="D10" s="138" t="s">
        <v>324</v>
      </c>
      <c r="E10" s="138">
        <v>3</v>
      </c>
      <c r="F10" s="138">
        <f>E10+1</f>
        <v>4</v>
      </c>
      <c r="G10" s="138">
        <f>F10+1</f>
        <v>5</v>
      </c>
      <c r="H10" s="138">
        <f>G10+1</f>
        <v>6</v>
      </c>
      <c r="I10" s="138">
        <f>H10+1</f>
        <v>7</v>
      </c>
      <c r="J10" s="138">
        <f>I10+1</f>
        <v>8</v>
      </c>
      <c r="K10" s="138" t="s">
        <v>325</v>
      </c>
    </row>
    <row r="11" spans="1:16" s="134" customFormat="1" ht="26.25" customHeight="1">
      <c r="A11" s="140"/>
      <c r="B11" s="141" t="s">
        <v>27</v>
      </c>
      <c r="C11" s="142">
        <f>SUM(C12:C23)</f>
        <v>30315</v>
      </c>
      <c r="D11" s="142">
        <f t="shared" ref="D11:J11" si="0">SUM(D12:D23)</f>
        <v>1555</v>
      </c>
      <c r="E11" s="142">
        <f t="shared" si="0"/>
        <v>1555</v>
      </c>
      <c r="F11" s="142">
        <f t="shared" si="0"/>
        <v>0</v>
      </c>
      <c r="G11" s="142">
        <f t="shared" si="0"/>
        <v>0</v>
      </c>
      <c r="H11" s="142">
        <f>SUM(H12:H23)</f>
        <v>67888</v>
      </c>
      <c r="I11" s="142">
        <f t="shared" si="0"/>
        <v>0</v>
      </c>
      <c r="J11" s="142">
        <f t="shared" si="0"/>
        <v>0</v>
      </c>
      <c r="K11" s="142">
        <f>SUM(K12:K23)</f>
        <v>69443</v>
      </c>
      <c r="L11" s="529">
        <v>68670</v>
      </c>
      <c r="M11" s="530">
        <f>K11-L11</f>
        <v>773</v>
      </c>
      <c r="N11" s="529">
        <v>311</v>
      </c>
      <c r="O11" s="530">
        <f>M11-N11</f>
        <v>462</v>
      </c>
      <c r="P11" s="529">
        <f>460</f>
        <v>460</v>
      </c>
    </row>
    <row r="12" spans="1:16" ht="26.25" customHeight="1">
      <c r="A12" s="143" t="s">
        <v>81</v>
      </c>
      <c r="B12" s="144" t="s">
        <v>95</v>
      </c>
      <c r="C12" s="145">
        <v>13280</v>
      </c>
      <c r="D12" s="145">
        <f>E12+G12</f>
        <v>953</v>
      </c>
      <c r="E12" s="145">
        <f>'[9]Thu xã (06a)'!$U$9</f>
        <v>953</v>
      </c>
      <c r="F12" s="145"/>
      <c r="G12" s="145"/>
      <c r="H12" s="145">
        <f>'PL3_ NS xã'!D10+720-D12</f>
        <v>5955.5</v>
      </c>
      <c r="I12" s="145"/>
      <c r="J12" s="145"/>
      <c r="K12" s="145">
        <f>D12+H12+I12+J12</f>
        <v>6908.5</v>
      </c>
    </row>
    <row r="13" spans="1:16" ht="26.25" customHeight="1">
      <c r="A13" s="143" t="s">
        <v>82</v>
      </c>
      <c r="B13" s="144" t="s">
        <v>96</v>
      </c>
      <c r="C13" s="145">
        <v>6056</v>
      </c>
      <c r="D13" s="145">
        <f t="shared" ref="D13:D23" si="1">E13+G13</f>
        <v>316</v>
      </c>
      <c r="E13" s="145">
        <f>'[9]Thu xã (06a)'!$U$10</f>
        <v>316</v>
      </c>
      <c r="F13" s="145"/>
      <c r="G13" s="145"/>
      <c r="H13" s="145">
        <f>'PL3_ NS xã'!E10+150-D13</f>
        <v>5717.5</v>
      </c>
      <c r="I13" s="145"/>
      <c r="J13" s="145"/>
      <c r="K13" s="145">
        <f t="shared" ref="K13:K23" si="2">D13+H13+I13+J13</f>
        <v>6033.5</v>
      </c>
    </row>
    <row r="14" spans="1:16" ht="26.25" customHeight="1">
      <c r="A14" s="143" t="s">
        <v>83</v>
      </c>
      <c r="B14" s="144" t="s">
        <v>97</v>
      </c>
      <c r="C14" s="145">
        <v>2300</v>
      </c>
      <c r="D14" s="145">
        <f t="shared" si="1"/>
        <v>40</v>
      </c>
      <c r="E14" s="145">
        <f>'[9]Thu xã (06a)'!$U$11</f>
        <v>40</v>
      </c>
      <c r="F14" s="145"/>
      <c r="G14" s="145"/>
      <c r="H14" s="145">
        <f>'PL3_ NS xã'!F10+5-D14</f>
        <v>5176.5</v>
      </c>
      <c r="I14" s="145"/>
      <c r="J14" s="145"/>
      <c r="K14" s="145">
        <f t="shared" si="2"/>
        <v>5216.5</v>
      </c>
    </row>
    <row r="15" spans="1:16" ht="26.25" customHeight="1">
      <c r="A15" s="143" t="s">
        <v>84</v>
      </c>
      <c r="B15" s="144" t="s">
        <v>98</v>
      </c>
      <c r="C15" s="145">
        <v>3084</v>
      </c>
      <c r="D15" s="145">
        <f t="shared" si="1"/>
        <v>79</v>
      </c>
      <c r="E15" s="145">
        <f>'[9]Thu xã (06a)'!$U$12</f>
        <v>79</v>
      </c>
      <c r="F15" s="145"/>
      <c r="G15" s="145"/>
      <c r="H15" s="145">
        <f>'PL3_ NS xã'!G10+20-D15</f>
        <v>5786.5</v>
      </c>
      <c r="I15" s="145"/>
      <c r="J15" s="145"/>
      <c r="K15" s="145">
        <f t="shared" si="2"/>
        <v>5865.5</v>
      </c>
    </row>
    <row r="16" spans="1:16" ht="26.25" customHeight="1">
      <c r="A16" s="143" t="s">
        <v>85</v>
      </c>
      <c r="B16" s="144" t="s">
        <v>99</v>
      </c>
      <c r="C16" s="145">
        <v>710</v>
      </c>
      <c r="D16" s="145">
        <f t="shared" si="1"/>
        <v>42</v>
      </c>
      <c r="E16" s="145">
        <f>'[9]Thu xã (06a)'!$U$13</f>
        <v>42</v>
      </c>
      <c r="F16" s="145"/>
      <c r="G16" s="145"/>
      <c r="H16" s="145">
        <f>'PL3_ NS xã'!H10-D16</f>
        <v>7551.5</v>
      </c>
      <c r="I16" s="145"/>
      <c r="J16" s="145"/>
      <c r="K16" s="145">
        <f t="shared" si="2"/>
        <v>7593.5</v>
      </c>
    </row>
    <row r="17" spans="1:11" ht="26.25" customHeight="1">
      <c r="A17" s="143" t="s">
        <v>86</v>
      </c>
      <c r="B17" s="144" t="s">
        <v>103</v>
      </c>
      <c r="C17" s="145">
        <v>925</v>
      </c>
      <c r="D17" s="145">
        <f t="shared" si="1"/>
        <v>40</v>
      </c>
      <c r="E17" s="145">
        <f>'[9]Thu xã (06a)'!$U$14</f>
        <v>40</v>
      </c>
      <c r="F17" s="145"/>
      <c r="G17" s="145"/>
      <c r="H17" s="145">
        <f>'PL3_ NS xã'!M10+5-D17</f>
        <v>5104.5</v>
      </c>
      <c r="I17" s="145"/>
      <c r="J17" s="145"/>
      <c r="K17" s="145">
        <f t="shared" si="2"/>
        <v>5144.5</v>
      </c>
    </row>
    <row r="18" spans="1:11" ht="26.25" customHeight="1">
      <c r="A18" s="143" t="s">
        <v>87</v>
      </c>
      <c r="B18" s="144" t="s">
        <v>104</v>
      </c>
      <c r="C18" s="145">
        <v>120</v>
      </c>
      <c r="D18" s="145">
        <f t="shared" si="1"/>
        <v>15</v>
      </c>
      <c r="E18" s="145">
        <f>'[9]Thu xã (06a)'!$U$15</f>
        <v>15</v>
      </c>
      <c r="F18" s="145"/>
      <c r="G18" s="145"/>
      <c r="H18" s="145">
        <f>'PL3_ NS xã'!K10-D18</f>
        <v>4067.5</v>
      </c>
      <c r="I18" s="145"/>
      <c r="J18" s="145"/>
      <c r="K18" s="145">
        <f t="shared" si="2"/>
        <v>4082.5</v>
      </c>
    </row>
    <row r="19" spans="1:11" ht="26.25" customHeight="1">
      <c r="A19" s="143" t="s">
        <v>88</v>
      </c>
      <c r="B19" s="144" t="s">
        <v>100</v>
      </c>
      <c r="C19" s="145">
        <v>2895</v>
      </c>
      <c r="D19" s="145">
        <f t="shared" si="1"/>
        <v>16</v>
      </c>
      <c r="E19" s="145">
        <f>'[9]Thu xã (06a)'!$U$16</f>
        <v>16</v>
      </c>
      <c r="F19" s="145"/>
      <c r="G19" s="145"/>
      <c r="H19" s="145">
        <f>'PL3_ NS xã'!J10-D19</f>
        <v>6020.5</v>
      </c>
      <c r="I19" s="145"/>
      <c r="J19" s="145"/>
      <c r="K19" s="145">
        <f t="shared" si="2"/>
        <v>6036.5</v>
      </c>
    </row>
    <row r="20" spans="1:11" ht="26.25" customHeight="1">
      <c r="A20" s="143" t="s">
        <v>89</v>
      </c>
      <c r="B20" s="144" t="s">
        <v>102</v>
      </c>
      <c r="C20" s="145">
        <v>75</v>
      </c>
      <c r="D20" s="145">
        <f t="shared" si="1"/>
        <v>13</v>
      </c>
      <c r="E20" s="145">
        <f>'[9]Thu xã (06a)'!$U$17</f>
        <v>13</v>
      </c>
      <c r="F20" s="145"/>
      <c r="G20" s="145"/>
      <c r="H20" s="145">
        <f>'PL3_ NS xã'!L10-D20</f>
        <v>6762.5</v>
      </c>
      <c r="I20" s="145"/>
      <c r="J20" s="145"/>
      <c r="K20" s="145">
        <f t="shared" si="2"/>
        <v>6775.5</v>
      </c>
    </row>
    <row r="21" spans="1:11" ht="26.25" customHeight="1">
      <c r="A21" s="143" t="s">
        <v>90</v>
      </c>
      <c r="B21" s="144" t="s">
        <v>101</v>
      </c>
      <c r="C21" s="145">
        <v>720</v>
      </c>
      <c r="D21" s="145">
        <f t="shared" si="1"/>
        <v>16</v>
      </c>
      <c r="E21" s="145">
        <f>'[9]Thu xã (06a)'!$U$18</f>
        <v>16</v>
      </c>
      <c r="F21" s="145"/>
      <c r="G21" s="145"/>
      <c r="H21" s="145">
        <f>'PL3_ NS xã'!I10-D21</f>
        <v>4063.5</v>
      </c>
      <c r="I21" s="145"/>
      <c r="J21" s="145"/>
      <c r="K21" s="145">
        <f t="shared" si="2"/>
        <v>4079.5</v>
      </c>
    </row>
    <row r="22" spans="1:11" ht="26.25" customHeight="1">
      <c r="A22" s="143" t="s">
        <v>91</v>
      </c>
      <c r="B22" s="144" t="s">
        <v>105</v>
      </c>
      <c r="C22" s="145">
        <v>75</v>
      </c>
      <c r="D22" s="145">
        <f t="shared" si="1"/>
        <v>13</v>
      </c>
      <c r="E22" s="145">
        <f>'[9]Thu xã (06a)'!$U$19</f>
        <v>13</v>
      </c>
      <c r="F22" s="145"/>
      <c r="G22" s="145"/>
      <c r="H22" s="145">
        <f>'PL3_ NS xã'!N10-D22</f>
        <v>5741.5</v>
      </c>
      <c r="I22" s="145"/>
      <c r="J22" s="145"/>
      <c r="K22" s="145">
        <f t="shared" si="2"/>
        <v>5754.5</v>
      </c>
    </row>
    <row r="23" spans="1:11" ht="26.25" customHeight="1">
      <c r="A23" s="146" t="s">
        <v>92</v>
      </c>
      <c r="B23" s="147" t="s">
        <v>106</v>
      </c>
      <c r="C23" s="148">
        <v>75</v>
      </c>
      <c r="D23" s="148">
        <f t="shared" si="1"/>
        <v>12</v>
      </c>
      <c r="E23" s="148">
        <f>'[9]Thu xã (06a)'!$U$20</f>
        <v>12</v>
      </c>
      <c r="F23" s="148"/>
      <c r="G23" s="148"/>
      <c r="H23" s="148">
        <f>'PL3_ NS xã'!O10-D23</f>
        <v>5940.5</v>
      </c>
      <c r="I23" s="148"/>
      <c r="J23" s="148"/>
      <c r="K23" s="148">
        <f t="shared" si="2"/>
        <v>5952.5</v>
      </c>
    </row>
  </sheetData>
  <mergeCells count="15">
    <mergeCell ref="J1:K1"/>
    <mergeCell ref="A3:K3"/>
    <mergeCell ref="A4:K4"/>
    <mergeCell ref="J6:K6"/>
    <mergeCell ref="A7:A9"/>
    <mergeCell ref="B7:B9"/>
    <mergeCell ref="C7:C9"/>
    <mergeCell ref="D7:D9"/>
    <mergeCell ref="E7:G7"/>
    <mergeCell ref="H7:H9"/>
    <mergeCell ref="I7:I9"/>
    <mergeCell ref="J7:J9"/>
    <mergeCell ref="K7:K9"/>
    <mergeCell ref="E8:E9"/>
    <mergeCell ref="F8:G8"/>
  </mergeCells>
  <pageMargins left="0.61" right="0.25" top="0.65" bottom="0.56000000000000005" header="0.3" footer="0.3"/>
  <pageSetup paperSize="9" scale="62"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0000"/>
    <pageSetUpPr fitToPage="1"/>
  </sheetPr>
  <dimension ref="A1:O40"/>
  <sheetViews>
    <sheetView topLeftCell="A7" zoomScaleNormal="100" workbookViewId="0">
      <selection activeCell="A5" sqref="A5"/>
    </sheetView>
  </sheetViews>
  <sheetFormatPr defaultRowHeight="15.75"/>
  <cols>
    <col min="1" max="1" width="5.125" style="5" customWidth="1"/>
    <col min="2" max="2" width="22.5" style="5" customWidth="1"/>
    <col min="3" max="3" width="10.875" style="5" customWidth="1"/>
    <col min="4" max="4" width="11.875" style="5" customWidth="1"/>
    <col min="5" max="5" width="10.25" style="5" customWidth="1"/>
    <col min="6" max="6" width="11.375" style="5" customWidth="1"/>
    <col min="7" max="7" width="10" style="5" customWidth="1"/>
    <col min="8" max="8" width="11.375" style="5" customWidth="1"/>
    <col min="9" max="10" width="9.375" style="5" customWidth="1"/>
    <col min="11" max="11" width="9.75" style="5" customWidth="1"/>
    <col min="12" max="12" width="11.5" style="5" customWidth="1"/>
    <col min="13" max="13" width="11.375" style="5" customWidth="1"/>
    <col min="14" max="14" width="10" style="5" customWidth="1"/>
    <col min="15" max="15" width="8.25" style="5" customWidth="1"/>
    <col min="16" max="240" width="9" style="5"/>
    <col min="241" max="241" width="5.125" style="5" customWidth="1"/>
    <col min="242" max="242" width="31.375" style="5" customWidth="1"/>
    <col min="243" max="243" width="8.875" style="5" customWidth="1"/>
    <col min="244" max="244" width="11.875" style="5" customWidth="1"/>
    <col min="245" max="247" width="7.5" style="5" customWidth="1"/>
    <col min="248" max="250" width="8.125" style="5" customWidth="1"/>
    <col min="251" max="251" width="7.5" style="5" customWidth="1"/>
    <col min="252" max="253" width="7.875" style="5" customWidth="1"/>
    <col min="254" max="256" width="9.375" style="5" customWidth="1"/>
    <col min="257" max="260" width="9.25" style="5" customWidth="1"/>
    <col min="261" max="261" width="9.375" style="5" customWidth="1"/>
    <col min="262" max="262" width="9" style="5"/>
    <col min="263" max="264" width="9.375" style="5" customWidth="1"/>
    <col min="265" max="496" width="9" style="5"/>
    <col min="497" max="497" width="5.125" style="5" customWidth="1"/>
    <col min="498" max="498" width="31.375" style="5" customWidth="1"/>
    <col min="499" max="499" width="8.875" style="5" customWidth="1"/>
    <col min="500" max="500" width="11.875" style="5" customWidth="1"/>
    <col min="501" max="503" width="7.5" style="5" customWidth="1"/>
    <col min="504" max="506" width="8.125" style="5" customWidth="1"/>
    <col min="507" max="507" width="7.5" style="5" customWidth="1"/>
    <col min="508" max="509" width="7.875" style="5" customWidth="1"/>
    <col min="510" max="512" width="9.375" style="5" customWidth="1"/>
    <col min="513" max="516" width="9.25" style="5" customWidth="1"/>
    <col min="517" max="517" width="9.375" style="5" customWidth="1"/>
    <col min="518" max="518" width="9" style="5"/>
    <col min="519" max="520" width="9.375" style="5" customWidth="1"/>
    <col min="521" max="752" width="9" style="5"/>
    <col min="753" max="753" width="5.125" style="5" customWidth="1"/>
    <col min="754" max="754" width="31.375" style="5" customWidth="1"/>
    <col min="755" max="755" width="8.875" style="5" customWidth="1"/>
    <col min="756" max="756" width="11.875" style="5" customWidth="1"/>
    <col min="757" max="759" width="7.5" style="5" customWidth="1"/>
    <col min="760" max="762" width="8.125" style="5" customWidth="1"/>
    <col min="763" max="763" width="7.5" style="5" customWidth="1"/>
    <col min="764" max="765" width="7.875" style="5" customWidth="1"/>
    <col min="766" max="768" width="9.375" style="5" customWidth="1"/>
    <col min="769" max="772" width="9.25" style="5" customWidth="1"/>
    <col min="773" max="773" width="9.375" style="5" customWidth="1"/>
    <col min="774" max="774" width="9" style="5"/>
    <col min="775" max="776" width="9.375" style="5" customWidth="1"/>
    <col min="777" max="1008" width="9" style="5"/>
    <col min="1009" max="1009" width="5.125" style="5" customWidth="1"/>
    <col min="1010" max="1010" width="31.375" style="5" customWidth="1"/>
    <col min="1011" max="1011" width="8.875" style="5" customWidth="1"/>
    <col min="1012" max="1012" width="11.875" style="5" customWidth="1"/>
    <col min="1013" max="1015" width="7.5" style="5" customWidth="1"/>
    <col min="1016" max="1018" width="8.125" style="5" customWidth="1"/>
    <col min="1019" max="1019" width="7.5" style="5" customWidth="1"/>
    <col min="1020" max="1021" width="7.875" style="5" customWidth="1"/>
    <col min="1022" max="1024" width="9.375" style="5" customWidth="1"/>
    <col min="1025" max="1028" width="9.25" style="5" customWidth="1"/>
    <col min="1029" max="1029" width="9.375" style="5" customWidth="1"/>
    <col min="1030" max="1030" width="9" style="5"/>
    <col min="1031" max="1032" width="9.375" style="5" customWidth="1"/>
    <col min="1033" max="1264" width="9" style="5"/>
    <col min="1265" max="1265" width="5.125" style="5" customWidth="1"/>
    <col min="1266" max="1266" width="31.375" style="5" customWidth="1"/>
    <col min="1267" max="1267" width="8.875" style="5" customWidth="1"/>
    <col min="1268" max="1268" width="11.875" style="5" customWidth="1"/>
    <col min="1269" max="1271" width="7.5" style="5" customWidth="1"/>
    <col min="1272" max="1274" width="8.125" style="5" customWidth="1"/>
    <col min="1275" max="1275" width="7.5" style="5" customWidth="1"/>
    <col min="1276" max="1277" width="7.875" style="5" customWidth="1"/>
    <col min="1278" max="1280" width="9.375" style="5" customWidth="1"/>
    <col min="1281" max="1284" width="9.25" style="5" customWidth="1"/>
    <col min="1285" max="1285" width="9.375" style="5" customWidth="1"/>
    <col min="1286" max="1286" width="9" style="5"/>
    <col min="1287" max="1288" width="9.375" style="5" customWidth="1"/>
    <col min="1289" max="1520" width="9" style="5"/>
    <col min="1521" max="1521" width="5.125" style="5" customWidth="1"/>
    <col min="1522" max="1522" width="31.375" style="5" customWidth="1"/>
    <col min="1523" max="1523" width="8.875" style="5" customWidth="1"/>
    <col min="1524" max="1524" width="11.875" style="5" customWidth="1"/>
    <col min="1525" max="1527" width="7.5" style="5" customWidth="1"/>
    <col min="1528" max="1530" width="8.125" style="5" customWidth="1"/>
    <col min="1531" max="1531" width="7.5" style="5" customWidth="1"/>
    <col min="1532" max="1533" width="7.875" style="5" customWidth="1"/>
    <col min="1534" max="1536" width="9.375" style="5" customWidth="1"/>
    <col min="1537" max="1540" width="9.25" style="5" customWidth="1"/>
    <col min="1541" max="1541" width="9.375" style="5" customWidth="1"/>
    <col min="1542" max="1542" width="9" style="5"/>
    <col min="1543" max="1544" width="9.375" style="5" customWidth="1"/>
    <col min="1545" max="1776" width="9" style="5"/>
    <col min="1777" max="1777" width="5.125" style="5" customWidth="1"/>
    <col min="1778" max="1778" width="31.375" style="5" customWidth="1"/>
    <col min="1779" max="1779" width="8.875" style="5" customWidth="1"/>
    <col min="1780" max="1780" width="11.875" style="5" customWidth="1"/>
    <col min="1781" max="1783" width="7.5" style="5" customWidth="1"/>
    <col min="1784" max="1786" width="8.125" style="5" customWidth="1"/>
    <col min="1787" max="1787" width="7.5" style="5" customWidth="1"/>
    <col min="1788" max="1789" width="7.875" style="5" customWidth="1"/>
    <col min="1790" max="1792" width="9.375" style="5" customWidth="1"/>
    <col min="1793" max="1796" width="9.25" style="5" customWidth="1"/>
    <col min="1797" max="1797" width="9.375" style="5" customWidth="1"/>
    <col min="1798" max="1798" width="9" style="5"/>
    <col min="1799" max="1800" width="9.375" style="5" customWidth="1"/>
    <col min="1801" max="2032" width="9" style="5"/>
    <col min="2033" max="2033" width="5.125" style="5" customWidth="1"/>
    <col min="2034" max="2034" width="31.375" style="5" customWidth="1"/>
    <col min="2035" max="2035" width="8.875" style="5" customWidth="1"/>
    <col min="2036" max="2036" width="11.875" style="5" customWidth="1"/>
    <col min="2037" max="2039" width="7.5" style="5" customWidth="1"/>
    <col min="2040" max="2042" width="8.125" style="5" customWidth="1"/>
    <col min="2043" max="2043" width="7.5" style="5" customWidth="1"/>
    <col min="2044" max="2045" width="7.875" style="5" customWidth="1"/>
    <col min="2046" max="2048" width="9.375" style="5" customWidth="1"/>
    <col min="2049" max="2052" width="9.25" style="5" customWidth="1"/>
    <col min="2053" max="2053" width="9.375" style="5" customWidth="1"/>
    <col min="2054" max="2054" width="9" style="5"/>
    <col min="2055" max="2056" width="9.375" style="5" customWidth="1"/>
    <col min="2057" max="2288" width="9" style="5"/>
    <col min="2289" max="2289" width="5.125" style="5" customWidth="1"/>
    <col min="2290" max="2290" width="31.375" style="5" customWidth="1"/>
    <col min="2291" max="2291" width="8.875" style="5" customWidth="1"/>
    <col min="2292" max="2292" width="11.875" style="5" customWidth="1"/>
    <col min="2293" max="2295" width="7.5" style="5" customWidth="1"/>
    <col min="2296" max="2298" width="8.125" style="5" customWidth="1"/>
    <col min="2299" max="2299" width="7.5" style="5" customWidth="1"/>
    <col min="2300" max="2301" width="7.875" style="5" customWidth="1"/>
    <col min="2302" max="2304" width="9.375" style="5" customWidth="1"/>
    <col min="2305" max="2308" width="9.25" style="5" customWidth="1"/>
    <col min="2309" max="2309" width="9.375" style="5" customWidth="1"/>
    <col min="2310" max="2310" width="9" style="5"/>
    <col min="2311" max="2312" width="9.375" style="5" customWidth="1"/>
    <col min="2313" max="2544" width="9" style="5"/>
    <col min="2545" max="2545" width="5.125" style="5" customWidth="1"/>
    <col min="2546" max="2546" width="31.375" style="5" customWidth="1"/>
    <col min="2547" max="2547" width="8.875" style="5" customWidth="1"/>
    <col min="2548" max="2548" width="11.875" style="5" customWidth="1"/>
    <col min="2549" max="2551" width="7.5" style="5" customWidth="1"/>
    <col min="2552" max="2554" width="8.125" style="5" customWidth="1"/>
    <col min="2555" max="2555" width="7.5" style="5" customWidth="1"/>
    <col min="2556" max="2557" width="7.875" style="5" customWidth="1"/>
    <col min="2558" max="2560" width="9.375" style="5" customWidth="1"/>
    <col min="2561" max="2564" width="9.25" style="5" customWidth="1"/>
    <col min="2565" max="2565" width="9.375" style="5" customWidth="1"/>
    <col min="2566" max="2566" width="9" style="5"/>
    <col min="2567" max="2568" width="9.375" style="5" customWidth="1"/>
    <col min="2569" max="2800" width="9" style="5"/>
    <col min="2801" max="2801" width="5.125" style="5" customWidth="1"/>
    <col min="2802" max="2802" width="31.375" style="5" customWidth="1"/>
    <col min="2803" max="2803" width="8.875" style="5" customWidth="1"/>
    <col min="2804" max="2804" width="11.875" style="5" customWidth="1"/>
    <col min="2805" max="2807" width="7.5" style="5" customWidth="1"/>
    <col min="2808" max="2810" width="8.125" style="5" customWidth="1"/>
    <col min="2811" max="2811" width="7.5" style="5" customWidth="1"/>
    <col min="2812" max="2813" width="7.875" style="5" customWidth="1"/>
    <col min="2814" max="2816" width="9.375" style="5" customWidth="1"/>
    <col min="2817" max="2820" width="9.25" style="5" customWidth="1"/>
    <col min="2821" max="2821" width="9.375" style="5" customWidth="1"/>
    <col min="2822" max="2822" width="9" style="5"/>
    <col min="2823" max="2824" width="9.375" style="5" customWidth="1"/>
    <col min="2825" max="3056" width="9" style="5"/>
    <col min="3057" max="3057" width="5.125" style="5" customWidth="1"/>
    <col min="3058" max="3058" width="31.375" style="5" customWidth="1"/>
    <col min="3059" max="3059" width="8.875" style="5" customWidth="1"/>
    <col min="3060" max="3060" width="11.875" style="5" customWidth="1"/>
    <col min="3061" max="3063" width="7.5" style="5" customWidth="1"/>
    <col min="3064" max="3066" width="8.125" style="5" customWidth="1"/>
    <col min="3067" max="3067" width="7.5" style="5" customWidth="1"/>
    <col min="3068" max="3069" width="7.875" style="5" customWidth="1"/>
    <col min="3070" max="3072" width="9.375" style="5" customWidth="1"/>
    <col min="3073" max="3076" width="9.25" style="5" customWidth="1"/>
    <col min="3077" max="3077" width="9.375" style="5" customWidth="1"/>
    <col min="3078" max="3078" width="9" style="5"/>
    <col min="3079" max="3080" width="9.375" style="5" customWidth="1"/>
    <col min="3081" max="3312" width="9" style="5"/>
    <col min="3313" max="3313" width="5.125" style="5" customWidth="1"/>
    <col min="3314" max="3314" width="31.375" style="5" customWidth="1"/>
    <col min="3315" max="3315" width="8.875" style="5" customWidth="1"/>
    <col min="3316" max="3316" width="11.875" style="5" customWidth="1"/>
    <col min="3317" max="3319" width="7.5" style="5" customWidth="1"/>
    <col min="3320" max="3322" width="8.125" style="5" customWidth="1"/>
    <col min="3323" max="3323" width="7.5" style="5" customWidth="1"/>
    <col min="3324" max="3325" width="7.875" style="5" customWidth="1"/>
    <col min="3326" max="3328" width="9.375" style="5" customWidth="1"/>
    <col min="3329" max="3332" width="9.25" style="5" customWidth="1"/>
    <col min="3333" max="3333" width="9.375" style="5" customWidth="1"/>
    <col min="3334" max="3334" width="9" style="5"/>
    <col min="3335" max="3336" width="9.375" style="5" customWidth="1"/>
    <col min="3337" max="3568" width="9" style="5"/>
    <col min="3569" max="3569" width="5.125" style="5" customWidth="1"/>
    <col min="3570" max="3570" width="31.375" style="5" customWidth="1"/>
    <col min="3571" max="3571" width="8.875" style="5" customWidth="1"/>
    <col min="3572" max="3572" width="11.875" style="5" customWidth="1"/>
    <col min="3573" max="3575" width="7.5" style="5" customWidth="1"/>
    <col min="3576" max="3578" width="8.125" style="5" customWidth="1"/>
    <col min="3579" max="3579" width="7.5" style="5" customWidth="1"/>
    <col min="3580" max="3581" width="7.875" style="5" customWidth="1"/>
    <col min="3582" max="3584" width="9.375" style="5" customWidth="1"/>
    <col min="3585" max="3588" width="9.25" style="5" customWidth="1"/>
    <col min="3589" max="3589" width="9.375" style="5" customWidth="1"/>
    <col min="3590" max="3590" width="9" style="5"/>
    <col min="3591" max="3592" width="9.375" style="5" customWidth="1"/>
    <col min="3593" max="3824" width="9" style="5"/>
    <col min="3825" max="3825" width="5.125" style="5" customWidth="1"/>
    <col min="3826" max="3826" width="31.375" style="5" customWidth="1"/>
    <col min="3827" max="3827" width="8.875" style="5" customWidth="1"/>
    <col min="3828" max="3828" width="11.875" style="5" customWidth="1"/>
    <col min="3829" max="3831" width="7.5" style="5" customWidth="1"/>
    <col min="3832" max="3834" width="8.125" style="5" customWidth="1"/>
    <col min="3835" max="3835" width="7.5" style="5" customWidth="1"/>
    <col min="3836" max="3837" width="7.875" style="5" customWidth="1"/>
    <col min="3838" max="3840" width="9.375" style="5" customWidth="1"/>
    <col min="3841" max="3844" width="9.25" style="5" customWidth="1"/>
    <col min="3845" max="3845" width="9.375" style="5" customWidth="1"/>
    <col min="3846" max="3846" width="9" style="5"/>
    <col min="3847" max="3848" width="9.375" style="5" customWidth="1"/>
    <col min="3849" max="4080" width="9" style="5"/>
    <col min="4081" max="4081" width="5.125" style="5" customWidth="1"/>
    <col min="4082" max="4082" width="31.375" style="5" customWidth="1"/>
    <col min="4083" max="4083" width="8.875" style="5" customWidth="1"/>
    <col min="4084" max="4084" width="11.875" style="5" customWidth="1"/>
    <col min="4085" max="4087" width="7.5" style="5" customWidth="1"/>
    <col min="4088" max="4090" width="8.125" style="5" customWidth="1"/>
    <col min="4091" max="4091" width="7.5" style="5" customWidth="1"/>
    <col min="4092" max="4093" width="7.875" style="5" customWidth="1"/>
    <col min="4094" max="4096" width="9.375" style="5" customWidth="1"/>
    <col min="4097" max="4100" width="9.25" style="5" customWidth="1"/>
    <col min="4101" max="4101" width="9.375" style="5" customWidth="1"/>
    <col min="4102" max="4102" width="9" style="5"/>
    <col min="4103" max="4104" width="9.375" style="5" customWidth="1"/>
    <col min="4105" max="4336" width="9" style="5"/>
    <col min="4337" max="4337" width="5.125" style="5" customWidth="1"/>
    <col min="4338" max="4338" width="31.375" style="5" customWidth="1"/>
    <col min="4339" max="4339" width="8.875" style="5" customWidth="1"/>
    <col min="4340" max="4340" width="11.875" style="5" customWidth="1"/>
    <col min="4341" max="4343" width="7.5" style="5" customWidth="1"/>
    <col min="4344" max="4346" width="8.125" style="5" customWidth="1"/>
    <col min="4347" max="4347" width="7.5" style="5" customWidth="1"/>
    <col min="4348" max="4349" width="7.875" style="5" customWidth="1"/>
    <col min="4350" max="4352" width="9.375" style="5" customWidth="1"/>
    <col min="4353" max="4356" width="9.25" style="5" customWidth="1"/>
    <col min="4357" max="4357" width="9.375" style="5" customWidth="1"/>
    <col min="4358" max="4358" width="9" style="5"/>
    <col min="4359" max="4360" width="9.375" style="5" customWidth="1"/>
    <col min="4361" max="4592" width="9" style="5"/>
    <col min="4593" max="4593" width="5.125" style="5" customWidth="1"/>
    <col min="4594" max="4594" width="31.375" style="5" customWidth="1"/>
    <col min="4595" max="4595" width="8.875" style="5" customWidth="1"/>
    <col min="4596" max="4596" width="11.875" style="5" customWidth="1"/>
    <col min="4597" max="4599" width="7.5" style="5" customWidth="1"/>
    <col min="4600" max="4602" width="8.125" style="5" customWidth="1"/>
    <col min="4603" max="4603" width="7.5" style="5" customWidth="1"/>
    <col min="4604" max="4605" width="7.875" style="5" customWidth="1"/>
    <col min="4606" max="4608" width="9.375" style="5" customWidth="1"/>
    <col min="4609" max="4612" width="9.25" style="5" customWidth="1"/>
    <col min="4613" max="4613" width="9.375" style="5" customWidth="1"/>
    <col min="4614" max="4614" width="9" style="5"/>
    <col min="4615" max="4616" width="9.375" style="5" customWidth="1"/>
    <col min="4617" max="4848" width="9" style="5"/>
    <col min="4849" max="4849" width="5.125" style="5" customWidth="1"/>
    <col min="4850" max="4850" width="31.375" style="5" customWidth="1"/>
    <col min="4851" max="4851" width="8.875" style="5" customWidth="1"/>
    <col min="4852" max="4852" width="11.875" style="5" customWidth="1"/>
    <col min="4853" max="4855" width="7.5" style="5" customWidth="1"/>
    <col min="4856" max="4858" width="8.125" style="5" customWidth="1"/>
    <col min="4859" max="4859" width="7.5" style="5" customWidth="1"/>
    <col min="4860" max="4861" width="7.875" style="5" customWidth="1"/>
    <col min="4862" max="4864" width="9.375" style="5" customWidth="1"/>
    <col min="4865" max="4868" width="9.25" style="5" customWidth="1"/>
    <col min="4869" max="4869" width="9.375" style="5" customWidth="1"/>
    <col min="4870" max="4870" width="9" style="5"/>
    <col min="4871" max="4872" width="9.375" style="5" customWidth="1"/>
    <col min="4873" max="5104" width="9" style="5"/>
    <col min="5105" max="5105" width="5.125" style="5" customWidth="1"/>
    <col min="5106" max="5106" width="31.375" style="5" customWidth="1"/>
    <col min="5107" max="5107" width="8.875" style="5" customWidth="1"/>
    <col min="5108" max="5108" width="11.875" style="5" customWidth="1"/>
    <col min="5109" max="5111" width="7.5" style="5" customWidth="1"/>
    <col min="5112" max="5114" width="8.125" style="5" customWidth="1"/>
    <col min="5115" max="5115" width="7.5" style="5" customWidth="1"/>
    <col min="5116" max="5117" width="7.875" style="5" customWidth="1"/>
    <col min="5118" max="5120" width="9.375" style="5" customWidth="1"/>
    <col min="5121" max="5124" width="9.25" style="5" customWidth="1"/>
    <col min="5125" max="5125" width="9.375" style="5" customWidth="1"/>
    <col min="5126" max="5126" width="9" style="5"/>
    <col min="5127" max="5128" width="9.375" style="5" customWidth="1"/>
    <col min="5129" max="5360" width="9" style="5"/>
    <col min="5361" max="5361" width="5.125" style="5" customWidth="1"/>
    <col min="5362" max="5362" width="31.375" style="5" customWidth="1"/>
    <col min="5363" max="5363" width="8.875" style="5" customWidth="1"/>
    <col min="5364" max="5364" width="11.875" style="5" customWidth="1"/>
    <col min="5365" max="5367" width="7.5" style="5" customWidth="1"/>
    <col min="5368" max="5370" width="8.125" style="5" customWidth="1"/>
    <col min="5371" max="5371" width="7.5" style="5" customWidth="1"/>
    <col min="5372" max="5373" width="7.875" style="5" customWidth="1"/>
    <col min="5374" max="5376" width="9.375" style="5" customWidth="1"/>
    <col min="5377" max="5380" width="9.25" style="5" customWidth="1"/>
    <col min="5381" max="5381" width="9.375" style="5" customWidth="1"/>
    <col min="5382" max="5382" width="9" style="5"/>
    <col min="5383" max="5384" width="9.375" style="5" customWidth="1"/>
    <col min="5385" max="5616" width="9" style="5"/>
    <col min="5617" max="5617" width="5.125" style="5" customWidth="1"/>
    <col min="5618" max="5618" width="31.375" style="5" customWidth="1"/>
    <col min="5619" max="5619" width="8.875" style="5" customWidth="1"/>
    <col min="5620" max="5620" width="11.875" style="5" customWidth="1"/>
    <col min="5621" max="5623" width="7.5" style="5" customWidth="1"/>
    <col min="5624" max="5626" width="8.125" style="5" customWidth="1"/>
    <col min="5627" max="5627" width="7.5" style="5" customWidth="1"/>
    <col min="5628" max="5629" width="7.875" style="5" customWidth="1"/>
    <col min="5630" max="5632" width="9.375" style="5" customWidth="1"/>
    <col min="5633" max="5636" width="9.25" style="5" customWidth="1"/>
    <col min="5637" max="5637" width="9.375" style="5" customWidth="1"/>
    <col min="5638" max="5638" width="9" style="5"/>
    <col min="5639" max="5640" width="9.375" style="5" customWidth="1"/>
    <col min="5641" max="5872" width="9" style="5"/>
    <col min="5873" max="5873" width="5.125" style="5" customWidth="1"/>
    <col min="5874" max="5874" width="31.375" style="5" customWidth="1"/>
    <col min="5875" max="5875" width="8.875" style="5" customWidth="1"/>
    <col min="5876" max="5876" width="11.875" style="5" customWidth="1"/>
    <col min="5877" max="5879" width="7.5" style="5" customWidth="1"/>
    <col min="5880" max="5882" width="8.125" style="5" customWidth="1"/>
    <col min="5883" max="5883" width="7.5" style="5" customWidth="1"/>
    <col min="5884" max="5885" width="7.875" style="5" customWidth="1"/>
    <col min="5886" max="5888" width="9.375" style="5" customWidth="1"/>
    <col min="5889" max="5892" width="9.25" style="5" customWidth="1"/>
    <col min="5893" max="5893" width="9.375" style="5" customWidth="1"/>
    <col min="5894" max="5894" width="9" style="5"/>
    <col min="5895" max="5896" width="9.375" style="5" customWidth="1"/>
    <col min="5897" max="6128" width="9" style="5"/>
    <col min="6129" max="6129" width="5.125" style="5" customWidth="1"/>
    <col min="6130" max="6130" width="31.375" style="5" customWidth="1"/>
    <col min="6131" max="6131" width="8.875" style="5" customWidth="1"/>
    <col min="6132" max="6132" width="11.875" style="5" customWidth="1"/>
    <col min="6133" max="6135" width="7.5" style="5" customWidth="1"/>
    <col min="6136" max="6138" width="8.125" style="5" customWidth="1"/>
    <col min="6139" max="6139" width="7.5" style="5" customWidth="1"/>
    <col min="6140" max="6141" width="7.875" style="5" customWidth="1"/>
    <col min="6142" max="6144" width="9.375" style="5" customWidth="1"/>
    <col min="6145" max="6148" width="9.25" style="5" customWidth="1"/>
    <col min="6149" max="6149" width="9.375" style="5" customWidth="1"/>
    <col min="6150" max="6150" width="9" style="5"/>
    <col min="6151" max="6152" width="9.375" style="5" customWidth="1"/>
    <col min="6153" max="6384" width="9" style="5"/>
    <col min="6385" max="6385" width="5.125" style="5" customWidth="1"/>
    <col min="6386" max="6386" width="31.375" style="5" customWidth="1"/>
    <col min="6387" max="6387" width="8.875" style="5" customWidth="1"/>
    <col min="6388" max="6388" width="11.875" style="5" customWidth="1"/>
    <col min="6389" max="6391" width="7.5" style="5" customWidth="1"/>
    <col min="6392" max="6394" width="8.125" style="5" customWidth="1"/>
    <col min="6395" max="6395" width="7.5" style="5" customWidth="1"/>
    <col min="6396" max="6397" width="7.875" style="5" customWidth="1"/>
    <col min="6398" max="6400" width="9.375" style="5" customWidth="1"/>
    <col min="6401" max="6404" width="9.25" style="5" customWidth="1"/>
    <col min="6405" max="6405" width="9.375" style="5" customWidth="1"/>
    <col min="6406" max="6406" width="9" style="5"/>
    <col min="6407" max="6408" width="9.375" style="5" customWidth="1"/>
    <col min="6409" max="6640" width="9" style="5"/>
    <col min="6641" max="6641" width="5.125" style="5" customWidth="1"/>
    <col min="6642" max="6642" width="31.375" style="5" customWidth="1"/>
    <col min="6643" max="6643" width="8.875" style="5" customWidth="1"/>
    <col min="6644" max="6644" width="11.875" style="5" customWidth="1"/>
    <col min="6645" max="6647" width="7.5" style="5" customWidth="1"/>
    <col min="6648" max="6650" width="8.125" style="5" customWidth="1"/>
    <col min="6651" max="6651" width="7.5" style="5" customWidth="1"/>
    <col min="6652" max="6653" width="7.875" style="5" customWidth="1"/>
    <col min="6654" max="6656" width="9.375" style="5" customWidth="1"/>
    <col min="6657" max="6660" width="9.25" style="5" customWidth="1"/>
    <col min="6661" max="6661" width="9.375" style="5" customWidth="1"/>
    <col min="6662" max="6662" width="9" style="5"/>
    <col min="6663" max="6664" width="9.375" style="5" customWidth="1"/>
    <col min="6665" max="6896" width="9" style="5"/>
    <col min="6897" max="6897" width="5.125" style="5" customWidth="1"/>
    <col min="6898" max="6898" width="31.375" style="5" customWidth="1"/>
    <col min="6899" max="6899" width="8.875" style="5" customWidth="1"/>
    <col min="6900" max="6900" width="11.875" style="5" customWidth="1"/>
    <col min="6901" max="6903" width="7.5" style="5" customWidth="1"/>
    <col min="6904" max="6906" width="8.125" style="5" customWidth="1"/>
    <col min="6907" max="6907" width="7.5" style="5" customWidth="1"/>
    <col min="6908" max="6909" width="7.875" style="5" customWidth="1"/>
    <col min="6910" max="6912" width="9.375" style="5" customWidth="1"/>
    <col min="6913" max="6916" width="9.25" style="5" customWidth="1"/>
    <col min="6917" max="6917" width="9.375" style="5" customWidth="1"/>
    <col min="6918" max="6918" width="9" style="5"/>
    <col min="6919" max="6920" width="9.375" style="5" customWidth="1"/>
    <col min="6921" max="7152" width="9" style="5"/>
    <col min="7153" max="7153" width="5.125" style="5" customWidth="1"/>
    <col min="7154" max="7154" width="31.375" style="5" customWidth="1"/>
    <col min="7155" max="7155" width="8.875" style="5" customWidth="1"/>
    <col min="7156" max="7156" width="11.875" style="5" customWidth="1"/>
    <col min="7157" max="7159" width="7.5" style="5" customWidth="1"/>
    <col min="7160" max="7162" width="8.125" style="5" customWidth="1"/>
    <col min="7163" max="7163" width="7.5" style="5" customWidth="1"/>
    <col min="7164" max="7165" width="7.875" style="5" customWidth="1"/>
    <col min="7166" max="7168" width="9.375" style="5" customWidth="1"/>
    <col min="7169" max="7172" width="9.25" style="5" customWidth="1"/>
    <col min="7173" max="7173" width="9.375" style="5" customWidth="1"/>
    <col min="7174" max="7174" width="9" style="5"/>
    <col min="7175" max="7176" width="9.375" style="5" customWidth="1"/>
    <col min="7177" max="7408" width="9" style="5"/>
    <col min="7409" max="7409" width="5.125" style="5" customWidth="1"/>
    <col min="7410" max="7410" width="31.375" style="5" customWidth="1"/>
    <col min="7411" max="7411" width="8.875" style="5" customWidth="1"/>
    <col min="7412" max="7412" width="11.875" style="5" customWidth="1"/>
    <col min="7413" max="7415" width="7.5" style="5" customWidth="1"/>
    <col min="7416" max="7418" width="8.125" style="5" customWidth="1"/>
    <col min="7419" max="7419" width="7.5" style="5" customWidth="1"/>
    <col min="7420" max="7421" width="7.875" style="5" customWidth="1"/>
    <col min="7422" max="7424" width="9.375" style="5" customWidth="1"/>
    <col min="7425" max="7428" width="9.25" style="5" customWidth="1"/>
    <col min="7429" max="7429" width="9.375" style="5" customWidth="1"/>
    <col min="7430" max="7430" width="9" style="5"/>
    <col min="7431" max="7432" width="9.375" style="5" customWidth="1"/>
    <col min="7433" max="7664" width="9" style="5"/>
    <col min="7665" max="7665" width="5.125" style="5" customWidth="1"/>
    <col min="7666" max="7666" width="31.375" style="5" customWidth="1"/>
    <col min="7667" max="7667" width="8.875" style="5" customWidth="1"/>
    <col min="7668" max="7668" width="11.875" style="5" customWidth="1"/>
    <col min="7669" max="7671" width="7.5" style="5" customWidth="1"/>
    <col min="7672" max="7674" width="8.125" style="5" customWidth="1"/>
    <col min="7675" max="7675" width="7.5" style="5" customWidth="1"/>
    <col min="7676" max="7677" width="7.875" style="5" customWidth="1"/>
    <col min="7678" max="7680" width="9.375" style="5" customWidth="1"/>
    <col min="7681" max="7684" width="9.25" style="5" customWidth="1"/>
    <col min="7685" max="7685" width="9.375" style="5" customWidth="1"/>
    <col min="7686" max="7686" width="9" style="5"/>
    <col min="7687" max="7688" width="9.375" style="5" customWidth="1"/>
    <col min="7689" max="7920" width="9" style="5"/>
    <col min="7921" max="7921" width="5.125" style="5" customWidth="1"/>
    <col min="7922" max="7922" width="31.375" style="5" customWidth="1"/>
    <col min="7923" max="7923" width="8.875" style="5" customWidth="1"/>
    <col min="7924" max="7924" width="11.875" style="5" customWidth="1"/>
    <col min="7925" max="7927" width="7.5" style="5" customWidth="1"/>
    <col min="7928" max="7930" width="8.125" style="5" customWidth="1"/>
    <col min="7931" max="7931" width="7.5" style="5" customWidth="1"/>
    <col min="7932" max="7933" width="7.875" style="5" customWidth="1"/>
    <col min="7934" max="7936" width="9.375" style="5" customWidth="1"/>
    <col min="7937" max="7940" width="9.25" style="5" customWidth="1"/>
    <col min="7941" max="7941" width="9.375" style="5" customWidth="1"/>
    <col min="7942" max="7942" width="9" style="5"/>
    <col min="7943" max="7944" width="9.375" style="5" customWidth="1"/>
    <col min="7945" max="8176" width="9" style="5"/>
    <col min="8177" max="8177" width="5.125" style="5" customWidth="1"/>
    <col min="8178" max="8178" width="31.375" style="5" customWidth="1"/>
    <col min="8179" max="8179" width="8.875" style="5" customWidth="1"/>
    <col min="8180" max="8180" width="11.875" style="5" customWidth="1"/>
    <col min="8181" max="8183" width="7.5" style="5" customWidth="1"/>
    <col min="8184" max="8186" width="8.125" style="5" customWidth="1"/>
    <col min="8187" max="8187" width="7.5" style="5" customWidth="1"/>
    <col min="8188" max="8189" width="7.875" style="5" customWidth="1"/>
    <col min="8190" max="8192" width="9.375" style="5" customWidth="1"/>
    <col min="8193" max="8196" width="9.25" style="5" customWidth="1"/>
    <col min="8197" max="8197" width="9.375" style="5" customWidth="1"/>
    <col min="8198" max="8198" width="9" style="5"/>
    <col min="8199" max="8200" width="9.375" style="5" customWidth="1"/>
    <col min="8201" max="8432" width="9" style="5"/>
    <col min="8433" max="8433" width="5.125" style="5" customWidth="1"/>
    <col min="8434" max="8434" width="31.375" style="5" customWidth="1"/>
    <col min="8435" max="8435" width="8.875" style="5" customWidth="1"/>
    <col min="8436" max="8436" width="11.875" style="5" customWidth="1"/>
    <col min="8437" max="8439" width="7.5" style="5" customWidth="1"/>
    <col min="8440" max="8442" width="8.125" style="5" customWidth="1"/>
    <col min="8443" max="8443" width="7.5" style="5" customWidth="1"/>
    <col min="8444" max="8445" width="7.875" style="5" customWidth="1"/>
    <col min="8446" max="8448" width="9.375" style="5" customWidth="1"/>
    <col min="8449" max="8452" width="9.25" style="5" customWidth="1"/>
    <col min="8453" max="8453" width="9.375" style="5" customWidth="1"/>
    <col min="8454" max="8454" width="9" style="5"/>
    <col min="8455" max="8456" width="9.375" style="5" customWidth="1"/>
    <col min="8457" max="8688" width="9" style="5"/>
    <col min="8689" max="8689" width="5.125" style="5" customWidth="1"/>
    <col min="8690" max="8690" width="31.375" style="5" customWidth="1"/>
    <col min="8691" max="8691" width="8.875" style="5" customWidth="1"/>
    <col min="8692" max="8692" width="11.875" style="5" customWidth="1"/>
    <col min="8693" max="8695" width="7.5" style="5" customWidth="1"/>
    <col min="8696" max="8698" width="8.125" style="5" customWidth="1"/>
    <col min="8699" max="8699" width="7.5" style="5" customWidth="1"/>
    <col min="8700" max="8701" width="7.875" style="5" customWidth="1"/>
    <col min="8702" max="8704" width="9.375" style="5" customWidth="1"/>
    <col min="8705" max="8708" width="9.25" style="5" customWidth="1"/>
    <col min="8709" max="8709" width="9.375" style="5" customWidth="1"/>
    <col min="8710" max="8710" width="9" style="5"/>
    <col min="8711" max="8712" width="9.375" style="5" customWidth="1"/>
    <col min="8713" max="8944" width="9" style="5"/>
    <col min="8945" max="8945" width="5.125" style="5" customWidth="1"/>
    <col min="8946" max="8946" width="31.375" style="5" customWidth="1"/>
    <col min="8947" max="8947" width="8.875" style="5" customWidth="1"/>
    <col min="8948" max="8948" width="11.875" style="5" customWidth="1"/>
    <col min="8949" max="8951" width="7.5" style="5" customWidth="1"/>
    <col min="8952" max="8954" width="8.125" style="5" customWidth="1"/>
    <col min="8955" max="8955" width="7.5" style="5" customWidth="1"/>
    <col min="8956" max="8957" width="7.875" style="5" customWidth="1"/>
    <col min="8958" max="8960" width="9.375" style="5" customWidth="1"/>
    <col min="8961" max="8964" width="9.25" style="5" customWidth="1"/>
    <col min="8965" max="8965" width="9.375" style="5" customWidth="1"/>
    <col min="8966" max="8966" width="9" style="5"/>
    <col min="8967" max="8968" width="9.375" style="5" customWidth="1"/>
    <col min="8969" max="9200" width="9" style="5"/>
    <col min="9201" max="9201" width="5.125" style="5" customWidth="1"/>
    <col min="9202" max="9202" width="31.375" style="5" customWidth="1"/>
    <col min="9203" max="9203" width="8.875" style="5" customWidth="1"/>
    <col min="9204" max="9204" width="11.875" style="5" customWidth="1"/>
    <col min="9205" max="9207" width="7.5" style="5" customWidth="1"/>
    <col min="9208" max="9210" width="8.125" style="5" customWidth="1"/>
    <col min="9211" max="9211" width="7.5" style="5" customWidth="1"/>
    <col min="9212" max="9213" width="7.875" style="5" customWidth="1"/>
    <col min="9214" max="9216" width="9.375" style="5" customWidth="1"/>
    <col min="9217" max="9220" width="9.25" style="5" customWidth="1"/>
    <col min="9221" max="9221" width="9.375" style="5" customWidth="1"/>
    <col min="9222" max="9222" width="9" style="5"/>
    <col min="9223" max="9224" width="9.375" style="5" customWidth="1"/>
    <col min="9225" max="9456" width="9" style="5"/>
    <col min="9457" max="9457" width="5.125" style="5" customWidth="1"/>
    <col min="9458" max="9458" width="31.375" style="5" customWidth="1"/>
    <col min="9459" max="9459" width="8.875" style="5" customWidth="1"/>
    <col min="9460" max="9460" width="11.875" style="5" customWidth="1"/>
    <col min="9461" max="9463" width="7.5" style="5" customWidth="1"/>
    <col min="9464" max="9466" width="8.125" style="5" customWidth="1"/>
    <col min="9467" max="9467" width="7.5" style="5" customWidth="1"/>
    <col min="9468" max="9469" width="7.875" style="5" customWidth="1"/>
    <col min="9470" max="9472" width="9.375" style="5" customWidth="1"/>
    <col min="9473" max="9476" width="9.25" style="5" customWidth="1"/>
    <col min="9477" max="9477" width="9.375" style="5" customWidth="1"/>
    <col min="9478" max="9478" width="9" style="5"/>
    <col min="9479" max="9480" width="9.375" style="5" customWidth="1"/>
    <col min="9481" max="9712" width="9" style="5"/>
    <col min="9713" max="9713" width="5.125" style="5" customWidth="1"/>
    <col min="9714" max="9714" width="31.375" style="5" customWidth="1"/>
    <col min="9715" max="9715" width="8.875" style="5" customWidth="1"/>
    <col min="9716" max="9716" width="11.875" style="5" customWidth="1"/>
    <col min="9717" max="9719" width="7.5" style="5" customWidth="1"/>
    <col min="9720" max="9722" width="8.125" style="5" customWidth="1"/>
    <col min="9723" max="9723" width="7.5" style="5" customWidth="1"/>
    <col min="9724" max="9725" width="7.875" style="5" customWidth="1"/>
    <col min="9726" max="9728" width="9.375" style="5" customWidth="1"/>
    <col min="9729" max="9732" width="9.25" style="5" customWidth="1"/>
    <col min="9733" max="9733" width="9.375" style="5" customWidth="1"/>
    <col min="9734" max="9734" width="9" style="5"/>
    <col min="9735" max="9736" width="9.375" style="5" customWidth="1"/>
    <col min="9737" max="9968" width="9" style="5"/>
    <col min="9969" max="9969" width="5.125" style="5" customWidth="1"/>
    <col min="9970" max="9970" width="31.375" style="5" customWidth="1"/>
    <col min="9971" max="9971" width="8.875" style="5" customWidth="1"/>
    <col min="9972" max="9972" width="11.875" style="5" customWidth="1"/>
    <col min="9973" max="9975" width="7.5" style="5" customWidth="1"/>
    <col min="9976" max="9978" width="8.125" style="5" customWidth="1"/>
    <col min="9979" max="9979" width="7.5" style="5" customWidth="1"/>
    <col min="9980" max="9981" width="7.875" style="5" customWidth="1"/>
    <col min="9982" max="9984" width="9.375" style="5" customWidth="1"/>
    <col min="9985" max="9988" width="9.25" style="5" customWidth="1"/>
    <col min="9989" max="9989" width="9.375" style="5" customWidth="1"/>
    <col min="9990" max="9990" width="9" style="5"/>
    <col min="9991" max="9992" width="9.375" style="5" customWidth="1"/>
    <col min="9993" max="10224" width="9" style="5"/>
    <col min="10225" max="10225" width="5.125" style="5" customWidth="1"/>
    <col min="10226" max="10226" width="31.375" style="5" customWidth="1"/>
    <col min="10227" max="10227" width="8.875" style="5" customWidth="1"/>
    <col min="10228" max="10228" width="11.875" style="5" customWidth="1"/>
    <col min="10229" max="10231" width="7.5" style="5" customWidth="1"/>
    <col min="10232" max="10234" width="8.125" style="5" customWidth="1"/>
    <col min="10235" max="10235" width="7.5" style="5" customWidth="1"/>
    <col min="10236" max="10237" width="7.875" style="5" customWidth="1"/>
    <col min="10238" max="10240" width="9.375" style="5" customWidth="1"/>
    <col min="10241" max="10244" width="9.25" style="5" customWidth="1"/>
    <col min="10245" max="10245" width="9.375" style="5" customWidth="1"/>
    <col min="10246" max="10246" width="9" style="5"/>
    <col min="10247" max="10248" width="9.375" style="5" customWidth="1"/>
    <col min="10249" max="10480" width="9" style="5"/>
    <col min="10481" max="10481" width="5.125" style="5" customWidth="1"/>
    <col min="10482" max="10482" width="31.375" style="5" customWidth="1"/>
    <col min="10483" max="10483" width="8.875" style="5" customWidth="1"/>
    <col min="10484" max="10484" width="11.875" style="5" customWidth="1"/>
    <col min="10485" max="10487" width="7.5" style="5" customWidth="1"/>
    <col min="10488" max="10490" width="8.125" style="5" customWidth="1"/>
    <col min="10491" max="10491" width="7.5" style="5" customWidth="1"/>
    <col min="10492" max="10493" width="7.875" style="5" customWidth="1"/>
    <col min="10494" max="10496" width="9.375" style="5" customWidth="1"/>
    <col min="10497" max="10500" width="9.25" style="5" customWidth="1"/>
    <col min="10501" max="10501" width="9.375" style="5" customWidth="1"/>
    <col min="10502" max="10502" width="9" style="5"/>
    <col min="10503" max="10504" width="9.375" style="5" customWidth="1"/>
    <col min="10505" max="10736" width="9" style="5"/>
    <col min="10737" max="10737" width="5.125" style="5" customWidth="1"/>
    <col min="10738" max="10738" width="31.375" style="5" customWidth="1"/>
    <col min="10739" max="10739" width="8.875" style="5" customWidth="1"/>
    <col min="10740" max="10740" width="11.875" style="5" customWidth="1"/>
    <col min="10741" max="10743" width="7.5" style="5" customWidth="1"/>
    <col min="10744" max="10746" width="8.125" style="5" customWidth="1"/>
    <col min="10747" max="10747" width="7.5" style="5" customWidth="1"/>
    <col min="10748" max="10749" width="7.875" style="5" customWidth="1"/>
    <col min="10750" max="10752" width="9.375" style="5" customWidth="1"/>
    <col min="10753" max="10756" width="9.25" style="5" customWidth="1"/>
    <col min="10757" max="10757" width="9.375" style="5" customWidth="1"/>
    <col min="10758" max="10758" width="9" style="5"/>
    <col min="10759" max="10760" width="9.375" style="5" customWidth="1"/>
    <col min="10761" max="10992" width="9" style="5"/>
    <col min="10993" max="10993" width="5.125" style="5" customWidth="1"/>
    <col min="10994" max="10994" width="31.375" style="5" customWidth="1"/>
    <col min="10995" max="10995" width="8.875" style="5" customWidth="1"/>
    <col min="10996" max="10996" width="11.875" style="5" customWidth="1"/>
    <col min="10997" max="10999" width="7.5" style="5" customWidth="1"/>
    <col min="11000" max="11002" width="8.125" style="5" customWidth="1"/>
    <col min="11003" max="11003" width="7.5" style="5" customWidth="1"/>
    <col min="11004" max="11005" width="7.875" style="5" customWidth="1"/>
    <col min="11006" max="11008" width="9.375" style="5" customWidth="1"/>
    <col min="11009" max="11012" width="9.25" style="5" customWidth="1"/>
    <col min="11013" max="11013" width="9.375" style="5" customWidth="1"/>
    <col min="11014" max="11014" width="9" style="5"/>
    <col min="11015" max="11016" width="9.375" style="5" customWidth="1"/>
    <col min="11017" max="11248" width="9" style="5"/>
    <col min="11249" max="11249" width="5.125" style="5" customWidth="1"/>
    <col min="11250" max="11250" width="31.375" style="5" customWidth="1"/>
    <col min="11251" max="11251" width="8.875" style="5" customWidth="1"/>
    <col min="11252" max="11252" width="11.875" style="5" customWidth="1"/>
    <col min="11253" max="11255" width="7.5" style="5" customWidth="1"/>
    <col min="11256" max="11258" width="8.125" style="5" customWidth="1"/>
    <col min="11259" max="11259" width="7.5" style="5" customWidth="1"/>
    <col min="11260" max="11261" width="7.875" style="5" customWidth="1"/>
    <col min="11262" max="11264" width="9.375" style="5" customWidth="1"/>
    <col min="11265" max="11268" width="9.25" style="5" customWidth="1"/>
    <col min="11269" max="11269" width="9.375" style="5" customWidth="1"/>
    <col min="11270" max="11270" width="9" style="5"/>
    <col min="11271" max="11272" width="9.375" style="5" customWidth="1"/>
    <col min="11273" max="11504" width="9" style="5"/>
    <col min="11505" max="11505" width="5.125" style="5" customWidth="1"/>
    <col min="11506" max="11506" width="31.375" style="5" customWidth="1"/>
    <col min="11507" max="11507" width="8.875" style="5" customWidth="1"/>
    <col min="11508" max="11508" width="11.875" style="5" customWidth="1"/>
    <col min="11509" max="11511" width="7.5" style="5" customWidth="1"/>
    <col min="11512" max="11514" width="8.125" style="5" customWidth="1"/>
    <col min="11515" max="11515" width="7.5" style="5" customWidth="1"/>
    <col min="11516" max="11517" width="7.875" style="5" customWidth="1"/>
    <col min="11518" max="11520" width="9.375" style="5" customWidth="1"/>
    <col min="11521" max="11524" width="9.25" style="5" customWidth="1"/>
    <col min="11525" max="11525" width="9.375" style="5" customWidth="1"/>
    <col min="11526" max="11526" width="9" style="5"/>
    <col min="11527" max="11528" width="9.375" style="5" customWidth="1"/>
    <col min="11529" max="11760" width="9" style="5"/>
    <col min="11761" max="11761" width="5.125" style="5" customWidth="1"/>
    <col min="11762" max="11762" width="31.375" style="5" customWidth="1"/>
    <col min="11763" max="11763" width="8.875" style="5" customWidth="1"/>
    <col min="11764" max="11764" width="11.875" style="5" customWidth="1"/>
    <col min="11765" max="11767" width="7.5" style="5" customWidth="1"/>
    <col min="11768" max="11770" width="8.125" style="5" customWidth="1"/>
    <col min="11771" max="11771" width="7.5" style="5" customWidth="1"/>
    <col min="11772" max="11773" width="7.875" style="5" customWidth="1"/>
    <col min="11774" max="11776" width="9.375" style="5" customWidth="1"/>
    <col min="11777" max="11780" width="9.25" style="5" customWidth="1"/>
    <col min="11781" max="11781" width="9.375" style="5" customWidth="1"/>
    <col min="11782" max="11782" width="9" style="5"/>
    <col min="11783" max="11784" width="9.375" style="5" customWidth="1"/>
    <col min="11785" max="12016" width="9" style="5"/>
    <col min="12017" max="12017" width="5.125" style="5" customWidth="1"/>
    <col min="12018" max="12018" width="31.375" style="5" customWidth="1"/>
    <col min="12019" max="12019" width="8.875" style="5" customWidth="1"/>
    <col min="12020" max="12020" width="11.875" style="5" customWidth="1"/>
    <col min="12021" max="12023" width="7.5" style="5" customWidth="1"/>
    <col min="12024" max="12026" width="8.125" style="5" customWidth="1"/>
    <col min="12027" max="12027" width="7.5" style="5" customWidth="1"/>
    <col min="12028" max="12029" width="7.875" style="5" customWidth="1"/>
    <col min="12030" max="12032" width="9.375" style="5" customWidth="1"/>
    <col min="12033" max="12036" width="9.25" style="5" customWidth="1"/>
    <col min="12037" max="12037" width="9.375" style="5" customWidth="1"/>
    <col min="12038" max="12038" width="9" style="5"/>
    <col min="12039" max="12040" width="9.375" style="5" customWidth="1"/>
    <col min="12041" max="12272" width="9" style="5"/>
    <col min="12273" max="12273" width="5.125" style="5" customWidth="1"/>
    <col min="12274" max="12274" width="31.375" style="5" customWidth="1"/>
    <col min="12275" max="12275" width="8.875" style="5" customWidth="1"/>
    <col min="12276" max="12276" width="11.875" style="5" customWidth="1"/>
    <col min="12277" max="12279" width="7.5" style="5" customWidth="1"/>
    <col min="12280" max="12282" width="8.125" style="5" customWidth="1"/>
    <col min="12283" max="12283" width="7.5" style="5" customWidth="1"/>
    <col min="12284" max="12285" width="7.875" style="5" customWidth="1"/>
    <col min="12286" max="12288" width="9.375" style="5" customWidth="1"/>
    <col min="12289" max="12292" width="9.25" style="5" customWidth="1"/>
    <col min="12293" max="12293" width="9.375" style="5" customWidth="1"/>
    <col min="12294" max="12294" width="9" style="5"/>
    <col min="12295" max="12296" width="9.375" style="5" customWidth="1"/>
    <col min="12297" max="12528" width="9" style="5"/>
    <col min="12529" max="12529" width="5.125" style="5" customWidth="1"/>
    <col min="12530" max="12530" width="31.375" style="5" customWidth="1"/>
    <col min="12531" max="12531" width="8.875" style="5" customWidth="1"/>
    <col min="12532" max="12532" width="11.875" style="5" customWidth="1"/>
    <col min="12533" max="12535" width="7.5" style="5" customWidth="1"/>
    <col min="12536" max="12538" width="8.125" style="5" customWidth="1"/>
    <col min="12539" max="12539" width="7.5" style="5" customWidth="1"/>
    <col min="12540" max="12541" width="7.875" style="5" customWidth="1"/>
    <col min="12542" max="12544" width="9.375" style="5" customWidth="1"/>
    <col min="12545" max="12548" width="9.25" style="5" customWidth="1"/>
    <col min="12549" max="12549" width="9.375" style="5" customWidth="1"/>
    <col min="12550" max="12550" width="9" style="5"/>
    <col min="12551" max="12552" width="9.375" style="5" customWidth="1"/>
    <col min="12553" max="12784" width="9" style="5"/>
    <col min="12785" max="12785" width="5.125" style="5" customWidth="1"/>
    <col min="12786" max="12786" width="31.375" style="5" customWidth="1"/>
    <col min="12787" max="12787" width="8.875" style="5" customWidth="1"/>
    <col min="12788" max="12788" width="11.875" style="5" customWidth="1"/>
    <col min="12789" max="12791" width="7.5" style="5" customWidth="1"/>
    <col min="12792" max="12794" width="8.125" style="5" customWidth="1"/>
    <col min="12795" max="12795" width="7.5" style="5" customWidth="1"/>
    <col min="12796" max="12797" width="7.875" style="5" customWidth="1"/>
    <col min="12798" max="12800" width="9.375" style="5" customWidth="1"/>
    <col min="12801" max="12804" width="9.25" style="5" customWidth="1"/>
    <col min="12805" max="12805" width="9.375" style="5" customWidth="1"/>
    <col min="12806" max="12806" width="9" style="5"/>
    <col min="12807" max="12808" width="9.375" style="5" customWidth="1"/>
    <col min="12809" max="13040" width="9" style="5"/>
    <col min="13041" max="13041" width="5.125" style="5" customWidth="1"/>
    <col min="13042" max="13042" width="31.375" style="5" customWidth="1"/>
    <col min="13043" max="13043" width="8.875" style="5" customWidth="1"/>
    <col min="13044" max="13044" width="11.875" style="5" customWidth="1"/>
    <col min="13045" max="13047" width="7.5" style="5" customWidth="1"/>
    <col min="13048" max="13050" width="8.125" style="5" customWidth="1"/>
    <col min="13051" max="13051" width="7.5" style="5" customWidth="1"/>
    <col min="13052" max="13053" width="7.875" style="5" customWidth="1"/>
    <col min="13054" max="13056" width="9.375" style="5" customWidth="1"/>
    <col min="13057" max="13060" width="9.25" style="5" customWidth="1"/>
    <col min="13061" max="13061" width="9.375" style="5" customWidth="1"/>
    <col min="13062" max="13062" width="9" style="5"/>
    <col min="13063" max="13064" width="9.375" style="5" customWidth="1"/>
    <col min="13065" max="13296" width="9" style="5"/>
    <col min="13297" max="13297" width="5.125" style="5" customWidth="1"/>
    <col min="13298" max="13298" width="31.375" style="5" customWidth="1"/>
    <col min="13299" max="13299" width="8.875" style="5" customWidth="1"/>
    <col min="13300" max="13300" width="11.875" style="5" customWidth="1"/>
    <col min="13301" max="13303" width="7.5" style="5" customWidth="1"/>
    <col min="13304" max="13306" width="8.125" style="5" customWidth="1"/>
    <col min="13307" max="13307" width="7.5" style="5" customWidth="1"/>
    <col min="13308" max="13309" width="7.875" style="5" customWidth="1"/>
    <col min="13310" max="13312" width="9.375" style="5" customWidth="1"/>
    <col min="13313" max="13316" width="9.25" style="5" customWidth="1"/>
    <col min="13317" max="13317" width="9.375" style="5" customWidth="1"/>
    <col min="13318" max="13318" width="9" style="5"/>
    <col min="13319" max="13320" width="9.375" style="5" customWidth="1"/>
    <col min="13321" max="13552" width="9" style="5"/>
    <col min="13553" max="13553" width="5.125" style="5" customWidth="1"/>
    <col min="13554" max="13554" width="31.375" style="5" customWidth="1"/>
    <col min="13555" max="13555" width="8.875" style="5" customWidth="1"/>
    <col min="13556" max="13556" width="11.875" style="5" customWidth="1"/>
    <col min="13557" max="13559" width="7.5" style="5" customWidth="1"/>
    <col min="13560" max="13562" width="8.125" style="5" customWidth="1"/>
    <col min="13563" max="13563" width="7.5" style="5" customWidth="1"/>
    <col min="13564" max="13565" width="7.875" style="5" customWidth="1"/>
    <col min="13566" max="13568" width="9.375" style="5" customWidth="1"/>
    <col min="13569" max="13572" width="9.25" style="5" customWidth="1"/>
    <col min="13573" max="13573" width="9.375" style="5" customWidth="1"/>
    <col min="13574" max="13574" width="9" style="5"/>
    <col min="13575" max="13576" width="9.375" style="5" customWidth="1"/>
    <col min="13577" max="13808" width="9" style="5"/>
    <col min="13809" max="13809" width="5.125" style="5" customWidth="1"/>
    <col min="13810" max="13810" width="31.375" style="5" customWidth="1"/>
    <col min="13811" max="13811" width="8.875" style="5" customWidth="1"/>
    <col min="13812" max="13812" width="11.875" style="5" customWidth="1"/>
    <col min="13813" max="13815" width="7.5" style="5" customWidth="1"/>
    <col min="13816" max="13818" width="8.125" style="5" customWidth="1"/>
    <col min="13819" max="13819" width="7.5" style="5" customWidth="1"/>
    <col min="13820" max="13821" width="7.875" style="5" customWidth="1"/>
    <col min="13822" max="13824" width="9.375" style="5" customWidth="1"/>
    <col min="13825" max="13828" width="9.25" style="5" customWidth="1"/>
    <col min="13829" max="13829" width="9.375" style="5" customWidth="1"/>
    <col min="13830" max="13830" width="9" style="5"/>
    <col min="13831" max="13832" width="9.375" style="5" customWidth="1"/>
    <col min="13833" max="14064" width="9" style="5"/>
    <col min="14065" max="14065" width="5.125" style="5" customWidth="1"/>
    <col min="14066" max="14066" width="31.375" style="5" customWidth="1"/>
    <col min="14067" max="14067" width="8.875" style="5" customWidth="1"/>
    <col min="14068" max="14068" width="11.875" style="5" customWidth="1"/>
    <col min="14069" max="14071" width="7.5" style="5" customWidth="1"/>
    <col min="14072" max="14074" width="8.125" style="5" customWidth="1"/>
    <col min="14075" max="14075" width="7.5" style="5" customWidth="1"/>
    <col min="14076" max="14077" width="7.875" style="5" customWidth="1"/>
    <col min="14078" max="14080" width="9.375" style="5" customWidth="1"/>
    <col min="14081" max="14084" width="9.25" style="5" customWidth="1"/>
    <col min="14085" max="14085" width="9.375" style="5" customWidth="1"/>
    <col min="14086" max="14086" width="9" style="5"/>
    <col min="14087" max="14088" width="9.375" style="5" customWidth="1"/>
    <col min="14089" max="14320" width="9" style="5"/>
    <col min="14321" max="14321" width="5.125" style="5" customWidth="1"/>
    <col min="14322" max="14322" width="31.375" style="5" customWidth="1"/>
    <col min="14323" max="14323" width="8.875" style="5" customWidth="1"/>
    <col min="14324" max="14324" width="11.875" style="5" customWidth="1"/>
    <col min="14325" max="14327" width="7.5" style="5" customWidth="1"/>
    <col min="14328" max="14330" width="8.125" style="5" customWidth="1"/>
    <col min="14331" max="14331" width="7.5" style="5" customWidth="1"/>
    <col min="14332" max="14333" width="7.875" style="5" customWidth="1"/>
    <col min="14334" max="14336" width="9.375" style="5" customWidth="1"/>
    <col min="14337" max="14340" width="9.25" style="5" customWidth="1"/>
    <col min="14341" max="14341" width="9.375" style="5" customWidth="1"/>
    <col min="14342" max="14342" width="9" style="5"/>
    <col min="14343" max="14344" width="9.375" style="5" customWidth="1"/>
    <col min="14345" max="14576" width="9" style="5"/>
    <col min="14577" max="14577" width="5.125" style="5" customWidth="1"/>
    <col min="14578" max="14578" width="31.375" style="5" customWidth="1"/>
    <col min="14579" max="14579" width="8.875" style="5" customWidth="1"/>
    <col min="14580" max="14580" width="11.875" style="5" customWidth="1"/>
    <col min="14581" max="14583" width="7.5" style="5" customWidth="1"/>
    <col min="14584" max="14586" width="8.125" style="5" customWidth="1"/>
    <col min="14587" max="14587" width="7.5" style="5" customWidth="1"/>
    <col min="14588" max="14589" width="7.875" style="5" customWidth="1"/>
    <col min="14590" max="14592" width="9.375" style="5" customWidth="1"/>
    <col min="14593" max="14596" width="9.25" style="5" customWidth="1"/>
    <col min="14597" max="14597" width="9.375" style="5" customWidth="1"/>
    <col min="14598" max="14598" width="9" style="5"/>
    <col min="14599" max="14600" width="9.375" style="5" customWidth="1"/>
    <col min="14601" max="14832" width="9" style="5"/>
    <col min="14833" max="14833" width="5.125" style="5" customWidth="1"/>
    <col min="14834" max="14834" width="31.375" style="5" customWidth="1"/>
    <col min="14835" max="14835" width="8.875" style="5" customWidth="1"/>
    <col min="14836" max="14836" width="11.875" style="5" customWidth="1"/>
    <col min="14837" max="14839" width="7.5" style="5" customWidth="1"/>
    <col min="14840" max="14842" width="8.125" style="5" customWidth="1"/>
    <col min="14843" max="14843" width="7.5" style="5" customWidth="1"/>
    <col min="14844" max="14845" width="7.875" style="5" customWidth="1"/>
    <col min="14846" max="14848" width="9.375" style="5" customWidth="1"/>
    <col min="14849" max="14852" width="9.25" style="5" customWidth="1"/>
    <col min="14853" max="14853" width="9.375" style="5" customWidth="1"/>
    <col min="14854" max="14854" width="9" style="5"/>
    <col min="14855" max="14856" width="9.375" style="5" customWidth="1"/>
    <col min="14857" max="15088" width="9" style="5"/>
    <col min="15089" max="15089" width="5.125" style="5" customWidth="1"/>
    <col min="15090" max="15090" width="31.375" style="5" customWidth="1"/>
    <col min="15091" max="15091" width="8.875" style="5" customWidth="1"/>
    <col min="15092" max="15092" width="11.875" style="5" customWidth="1"/>
    <col min="15093" max="15095" width="7.5" style="5" customWidth="1"/>
    <col min="15096" max="15098" width="8.125" style="5" customWidth="1"/>
    <col min="15099" max="15099" width="7.5" style="5" customWidth="1"/>
    <col min="15100" max="15101" width="7.875" style="5" customWidth="1"/>
    <col min="15102" max="15104" width="9.375" style="5" customWidth="1"/>
    <col min="15105" max="15108" width="9.25" style="5" customWidth="1"/>
    <col min="15109" max="15109" width="9.375" style="5" customWidth="1"/>
    <col min="15110" max="15110" width="9" style="5"/>
    <col min="15111" max="15112" width="9.375" style="5" customWidth="1"/>
    <col min="15113" max="15344" width="9" style="5"/>
    <col min="15345" max="15345" width="5.125" style="5" customWidth="1"/>
    <col min="15346" max="15346" width="31.375" style="5" customWidth="1"/>
    <col min="15347" max="15347" width="8.875" style="5" customWidth="1"/>
    <col min="15348" max="15348" width="11.875" style="5" customWidth="1"/>
    <col min="15349" max="15351" width="7.5" style="5" customWidth="1"/>
    <col min="15352" max="15354" width="8.125" style="5" customWidth="1"/>
    <col min="15355" max="15355" width="7.5" style="5" customWidth="1"/>
    <col min="15356" max="15357" width="7.875" style="5" customWidth="1"/>
    <col min="15358" max="15360" width="9.375" style="5" customWidth="1"/>
    <col min="15361" max="15364" width="9.25" style="5" customWidth="1"/>
    <col min="15365" max="15365" width="9.375" style="5" customWidth="1"/>
    <col min="15366" max="15366" width="9" style="5"/>
    <col min="15367" max="15368" width="9.375" style="5" customWidth="1"/>
    <col min="15369" max="15600" width="9" style="5"/>
    <col min="15601" max="15601" width="5.125" style="5" customWidth="1"/>
    <col min="15602" max="15602" width="31.375" style="5" customWidth="1"/>
    <col min="15603" max="15603" width="8.875" style="5" customWidth="1"/>
    <col min="15604" max="15604" width="11.875" style="5" customWidth="1"/>
    <col min="15605" max="15607" width="7.5" style="5" customWidth="1"/>
    <col min="15608" max="15610" width="8.125" style="5" customWidth="1"/>
    <col min="15611" max="15611" width="7.5" style="5" customWidth="1"/>
    <col min="15612" max="15613" width="7.875" style="5" customWidth="1"/>
    <col min="15614" max="15616" width="9.375" style="5" customWidth="1"/>
    <col min="15617" max="15620" width="9.25" style="5" customWidth="1"/>
    <col min="15621" max="15621" width="9.375" style="5" customWidth="1"/>
    <col min="15622" max="15622" width="9" style="5"/>
    <col min="15623" max="15624" width="9.375" style="5" customWidth="1"/>
    <col min="15625" max="15856" width="9" style="5"/>
    <col min="15857" max="15857" width="5.125" style="5" customWidth="1"/>
    <col min="15858" max="15858" width="31.375" style="5" customWidth="1"/>
    <col min="15859" max="15859" width="8.875" style="5" customWidth="1"/>
    <col min="15860" max="15860" width="11.875" style="5" customWidth="1"/>
    <col min="15861" max="15863" width="7.5" style="5" customWidth="1"/>
    <col min="15864" max="15866" width="8.125" style="5" customWidth="1"/>
    <col min="15867" max="15867" width="7.5" style="5" customWidth="1"/>
    <col min="15868" max="15869" width="7.875" style="5" customWidth="1"/>
    <col min="15870" max="15872" width="9.375" style="5" customWidth="1"/>
    <col min="15873" max="15876" width="9.25" style="5" customWidth="1"/>
    <col min="15877" max="15877" width="9.375" style="5" customWidth="1"/>
    <col min="15878" max="15878" width="9" style="5"/>
    <col min="15879" max="15880" width="9.375" style="5" customWidth="1"/>
    <col min="15881" max="16112" width="9" style="5"/>
    <col min="16113" max="16113" width="5.125" style="5" customWidth="1"/>
    <col min="16114" max="16114" width="31.375" style="5" customWidth="1"/>
    <col min="16115" max="16115" width="8.875" style="5" customWidth="1"/>
    <col min="16116" max="16116" width="11.875" style="5" customWidth="1"/>
    <col min="16117" max="16119" width="7.5" style="5" customWidth="1"/>
    <col min="16120" max="16122" width="8.125" style="5" customWidth="1"/>
    <col min="16123" max="16123" width="7.5" style="5" customWidth="1"/>
    <col min="16124" max="16125" width="7.875" style="5" customWidth="1"/>
    <col min="16126" max="16128" width="9.375" style="5" customWidth="1"/>
    <col min="16129" max="16132" width="9.25" style="5" customWidth="1"/>
    <col min="16133" max="16133" width="9.375" style="5" customWidth="1"/>
    <col min="16134" max="16134" width="9" style="5"/>
    <col min="16135" max="16136" width="9.375" style="5" customWidth="1"/>
    <col min="16137" max="16384" width="9" style="5"/>
  </cols>
  <sheetData>
    <row r="1" spans="1:15" ht="20.25" customHeight="1">
      <c r="A1" s="3"/>
      <c r="B1" s="3"/>
      <c r="C1" s="4"/>
      <c r="D1" s="4"/>
      <c r="E1" s="4"/>
      <c r="F1" s="4"/>
      <c r="G1" s="4"/>
      <c r="H1" s="4"/>
      <c r="I1" s="4"/>
      <c r="J1" s="81"/>
      <c r="K1" s="7"/>
      <c r="L1" s="7"/>
      <c r="M1" s="535" t="s">
        <v>326</v>
      </c>
      <c r="N1" s="535"/>
      <c r="O1" s="535"/>
    </row>
    <row r="2" spans="1:15" ht="16.5" customHeight="1">
      <c r="A2" s="6"/>
      <c r="B2" s="6"/>
      <c r="C2" s="4"/>
      <c r="D2" s="4"/>
      <c r="E2" s="4"/>
      <c r="F2" s="4"/>
      <c r="G2" s="4"/>
      <c r="H2" s="4"/>
      <c r="I2" s="4"/>
      <c r="J2" s="4"/>
      <c r="K2" s="4"/>
      <c r="L2" s="4"/>
      <c r="M2" s="4"/>
      <c r="N2" s="4"/>
      <c r="O2" s="4"/>
    </row>
    <row r="3" spans="1:15" ht="21" customHeight="1">
      <c r="A3" s="536" t="s">
        <v>327</v>
      </c>
      <c r="B3" s="536"/>
      <c r="C3" s="536"/>
      <c r="D3" s="536"/>
      <c r="E3" s="536"/>
      <c r="F3" s="536"/>
      <c r="G3" s="536"/>
      <c r="H3" s="536"/>
      <c r="I3" s="536"/>
      <c r="J3" s="536"/>
      <c r="K3" s="536"/>
      <c r="L3" s="536"/>
      <c r="M3" s="536"/>
      <c r="N3" s="536"/>
      <c r="O3" s="536"/>
    </row>
    <row r="4" spans="1:15" ht="24" customHeight="1">
      <c r="A4" s="537" t="s">
        <v>939</v>
      </c>
      <c r="B4" s="537"/>
      <c r="C4" s="537"/>
      <c r="D4" s="537"/>
      <c r="E4" s="537"/>
      <c r="F4" s="537"/>
      <c r="G4" s="537"/>
      <c r="H4" s="537"/>
      <c r="I4" s="537"/>
      <c r="J4" s="537"/>
      <c r="K4" s="537"/>
      <c r="L4" s="537"/>
      <c r="M4" s="537"/>
      <c r="N4" s="537"/>
      <c r="O4" s="537"/>
    </row>
    <row r="5" spans="1:15" ht="18.75">
      <c r="A5" s="8"/>
      <c r="B5" s="8"/>
      <c r="C5" s="4"/>
      <c r="D5" s="4"/>
      <c r="E5" s="4"/>
      <c r="F5" s="4"/>
      <c r="G5" s="4"/>
      <c r="H5" s="4"/>
      <c r="I5" s="4"/>
      <c r="J5" s="4"/>
      <c r="K5" s="4"/>
      <c r="L5" s="4"/>
      <c r="M5" s="4"/>
      <c r="N5" s="4"/>
      <c r="O5" s="4"/>
    </row>
    <row r="6" spans="1:15" ht="18.75" customHeight="1">
      <c r="A6" s="83"/>
      <c r="B6" s="83"/>
      <c r="C6" s="9"/>
      <c r="D6" s="9"/>
      <c r="E6" s="9"/>
      <c r="F6" s="72"/>
      <c r="G6" s="569"/>
      <c r="H6" s="569"/>
      <c r="I6" s="9"/>
      <c r="K6" s="12"/>
      <c r="L6" s="12"/>
      <c r="M6" s="569" t="s">
        <v>436</v>
      </c>
      <c r="N6" s="569"/>
      <c r="O6" s="569"/>
    </row>
    <row r="7" spans="1:15" s="10" customFormat="1" ht="24.75" customHeight="1">
      <c r="A7" s="539" t="s">
        <v>75</v>
      </c>
      <c r="B7" s="546" t="s">
        <v>26</v>
      </c>
      <c r="C7" s="539" t="s">
        <v>328</v>
      </c>
      <c r="D7" s="546" t="s">
        <v>329</v>
      </c>
      <c r="E7" s="546"/>
      <c r="F7" s="546"/>
      <c r="G7" s="546"/>
      <c r="H7" s="546"/>
      <c r="I7" s="546"/>
      <c r="J7" s="546"/>
      <c r="K7" s="539" t="s">
        <v>330</v>
      </c>
      <c r="L7" s="539"/>
      <c r="M7" s="539"/>
      <c r="N7" s="539"/>
      <c r="O7" s="539" t="s">
        <v>356</v>
      </c>
    </row>
    <row r="8" spans="1:15" s="10" customFormat="1" ht="39" customHeight="1">
      <c r="A8" s="539"/>
      <c r="B8" s="546"/>
      <c r="C8" s="539"/>
      <c r="D8" s="539" t="s">
        <v>331</v>
      </c>
      <c r="E8" s="539" t="s">
        <v>51</v>
      </c>
      <c r="F8" s="539"/>
      <c r="G8" s="546" t="s">
        <v>42</v>
      </c>
      <c r="H8" s="546"/>
      <c r="I8" s="539" t="s">
        <v>45</v>
      </c>
      <c r="J8" s="539" t="s">
        <v>46</v>
      </c>
      <c r="K8" s="539" t="s">
        <v>68</v>
      </c>
      <c r="L8" s="539" t="s">
        <v>332</v>
      </c>
      <c r="M8" s="539" t="s">
        <v>333</v>
      </c>
      <c r="N8" s="539" t="s">
        <v>355</v>
      </c>
      <c r="O8" s="539"/>
    </row>
    <row r="9" spans="1:15" s="10" customFormat="1" ht="132.75" customHeight="1">
      <c r="A9" s="539"/>
      <c r="B9" s="546"/>
      <c r="C9" s="539"/>
      <c r="D9" s="539"/>
      <c r="E9" s="82" t="s">
        <v>68</v>
      </c>
      <c r="F9" s="82" t="s">
        <v>335</v>
      </c>
      <c r="G9" s="82" t="s">
        <v>68</v>
      </c>
      <c r="H9" s="87" t="s">
        <v>336</v>
      </c>
      <c r="I9" s="539"/>
      <c r="J9" s="539"/>
      <c r="K9" s="539"/>
      <c r="L9" s="539"/>
      <c r="M9" s="539"/>
      <c r="N9" s="539"/>
      <c r="O9" s="539"/>
    </row>
    <row r="10" spans="1:15" s="27" customFormat="1" ht="17.25" customHeight="1">
      <c r="A10" s="97" t="s">
        <v>4</v>
      </c>
      <c r="B10" s="97" t="s">
        <v>5</v>
      </c>
      <c r="C10" s="149" t="s">
        <v>337</v>
      </c>
      <c r="D10" s="149" t="s">
        <v>338</v>
      </c>
      <c r="E10" s="149" t="s">
        <v>83</v>
      </c>
      <c r="F10" s="149" t="s">
        <v>84</v>
      </c>
      <c r="G10" s="149" t="s">
        <v>85</v>
      </c>
      <c r="H10" s="149" t="s">
        <v>86</v>
      </c>
      <c r="I10" s="149" t="s">
        <v>87</v>
      </c>
      <c r="J10" s="149" t="s">
        <v>88</v>
      </c>
      <c r="K10" s="150" t="s">
        <v>339</v>
      </c>
      <c r="L10" s="149" t="s">
        <v>90</v>
      </c>
      <c r="M10" s="149" t="s">
        <v>91</v>
      </c>
      <c r="N10" s="149" t="s">
        <v>92</v>
      </c>
      <c r="O10" s="149" t="s">
        <v>93</v>
      </c>
    </row>
    <row r="11" spans="1:15" s="9" customFormat="1" ht="30.75" customHeight="1">
      <c r="A11" s="14"/>
      <c r="B11" s="14" t="s">
        <v>27</v>
      </c>
      <c r="C11" s="186">
        <f>SUM(C12:C23)</f>
        <v>69953</v>
      </c>
      <c r="D11" s="186">
        <f t="shared" ref="D11:O11" si="0">SUM(D12:D23)</f>
        <v>69443</v>
      </c>
      <c r="E11" s="186">
        <f t="shared" si="0"/>
        <v>900</v>
      </c>
      <c r="F11" s="186">
        <f t="shared" si="0"/>
        <v>900</v>
      </c>
      <c r="G11" s="186">
        <f t="shared" si="0"/>
        <v>67162</v>
      </c>
      <c r="H11" s="186">
        <f t="shared" si="0"/>
        <v>100</v>
      </c>
      <c r="I11" s="186">
        <f t="shared" si="0"/>
        <v>1381</v>
      </c>
      <c r="J11" s="186">
        <f t="shared" si="0"/>
        <v>0</v>
      </c>
      <c r="K11" s="186">
        <f t="shared" si="0"/>
        <v>510</v>
      </c>
      <c r="L11" s="186">
        <f t="shared" si="0"/>
        <v>0</v>
      </c>
      <c r="M11" s="186">
        <f t="shared" si="0"/>
        <v>510</v>
      </c>
      <c r="N11" s="186">
        <f t="shared" si="0"/>
        <v>0</v>
      </c>
      <c r="O11" s="186">
        <f t="shared" si="0"/>
        <v>0</v>
      </c>
    </row>
    <row r="12" spans="1:15" s="9" customFormat="1" ht="21.95" customHeight="1">
      <c r="A12" s="28" t="s">
        <v>81</v>
      </c>
      <c r="B12" s="29" t="s">
        <v>95</v>
      </c>
      <c r="C12" s="187">
        <f>D12+K12+O12</f>
        <v>7010.5</v>
      </c>
      <c r="D12" s="187">
        <f>E12+G12+I12+J12</f>
        <v>6908.5</v>
      </c>
      <c r="E12" s="187">
        <f>F12</f>
        <v>720</v>
      </c>
      <c r="F12" s="187">
        <v>720</v>
      </c>
      <c r="G12" s="187">
        <f>'PL3_ NS xã'!D10-I12</f>
        <v>6056.5</v>
      </c>
      <c r="H12" s="187">
        <f>'PL3_ NS xã'!D51</f>
        <v>10</v>
      </c>
      <c r="I12" s="187">
        <f>'PL3_ NS xã'!D69</f>
        <v>132</v>
      </c>
      <c r="J12" s="187"/>
      <c r="K12" s="187">
        <f>L12+M12+N12</f>
        <v>102</v>
      </c>
      <c r="L12" s="187"/>
      <c r="M12" s="187">
        <f>'PL3_ NS xã'!D70</f>
        <v>102</v>
      </c>
      <c r="N12" s="187"/>
      <c r="O12" s="187"/>
    </row>
    <row r="13" spans="1:15" s="9" customFormat="1" ht="21.95" customHeight="1">
      <c r="A13" s="28" t="s">
        <v>82</v>
      </c>
      <c r="B13" s="29" t="s">
        <v>96</v>
      </c>
      <c r="C13" s="187">
        <f t="shared" ref="C13:C23" si="1">D13+K13+O13</f>
        <v>6135.5</v>
      </c>
      <c r="D13" s="187">
        <f t="shared" ref="D13:D23" si="2">E13+G13+I13+J13</f>
        <v>6033.5</v>
      </c>
      <c r="E13" s="187">
        <f t="shared" ref="E13:E23" si="3">F13</f>
        <v>150</v>
      </c>
      <c r="F13" s="187">
        <v>150</v>
      </c>
      <c r="G13" s="187">
        <f>'PL3_ NS xã'!E10-I13</f>
        <v>5765.5</v>
      </c>
      <c r="H13" s="187">
        <f>'PL3_ NS xã'!E51</f>
        <v>10</v>
      </c>
      <c r="I13" s="187">
        <f>'PL3_ NS xã'!E69</f>
        <v>118</v>
      </c>
      <c r="J13" s="187"/>
      <c r="K13" s="187">
        <f t="shared" ref="K13:K23" si="4">L13+M13+N13</f>
        <v>102</v>
      </c>
      <c r="L13" s="187"/>
      <c r="M13" s="187">
        <f>'PL3_ NS xã'!E70</f>
        <v>102</v>
      </c>
      <c r="N13" s="187"/>
      <c r="O13" s="187"/>
    </row>
    <row r="14" spans="1:15" s="9" customFormat="1" ht="21.95" customHeight="1">
      <c r="A14" s="28" t="s">
        <v>83</v>
      </c>
      <c r="B14" s="29" t="s">
        <v>97</v>
      </c>
      <c r="C14" s="187">
        <f t="shared" si="1"/>
        <v>5267.5</v>
      </c>
      <c r="D14" s="187">
        <f t="shared" si="2"/>
        <v>5216.5</v>
      </c>
      <c r="E14" s="187">
        <f t="shared" si="3"/>
        <v>5</v>
      </c>
      <c r="F14" s="187">
        <v>5</v>
      </c>
      <c r="G14" s="187">
        <f>'PL3_ NS xã'!F10-I14</f>
        <v>5107.5</v>
      </c>
      <c r="H14" s="187">
        <f>'PL3_ NS xã'!F51</f>
        <v>8</v>
      </c>
      <c r="I14" s="187">
        <f>'PL3_ NS xã'!F69</f>
        <v>104</v>
      </c>
      <c r="J14" s="187"/>
      <c r="K14" s="187">
        <f t="shared" si="4"/>
        <v>51</v>
      </c>
      <c r="L14" s="187"/>
      <c r="M14" s="187">
        <f>'PL3_ NS xã'!F70</f>
        <v>51</v>
      </c>
      <c r="N14" s="187"/>
      <c r="O14" s="187"/>
    </row>
    <row r="15" spans="1:15" s="9" customFormat="1" ht="21.95" customHeight="1">
      <c r="A15" s="28" t="s">
        <v>84</v>
      </c>
      <c r="B15" s="29" t="s">
        <v>98</v>
      </c>
      <c r="C15" s="187">
        <f t="shared" si="1"/>
        <v>5967.5</v>
      </c>
      <c r="D15" s="187">
        <f t="shared" si="2"/>
        <v>5865.5</v>
      </c>
      <c r="E15" s="187">
        <f t="shared" si="3"/>
        <v>20</v>
      </c>
      <c r="F15" s="187">
        <v>20</v>
      </c>
      <c r="G15" s="187">
        <f>'PL3_ NS xã'!G10-I15</f>
        <v>5728.5</v>
      </c>
      <c r="H15" s="187">
        <v>8</v>
      </c>
      <c r="I15" s="187">
        <f>'PL3_ NS xã'!G69</f>
        <v>117</v>
      </c>
      <c r="J15" s="187"/>
      <c r="K15" s="187">
        <f t="shared" si="4"/>
        <v>102</v>
      </c>
      <c r="L15" s="187"/>
      <c r="M15" s="187">
        <f>'PL3_ NS xã'!G70</f>
        <v>102</v>
      </c>
      <c r="N15" s="187"/>
      <c r="O15" s="187"/>
    </row>
    <row r="16" spans="1:15" s="9" customFormat="1" ht="21.95" customHeight="1">
      <c r="A16" s="28" t="s">
        <v>85</v>
      </c>
      <c r="B16" s="29" t="s">
        <v>99</v>
      </c>
      <c r="C16" s="187">
        <f t="shared" si="1"/>
        <v>7593.5</v>
      </c>
      <c r="D16" s="187">
        <f t="shared" si="2"/>
        <v>7593.5</v>
      </c>
      <c r="E16" s="187">
        <f t="shared" si="3"/>
        <v>0</v>
      </c>
      <c r="F16" s="187"/>
      <c r="G16" s="187">
        <f>'PL3_ NS xã'!H10-I16</f>
        <v>7441.5</v>
      </c>
      <c r="H16" s="187">
        <v>8</v>
      </c>
      <c r="I16" s="187">
        <f>'PL3_ NS xã'!H69</f>
        <v>152</v>
      </c>
      <c r="J16" s="187"/>
      <c r="K16" s="187">
        <f t="shared" si="4"/>
        <v>0</v>
      </c>
      <c r="L16" s="187"/>
      <c r="M16" s="187">
        <f>'PL3_ NS xã'!H70</f>
        <v>0</v>
      </c>
      <c r="N16" s="187"/>
      <c r="O16" s="187"/>
    </row>
    <row r="17" spans="1:15" s="9" customFormat="1" ht="21.95" customHeight="1">
      <c r="A17" s="28" t="s">
        <v>86</v>
      </c>
      <c r="B17" s="29" t="s">
        <v>103</v>
      </c>
      <c r="C17" s="187">
        <f t="shared" si="1"/>
        <v>5246.5</v>
      </c>
      <c r="D17" s="187">
        <f t="shared" si="2"/>
        <v>5144.5</v>
      </c>
      <c r="E17" s="187">
        <f t="shared" si="3"/>
        <v>5</v>
      </c>
      <c r="F17" s="187">
        <v>5</v>
      </c>
      <c r="G17" s="187">
        <f>'PL3_ NS xã'!M10-I17</f>
        <v>5036.5</v>
      </c>
      <c r="H17" s="187">
        <v>8</v>
      </c>
      <c r="I17" s="187">
        <f>'PL3_ NS xã'!M69</f>
        <v>103</v>
      </c>
      <c r="J17" s="187"/>
      <c r="K17" s="187">
        <f t="shared" si="4"/>
        <v>102</v>
      </c>
      <c r="L17" s="187"/>
      <c r="M17" s="187">
        <f>'PL3_ NS xã'!M70</f>
        <v>102</v>
      </c>
      <c r="N17" s="187"/>
      <c r="O17" s="187"/>
    </row>
    <row r="18" spans="1:15" s="9" customFormat="1" ht="21.95" customHeight="1">
      <c r="A18" s="28" t="s">
        <v>87</v>
      </c>
      <c r="B18" s="29" t="s">
        <v>104</v>
      </c>
      <c r="C18" s="187">
        <f t="shared" si="1"/>
        <v>4082.5</v>
      </c>
      <c r="D18" s="187">
        <f t="shared" si="2"/>
        <v>4082.5</v>
      </c>
      <c r="E18" s="187">
        <f t="shared" si="3"/>
        <v>0</v>
      </c>
      <c r="F18" s="187"/>
      <c r="G18" s="187">
        <f>'PL3_ NS xã'!K10-I18</f>
        <v>4000.5</v>
      </c>
      <c r="H18" s="187">
        <v>8</v>
      </c>
      <c r="I18" s="187">
        <f>'PL3_ NS xã'!K69</f>
        <v>82</v>
      </c>
      <c r="J18" s="187"/>
      <c r="K18" s="187">
        <f t="shared" si="4"/>
        <v>0</v>
      </c>
      <c r="L18" s="187"/>
      <c r="M18" s="187">
        <f>'PL3_ NS xã'!K70</f>
        <v>0</v>
      </c>
      <c r="N18" s="187"/>
      <c r="O18" s="187"/>
    </row>
    <row r="19" spans="1:15" s="9" customFormat="1" ht="21.95" customHeight="1">
      <c r="A19" s="28" t="s">
        <v>88</v>
      </c>
      <c r="B19" s="29" t="s">
        <v>100</v>
      </c>
      <c r="C19" s="187">
        <f t="shared" si="1"/>
        <v>6036.5</v>
      </c>
      <c r="D19" s="187">
        <f t="shared" si="2"/>
        <v>6036.5</v>
      </c>
      <c r="E19" s="187">
        <f t="shared" si="3"/>
        <v>0</v>
      </c>
      <c r="F19" s="187"/>
      <c r="G19" s="187">
        <f>'PL3_ NS xã'!J10-I19</f>
        <v>5915.5</v>
      </c>
      <c r="H19" s="187">
        <v>8</v>
      </c>
      <c r="I19" s="187">
        <f>'PL3_ NS xã'!J69</f>
        <v>121</v>
      </c>
      <c r="J19" s="187"/>
      <c r="K19" s="187">
        <f t="shared" si="4"/>
        <v>0</v>
      </c>
      <c r="L19" s="187"/>
      <c r="M19" s="187">
        <f>'PL3_ NS xã'!J70</f>
        <v>0</v>
      </c>
      <c r="N19" s="187"/>
      <c r="O19" s="187"/>
    </row>
    <row r="20" spans="1:15" s="9" customFormat="1" ht="21.95" customHeight="1">
      <c r="A20" s="28" t="s">
        <v>89</v>
      </c>
      <c r="B20" s="29" t="s">
        <v>102</v>
      </c>
      <c r="C20" s="187">
        <f t="shared" si="1"/>
        <v>6826.5</v>
      </c>
      <c r="D20" s="187">
        <f t="shared" si="2"/>
        <v>6775.5</v>
      </c>
      <c r="E20" s="187">
        <f t="shared" si="3"/>
        <v>0</v>
      </c>
      <c r="F20" s="187"/>
      <c r="G20" s="187">
        <f>'PL3_ NS xã'!L10-I20</f>
        <v>6639.5</v>
      </c>
      <c r="H20" s="187">
        <v>8</v>
      </c>
      <c r="I20" s="187">
        <f>'PL3_ NS xã'!L69</f>
        <v>136</v>
      </c>
      <c r="J20" s="187"/>
      <c r="K20" s="187">
        <f t="shared" si="4"/>
        <v>51</v>
      </c>
      <c r="L20" s="187"/>
      <c r="M20" s="187">
        <f>'PL3_ NS xã'!L70</f>
        <v>51</v>
      </c>
      <c r="N20" s="187"/>
      <c r="O20" s="187"/>
    </row>
    <row r="21" spans="1:15" s="9" customFormat="1" ht="21.95" customHeight="1">
      <c r="A21" s="28" t="s">
        <v>90</v>
      </c>
      <c r="B21" s="29" t="s">
        <v>101</v>
      </c>
      <c r="C21" s="187">
        <f t="shared" si="1"/>
        <v>4079.5</v>
      </c>
      <c r="D21" s="187">
        <f t="shared" si="2"/>
        <v>4079.5</v>
      </c>
      <c r="E21" s="187">
        <f t="shared" si="3"/>
        <v>0</v>
      </c>
      <c r="F21" s="187"/>
      <c r="G21" s="187">
        <f>'PL3_ NS xã'!I10-I21</f>
        <v>3997.5</v>
      </c>
      <c r="H21" s="187">
        <v>8</v>
      </c>
      <c r="I21" s="187">
        <f>'PL3_ NS xã'!I69</f>
        <v>82</v>
      </c>
      <c r="J21" s="187"/>
      <c r="K21" s="187">
        <f t="shared" si="4"/>
        <v>0</v>
      </c>
      <c r="L21" s="187"/>
      <c r="M21" s="187">
        <f>'PL3_ NS xã'!I70</f>
        <v>0</v>
      </c>
      <c r="N21" s="187"/>
      <c r="O21" s="187"/>
    </row>
    <row r="22" spans="1:15" s="9" customFormat="1" ht="21.95" customHeight="1">
      <c r="A22" s="28" t="s">
        <v>91</v>
      </c>
      <c r="B22" s="29" t="s">
        <v>105</v>
      </c>
      <c r="C22" s="187">
        <f t="shared" si="1"/>
        <v>5754.5</v>
      </c>
      <c r="D22" s="187">
        <f t="shared" si="2"/>
        <v>5754.5</v>
      </c>
      <c r="E22" s="187">
        <f t="shared" si="3"/>
        <v>0</v>
      </c>
      <c r="F22" s="187"/>
      <c r="G22" s="187">
        <f>'PL3_ NS xã'!N10-I22</f>
        <v>5639.5</v>
      </c>
      <c r="H22" s="187">
        <v>8</v>
      </c>
      <c r="I22" s="187">
        <f>'PL3_ NS xã'!N69</f>
        <v>115</v>
      </c>
      <c r="J22" s="187"/>
      <c r="K22" s="187">
        <f t="shared" si="4"/>
        <v>0</v>
      </c>
      <c r="L22" s="187"/>
      <c r="M22" s="187">
        <f>'PL3_ NS xã'!N70</f>
        <v>0</v>
      </c>
      <c r="N22" s="187"/>
      <c r="O22" s="187"/>
    </row>
    <row r="23" spans="1:15" s="9" customFormat="1" ht="21.95" customHeight="1">
      <c r="A23" s="30" t="s">
        <v>92</v>
      </c>
      <c r="B23" s="31" t="s">
        <v>106</v>
      </c>
      <c r="C23" s="188">
        <f t="shared" si="1"/>
        <v>5952.5</v>
      </c>
      <c r="D23" s="188">
        <f t="shared" si="2"/>
        <v>5952.5</v>
      </c>
      <c r="E23" s="188">
        <f t="shared" si="3"/>
        <v>0</v>
      </c>
      <c r="F23" s="188"/>
      <c r="G23" s="188">
        <f>'PL3_ NS xã'!O10-I23</f>
        <v>5833.5</v>
      </c>
      <c r="H23" s="188">
        <v>8</v>
      </c>
      <c r="I23" s="188">
        <f>'PL3_ NS xã'!O69</f>
        <v>119</v>
      </c>
      <c r="J23" s="188"/>
      <c r="K23" s="188">
        <f t="shared" si="4"/>
        <v>0</v>
      </c>
      <c r="L23" s="188"/>
      <c r="M23" s="188">
        <f>'PL3_ NS xã'!O70</f>
        <v>0</v>
      </c>
      <c r="N23" s="188"/>
      <c r="O23" s="188"/>
    </row>
    <row r="24" spans="1:15" ht="24.75" customHeight="1">
      <c r="A24" s="11" t="s">
        <v>340</v>
      </c>
      <c r="B24" s="11"/>
      <c r="C24" s="9"/>
      <c r="D24" s="9"/>
      <c r="E24" s="9"/>
      <c r="F24" s="9"/>
      <c r="G24" s="9"/>
      <c r="H24" s="9"/>
      <c r="I24" s="9"/>
      <c r="J24" s="9"/>
      <c r="K24" s="9"/>
      <c r="L24" s="9"/>
      <c r="M24" s="9"/>
      <c r="N24" s="9"/>
      <c r="O24" s="9"/>
    </row>
    <row r="25" spans="1:15" ht="20.25" customHeight="1">
      <c r="A25" s="11"/>
      <c r="B25" s="33" t="s">
        <v>341</v>
      </c>
      <c r="C25" s="9"/>
      <c r="D25" s="9"/>
      <c r="E25" s="9"/>
      <c r="F25" s="9"/>
      <c r="G25" s="9"/>
      <c r="H25" s="9"/>
      <c r="I25" s="9"/>
      <c r="J25" s="9"/>
      <c r="K25" s="9"/>
      <c r="L25" s="9"/>
      <c r="M25" s="9"/>
      <c r="N25" s="9"/>
      <c r="O25" s="9"/>
    </row>
    <row r="26" spans="1:15" ht="18.75">
      <c r="A26" s="9"/>
      <c r="B26" s="9"/>
      <c r="C26" s="9"/>
      <c r="D26" s="9"/>
      <c r="E26" s="9"/>
      <c r="F26" s="9"/>
      <c r="G26" s="9"/>
      <c r="H26" s="9"/>
      <c r="I26" s="9"/>
      <c r="J26" s="9"/>
      <c r="K26" s="9"/>
      <c r="L26" s="9"/>
      <c r="M26" s="9"/>
      <c r="N26" s="9"/>
      <c r="O26" s="9"/>
    </row>
    <row r="27" spans="1:15" ht="18.75">
      <c r="A27" s="9"/>
      <c r="B27" s="9"/>
      <c r="C27" s="9"/>
      <c r="D27" s="9"/>
      <c r="E27" s="9"/>
      <c r="F27" s="9"/>
      <c r="G27" s="9"/>
      <c r="H27" s="9"/>
      <c r="I27" s="9"/>
      <c r="J27" s="9"/>
      <c r="K27" s="9"/>
      <c r="L27" s="9"/>
      <c r="M27" s="9"/>
      <c r="N27" s="9"/>
      <c r="O27" s="9"/>
    </row>
    <row r="28" spans="1:15" ht="18.75">
      <c r="A28" s="9"/>
      <c r="B28" s="9"/>
      <c r="C28" s="9"/>
      <c r="D28" s="9"/>
      <c r="E28" s="9"/>
      <c r="F28" s="9"/>
      <c r="G28" s="9"/>
      <c r="H28" s="9"/>
      <c r="I28" s="9"/>
      <c r="J28" s="9"/>
      <c r="K28" s="9"/>
      <c r="L28" s="9"/>
      <c r="M28" s="9"/>
      <c r="N28" s="9"/>
      <c r="O28" s="9"/>
    </row>
    <row r="29" spans="1:15" ht="18.75">
      <c r="A29" s="9"/>
      <c r="B29" s="9"/>
      <c r="C29" s="9"/>
      <c r="D29" s="9"/>
      <c r="E29" s="9"/>
      <c r="F29" s="9"/>
      <c r="G29" s="9"/>
      <c r="H29" s="9"/>
      <c r="I29" s="9"/>
      <c r="J29" s="9"/>
      <c r="K29" s="9"/>
      <c r="L29" s="9"/>
      <c r="M29" s="9"/>
      <c r="N29" s="9"/>
      <c r="O29" s="9"/>
    </row>
    <row r="30" spans="1:15" ht="18.75">
      <c r="A30" s="9"/>
      <c r="B30" s="9"/>
      <c r="C30" s="9"/>
      <c r="D30" s="9"/>
      <c r="E30" s="9"/>
      <c r="F30" s="9"/>
      <c r="G30" s="9"/>
      <c r="H30" s="9"/>
      <c r="I30" s="9"/>
      <c r="J30" s="9"/>
      <c r="K30" s="9"/>
      <c r="L30" s="9"/>
      <c r="M30" s="9"/>
      <c r="N30" s="9"/>
      <c r="O30" s="9"/>
    </row>
    <row r="31" spans="1:15" ht="18.75">
      <c r="A31" s="9"/>
      <c r="B31" s="9"/>
      <c r="C31" s="9"/>
      <c r="D31" s="9"/>
      <c r="E31" s="9"/>
      <c r="F31" s="9"/>
      <c r="G31" s="9"/>
      <c r="H31" s="9"/>
      <c r="I31" s="9"/>
      <c r="J31" s="9"/>
      <c r="K31" s="9"/>
      <c r="L31" s="9"/>
      <c r="M31" s="9"/>
      <c r="N31" s="9"/>
      <c r="O31" s="9"/>
    </row>
    <row r="32" spans="1:15" ht="18.75">
      <c r="A32" s="9"/>
      <c r="B32" s="9"/>
      <c r="C32" s="9"/>
      <c r="D32" s="9"/>
      <c r="E32" s="9"/>
      <c r="F32" s="9"/>
      <c r="G32" s="9"/>
      <c r="H32" s="9"/>
      <c r="I32" s="9"/>
      <c r="J32" s="9"/>
      <c r="K32" s="9"/>
      <c r="L32" s="9"/>
      <c r="M32" s="9"/>
      <c r="N32" s="9"/>
      <c r="O32" s="9"/>
    </row>
    <row r="33" spans="1:15" ht="18.75">
      <c r="A33" s="9"/>
      <c r="B33" s="9"/>
      <c r="C33" s="9"/>
      <c r="D33" s="9"/>
      <c r="E33" s="9"/>
      <c r="F33" s="9"/>
      <c r="G33" s="9"/>
      <c r="H33" s="9"/>
      <c r="I33" s="9"/>
      <c r="J33" s="9"/>
      <c r="K33" s="9"/>
      <c r="L33" s="9"/>
      <c r="M33" s="9"/>
      <c r="N33" s="9"/>
      <c r="O33" s="9"/>
    </row>
    <row r="34" spans="1:15" ht="18.75">
      <c r="A34" s="9"/>
      <c r="B34" s="9"/>
      <c r="C34" s="9"/>
      <c r="D34" s="9"/>
      <c r="E34" s="9"/>
      <c r="F34" s="9"/>
      <c r="G34" s="9"/>
      <c r="H34" s="9"/>
      <c r="I34" s="9"/>
      <c r="J34" s="9"/>
      <c r="K34" s="9"/>
      <c r="L34" s="9"/>
      <c r="M34" s="9"/>
      <c r="N34" s="9"/>
      <c r="O34" s="9"/>
    </row>
    <row r="35" spans="1:15" ht="18.75">
      <c r="A35" s="9"/>
      <c r="B35" s="9"/>
      <c r="C35" s="9"/>
      <c r="D35" s="9"/>
      <c r="E35" s="9"/>
      <c r="F35" s="9"/>
      <c r="G35" s="9"/>
      <c r="H35" s="9"/>
      <c r="I35" s="9"/>
      <c r="J35" s="9"/>
      <c r="K35" s="9"/>
      <c r="L35" s="9"/>
      <c r="M35" s="9"/>
      <c r="N35" s="9"/>
      <c r="O35" s="9"/>
    </row>
    <row r="36" spans="1:15" ht="22.5" customHeight="1">
      <c r="A36" s="9"/>
      <c r="B36" s="9"/>
      <c r="C36" s="9"/>
      <c r="D36" s="9"/>
      <c r="E36" s="9"/>
      <c r="F36" s="9"/>
      <c r="G36" s="9"/>
      <c r="H36" s="9"/>
      <c r="I36" s="9"/>
      <c r="J36" s="9"/>
      <c r="K36" s="9"/>
      <c r="L36" s="9"/>
      <c r="M36" s="9"/>
      <c r="N36" s="9"/>
      <c r="O36" s="9"/>
    </row>
    <row r="37" spans="1:15" ht="18.75">
      <c r="A37" s="9"/>
      <c r="B37" s="9"/>
      <c r="C37" s="9"/>
      <c r="D37" s="9"/>
      <c r="E37" s="9"/>
      <c r="F37" s="9"/>
      <c r="G37" s="9"/>
      <c r="H37" s="9"/>
      <c r="I37" s="9"/>
      <c r="J37" s="9"/>
      <c r="K37" s="9"/>
      <c r="L37" s="9"/>
      <c r="M37" s="9"/>
      <c r="N37" s="9"/>
      <c r="O37" s="9"/>
    </row>
    <row r="38" spans="1:15" ht="18.75">
      <c r="A38" s="9"/>
      <c r="B38" s="9"/>
      <c r="C38" s="9"/>
      <c r="D38" s="9"/>
      <c r="E38" s="9"/>
      <c r="F38" s="9"/>
      <c r="G38" s="9"/>
      <c r="H38" s="9"/>
      <c r="I38" s="9"/>
      <c r="J38" s="9"/>
      <c r="K38" s="9"/>
      <c r="L38" s="9"/>
      <c r="M38" s="9"/>
      <c r="N38" s="9"/>
      <c r="O38" s="9"/>
    </row>
    <row r="39" spans="1:15" ht="18.75">
      <c r="A39" s="9"/>
      <c r="B39" s="9"/>
      <c r="C39" s="9"/>
      <c r="D39" s="9"/>
      <c r="E39" s="9"/>
      <c r="F39" s="9"/>
      <c r="G39" s="9"/>
      <c r="H39" s="9"/>
      <c r="I39" s="9"/>
      <c r="J39" s="9"/>
      <c r="K39" s="9"/>
      <c r="L39" s="9"/>
      <c r="M39" s="9"/>
      <c r="N39" s="9"/>
      <c r="O39" s="9"/>
    </row>
    <row r="40" spans="1:15" ht="18.75">
      <c r="A40" s="9"/>
      <c r="B40" s="9"/>
      <c r="C40" s="9"/>
      <c r="D40" s="9"/>
      <c r="E40" s="9"/>
      <c r="F40" s="9"/>
      <c r="G40" s="9"/>
      <c r="H40" s="9"/>
      <c r="I40" s="9"/>
      <c r="J40" s="9"/>
      <c r="K40" s="9"/>
      <c r="L40" s="9"/>
      <c r="M40" s="9"/>
      <c r="N40" s="9"/>
      <c r="O40" s="9"/>
    </row>
  </sheetData>
  <mergeCells count="20">
    <mergeCell ref="M1:O1"/>
    <mergeCell ref="A3:O3"/>
    <mergeCell ref="G6:H6"/>
    <mergeCell ref="M6:O6"/>
    <mergeCell ref="A7:A9"/>
    <mergeCell ref="B7:B9"/>
    <mergeCell ref="C7:C9"/>
    <mergeCell ref="D7:J7"/>
    <mergeCell ref="K7:N7"/>
    <mergeCell ref="O7:O9"/>
    <mergeCell ref="L8:L9"/>
    <mergeCell ref="M8:M9"/>
    <mergeCell ref="N8:N9"/>
    <mergeCell ref="D8:D9"/>
    <mergeCell ref="E8:F8"/>
    <mergeCell ref="G8:H8"/>
    <mergeCell ref="A4:O4"/>
    <mergeCell ref="I8:I9"/>
    <mergeCell ref="J8:J9"/>
    <mergeCell ref="K8:K9"/>
  </mergeCells>
  <pageMargins left="0.68" right="0.33" top="0.55000000000000004" bottom="0.45" header="0.25" footer="0.17"/>
  <pageSetup paperSize="9" scale="78" fitToHeight="0" orientation="landscape" r:id="rId1"/>
  <headerFooter alignWithMargins="0">
    <oddFooter xml:space="preserve">&amp;C&amp;".VnTime,Italic"&amp;8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26</vt:i4>
      </vt:variant>
    </vt:vector>
  </HeadingPairs>
  <TitlesOfParts>
    <vt:vector size="40" baseType="lpstr">
      <vt:lpstr>15</vt:lpstr>
      <vt:lpstr>17</vt:lpstr>
      <vt:lpstr>30</vt:lpstr>
      <vt:lpstr>33</vt:lpstr>
      <vt:lpstr>34</vt:lpstr>
      <vt:lpstr>35</vt:lpstr>
      <vt:lpstr>37</vt:lpstr>
      <vt:lpstr>39</vt:lpstr>
      <vt:lpstr>41</vt:lpstr>
      <vt:lpstr>42</vt:lpstr>
      <vt:lpstr>PL1_Chi tiết NS huyện</vt:lpstr>
      <vt:lpstr>PL2_Vốn SN</vt:lpstr>
      <vt:lpstr>PL3_ NS xã</vt:lpstr>
      <vt:lpstr>PL4_SN giao dục</vt:lpstr>
      <vt:lpstr>'15'!Print_Area</vt:lpstr>
      <vt:lpstr>'17'!Print_Area</vt:lpstr>
      <vt:lpstr>'30'!Print_Area</vt:lpstr>
      <vt:lpstr>'33'!Print_Area</vt:lpstr>
      <vt:lpstr>'34'!Print_Area</vt:lpstr>
      <vt:lpstr>'35'!Print_Area</vt:lpstr>
      <vt:lpstr>'37'!Print_Area</vt:lpstr>
      <vt:lpstr>'39'!Print_Area</vt:lpstr>
      <vt:lpstr>'41'!Print_Area</vt:lpstr>
      <vt:lpstr>'42'!Print_Area</vt:lpstr>
      <vt:lpstr>'PL1_Chi tiết NS huyện'!Print_Area</vt:lpstr>
      <vt:lpstr>'PL2_Vốn SN'!Print_Area</vt:lpstr>
      <vt:lpstr>'PL3_ NS xã'!Print_Area</vt:lpstr>
      <vt:lpstr>'PL4_SN giao dục'!Print_Area</vt:lpstr>
      <vt:lpstr>'15'!Print_Titles</vt:lpstr>
      <vt:lpstr>'17'!Print_Titles</vt:lpstr>
      <vt:lpstr>'30'!Print_Titles</vt:lpstr>
      <vt:lpstr>'33'!Print_Titles</vt:lpstr>
      <vt:lpstr>'34'!Print_Titles</vt:lpstr>
      <vt:lpstr>'35'!Print_Titles</vt:lpstr>
      <vt:lpstr>'37'!Print_Titles</vt:lpstr>
      <vt:lpstr>'41'!Print_Titles</vt:lpstr>
      <vt:lpstr>'PL1_Chi tiết NS huyện'!Print_Titles</vt:lpstr>
      <vt:lpstr>'PL2_Vốn SN'!Print_Titles</vt:lpstr>
      <vt:lpstr>'PL3_ NS xã'!Print_Titles</vt:lpstr>
      <vt:lpstr>'PL4_SN giao dục'!Print_Titles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Canh Nguyễn Văn</dc:creator>
  <cp:lastModifiedBy>Admin</cp:lastModifiedBy>
  <cp:lastPrinted>2022-07-23T09:57:35Z</cp:lastPrinted>
  <dcterms:created xsi:type="dcterms:W3CDTF">2021-10-15T07:32:16Z</dcterms:created>
  <dcterms:modified xsi:type="dcterms:W3CDTF">2022-07-23T09:57:39Z</dcterms:modified>
</cp:coreProperties>
</file>