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backup\Desktop\"/>
    </mc:Choice>
  </mc:AlternateContent>
  <bookViews>
    <workbookView xWindow="-120" yWindow="-120" windowWidth="23250" windowHeight="13140" firstSheet="4" activeTab="15"/>
  </bookViews>
  <sheets>
    <sheet name="PL 03B" sheetId="2" state="hidden" r:id="rId1"/>
    <sheet name="PL 03A" sheetId="3" state="hidden" r:id="rId2"/>
    <sheet name="PL 03" sheetId="4" state="hidden" r:id="rId3"/>
    <sheet name="B02-DTPT NSTW" sheetId="1" state="hidden" r:id="rId4"/>
    <sheet name="PL I" sheetId="10" r:id="rId5"/>
    <sheet name="PL II" sheetId="5" r:id="rId6"/>
    <sheet name="PL III" sheetId="14" r:id="rId7"/>
    <sheet name="PL 05" sheetId="6" state="hidden" r:id="rId8"/>
    <sheet name="PL 04B" sheetId="7" state="hidden" r:id="rId9"/>
    <sheet name="PL 04A" sheetId="8" state="hidden" r:id="rId10"/>
    <sheet name="PL 04" sheetId="9" state="hidden" r:id="rId11"/>
    <sheet name="PL IV" sheetId="15" r:id="rId12"/>
    <sheet name="PLV" sheetId="16" r:id="rId13"/>
    <sheet name="PLVI" sheetId="11" r:id="rId14"/>
    <sheet name="PL VII" sheetId="17" r:id="rId15"/>
    <sheet name="PL VIII" sheetId="18" r:id="rId16"/>
  </sheets>
  <externalReferences>
    <externalReference r:id="rId17"/>
    <externalReference r:id="rId18"/>
    <externalReference r:id="rId19"/>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0">'PL 04'!$A$1:$BS$225</definedName>
    <definedName name="_xlnm.Print_Area" localSheetId="9">'PL 04A'!$A$1:$BS$221</definedName>
    <definedName name="_xlnm.Print_Area" localSheetId="8">'PL 04B'!$A$1:$BS$225</definedName>
    <definedName name="_xlnm.Print_Area" localSheetId="7">'PL 05'!$A$1:$AL$1027</definedName>
    <definedName name="_xlnm.Print_Area" localSheetId="4">'PL I'!$A$1:$E$21</definedName>
    <definedName name="_xlnm.Print_Area" localSheetId="5">'PL II'!$A$1:$F$25</definedName>
    <definedName name="_xlnm.Print_Area" localSheetId="6">'PL III'!$A$1:$M$42</definedName>
    <definedName name="_xlnm.Print_Area" localSheetId="11">'PL IV'!$A$1:$K$187</definedName>
    <definedName name="_xlnm.Print_Area" localSheetId="14">'PL VII'!$A$1:$M$35</definedName>
    <definedName name="_xlnm.Print_Area" localSheetId="15">'PL VIII'!$A$1:$H$76</definedName>
    <definedName name="_xlnm.Print_Area" localSheetId="12">PLV!$A$1:$M$73</definedName>
    <definedName name="_xlnm.Print_Area" localSheetId="13">PLVI!$A$1:$H$10</definedName>
    <definedName name="_xlnm.Print_Titles" localSheetId="2">'PL 03'!$5:$10</definedName>
    <definedName name="_xlnm.Print_Titles" localSheetId="1">'PL 03A'!$6:$10</definedName>
    <definedName name="_xlnm.Print_Titles" localSheetId="0">'PL 03B'!$6:$10</definedName>
    <definedName name="_xlnm.Print_Titles" localSheetId="10">'PL 04'!$5:$9</definedName>
    <definedName name="_xlnm.Print_Titles" localSheetId="9">'PL 04A'!$5:$9</definedName>
    <definedName name="_xlnm.Print_Titles" localSheetId="8">'PL 04B'!$5:$9</definedName>
    <definedName name="_xlnm.Print_Titles" localSheetId="7">'PL 05'!$5:$9</definedName>
    <definedName name="_xlnm.Print_Titles" localSheetId="5">'PL II'!$5:$7</definedName>
    <definedName name="_xlnm.Print_Titles" localSheetId="6">'PL III'!$5:$7</definedName>
    <definedName name="_xlnm.Print_Titles" localSheetId="11">'PL IV'!$5:$9</definedName>
    <definedName name="_xlnm.Print_Titles" localSheetId="14">'PL VII'!$5:$8</definedName>
    <definedName name="_xlnm.Print_Titles" localSheetId="15">'PL VIII'!$5:$9</definedName>
    <definedName name="_xlnm.Print_Titles" localSheetId="12">PLV!$5:$7</definedName>
    <definedName name="_xlnm.Print_Titles" localSheetId="13">PLVI!$5:$6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2" i="15" l="1"/>
  <c r="D41" i="15"/>
  <c r="D40" i="15"/>
  <c r="D39" i="15"/>
  <c r="D38" i="15"/>
  <c r="H184" i="15" l="1"/>
  <c r="H183" i="15" s="1"/>
  <c r="I184" i="15"/>
  <c r="I183" i="15" s="1"/>
  <c r="J184" i="15"/>
  <c r="J183" i="15" s="1"/>
  <c r="G184" i="15"/>
  <c r="G183" i="15" s="1"/>
  <c r="H166" i="15"/>
  <c r="I166" i="15"/>
  <c r="I163" i="15" s="1"/>
  <c r="J166" i="15"/>
  <c r="I157" i="15"/>
  <c r="I156" i="15" s="1"/>
  <c r="G157" i="15"/>
  <c r="G156" i="15" s="1"/>
  <c r="H141" i="15"/>
  <c r="I141" i="15"/>
  <c r="J141" i="15"/>
  <c r="I137" i="15"/>
  <c r="H128" i="15"/>
  <c r="I128" i="15"/>
  <c r="J128" i="15"/>
  <c r="G128" i="15"/>
  <c r="H118" i="15"/>
  <c r="I118" i="15"/>
  <c r="J118" i="15"/>
  <c r="G118" i="15"/>
  <c r="H110" i="15"/>
  <c r="I110" i="15"/>
  <c r="J110" i="15"/>
  <c r="G110" i="15"/>
  <c r="H100" i="15"/>
  <c r="I100" i="15"/>
  <c r="J100" i="15"/>
  <c r="H94" i="15"/>
  <c r="I94" i="15"/>
  <c r="J94" i="15"/>
  <c r="I84" i="15"/>
  <c r="J84" i="15"/>
  <c r="G84" i="15"/>
  <c r="H73" i="15"/>
  <c r="I73" i="15"/>
  <c r="J73" i="15"/>
  <c r="G73" i="15"/>
  <c r="H65" i="15"/>
  <c r="I65" i="15"/>
  <c r="J65" i="15"/>
  <c r="G65" i="15"/>
  <c r="H53" i="15"/>
  <c r="I53" i="15"/>
  <c r="J53" i="15"/>
  <c r="H32" i="15"/>
  <c r="H31" i="15" s="1"/>
  <c r="I32" i="15"/>
  <c r="I31" i="15" s="1"/>
  <c r="G32" i="15"/>
  <c r="H24" i="15"/>
  <c r="I24" i="15"/>
  <c r="J24" i="15"/>
  <c r="G24" i="15"/>
  <c r="H17" i="15"/>
  <c r="I17" i="15"/>
  <c r="J17" i="15"/>
  <c r="G17" i="15"/>
  <c r="H13" i="15"/>
  <c r="I13" i="15"/>
  <c r="J13" i="15"/>
  <c r="I52" i="15" l="1"/>
  <c r="I30" i="15" s="1"/>
  <c r="I11" i="15"/>
  <c r="AU49" i="16"/>
  <c r="K69" i="16" l="1"/>
  <c r="H62" i="16"/>
  <c r="K62" i="16"/>
  <c r="H53" i="16"/>
  <c r="K53" i="16"/>
  <c r="G53" i="16"/>
  <c r="H50" i="16"/>
  <c r="K50" i="16"/>
  <c r="H46" i="16"/>
  <c r="K46" i="16"/>
  <c r="K42" i="16"/>
  <c r="H39" i="16"/>
  <c r="K39" i="16"/>
  <c r="H34" i="16"/>
  <c r="K34" i="16"/>
  <c r="H30" i="16"/>
  <c r="K30" i="16"/>
  <c r="G30" i="16"/>
  <c r="G25" i="16"/>
  <c r="H25" i="16"/>
  <c r="K25" i="16"/>
  <c r="H21" i="16"/>
  <c r="K21" i="16"/>
  <c r="G21" i="16"/>
  <c r="H19" i="16"/>
  <c r="K19" i="16"/>
  <c r="G19" i="16"/>
  <c r="H17" i="16"/>
  <c r="K17" i="16"/>
  <c r="G17" i="16"/>
  <c r="H10" i="16"/>
  <c r="K10" i="16"/>
  <c r="G10" i="16"/>
  <c r="I68" i="16"/>
  <c r="I67" i="16"/>
  <c r="I66" i="16"/>
  <c r="I65" i="16"/>
  <c r="I64" i="16"/>
  <c r="I63" i="16"/>
  <c r="I62" i="16" s="1"/>
  <c r="I61" i="16"/>
  <c r="I60" i="16"/>
  <c r="I59" i="16"/>
  <c r="I58" i="16"/>
  <c r="I57" i="16"/>
  <c r="I56" i="16"/>
  <c r="I55" i="16"/>
  <c r="I54" i="16"/>
  <c r="I53" i="16" s="1"/>
  <c r="I49" i="16"/>
  <c r="I48" i="16"/>
  <c r="I47" i="16"/>
  <c r="I44" i="16"/>
  <c r="I43" i="16"/>
  <c r="I41" i="16"/>
  <c r="I40" i="16"/>
  <c r="I37" i="16"/>
  <c r="I36" i="16"/>
  <c r="I35" i="16"/>
  <c r="G34" i="16"/>
  <c r="I33" i="16"/>
  <c r="I32" i="16"/>
  <c r="I31" i="16"/>
  <c r="I30" i="16" s="1"/>
  <c r="I29" i="16"/>
  <c r="I27" i="16"/>
  <c r="I24" i="16"/>
  <c r="I23" i="16"/>
  <c r="I22" i="16"/>
  <c r="I20" i="16"/>
  <c r="I19" i="16" s="1"/>
  <c r="AU18" i="16" s="1"/>
  <c r="I18" i="16"/>
  <c r="I17" i="16" s="1"/>
  <c r="I16" i="16"/>
  <c r="I15" i="16"/>
  <c r="I13" i="16"/>
  <c r="I12" i="16"/>
  <c r="I11" i="16"/>
  <c r="G141" i="15"/>
  <c r="G100" i="15"/>
  <c r="G94" i="15"/>
  <c r="G53" i="15"/>
  <c r="K52" i="16" l="1"/>
  <c r="I21" i="16"/>
  <c r="I39" i="16"/>
  <c r="K9" i="16"/>
  <c r="K8" i="16" s="1"/>
  <c r="Z168" i="15"/>
  <c r="J13" i="14"/>
  <c r="Q8" i="14"/>
  <c r="H164" i="15" l="1"/>
  <c r="H163" i="15" s="1"/>
  <c r="J164" i="15"/>
  <c r="J163" i="15" s="1"/>
  <c r="G164" i="15"/>
  <c r="G166" i="15"/>
  <c r="Z164" i="15" s="1"/>
  <c r="H162" i="15"/>
  <c r="J162" i="15" s="1"/>
  <c r="H161" i="15"/>
  <c r="J161" i="15" s="1"/>
  <c r="H160" i="15"/>
  <c r="J160" i="15" s="1"/>
  <c r="H159" i="15"/>
  <c r="J158" i="15"/>
  <c r="J159" i="15" l="1"/>
  <c r="J157" i="15" s="1"/>
  <c r="J156" i="15" s="1"/>
  <c r="H157" i="15"/>
  <c r="H156" i="15" s="1"/>
  <c r="G163" i="15"/>
  <c r="E11" i="17"/>
  <c r="G10" i="17"/>
  <c r="H10" i="17"/>
  <c r="I10" i="17"/>
  <c r="J10" i="17"/>
  <c r="K10" i="17"/>
  <c r="L10" i="17"/>
  <c r="C10" i="17"/>
  <c r="E10" i="17"/>
  <c r="G71" i="16"/>
  <c r="G137" i="15" l="1"/>
  <c r="G52" i="15" s="1"/>
  <c r="G31" i="15"/>
  <c r="H9" i="14"/>
  <c r="G14" i="14"/>
  <c r="C14" i="14" s="1"/>
  <c r="G30" i="15" l="1"/>
  <c r="G29" i="15" s="1"/>
  <c r="G11" i="15" s="1"/>
  <c r="D14" i="5"/>
  <c r="L167" i="15"/>
  <c r="L169" i="15" s="1"/>
  <c r="M160" i="15"/>
  <c r="M159" i="15"/>
  <c r="M161" i="15"/>
  <c r="M162" i="15"/>
  <c r="M158" i="15"/>
  <c r="J145" i="18" l="1"/>
  <c r="J144" i="18"/>
  <c r="J143" i="18"/>
  <c r="J142" i="18"/>
  <c r="J141" i="18"/>
  <c r="J140" i="18"/>
  <c r="J139" i="18"/>
  <c r="J138" i="18"/>
  <c r="F76" i="18"/>
  <c r="G76" i="18" s="1"/>
  <c r="G75" i="18" s="1"/>
  <c r="H75" i="18"/>
  <c r="F74" i="18"/>
  <c r="G74" i="18" s="1"/>
  <c r="G73" i="18" s="1"/>
  <c r="H73" i="18"/>
  <c r="F73" i="18"/>
  <c r="E72" i="18"/>
  <c r="E14" i="18" s="1"/>
  <c r="E63" i="18" s="1"/>
  <c r="E36" i="18" s="1"/>
  <c r="E44" i="18" s="1"/>
  <c r="E56" i="18" s="1"/>
  <c r="H71" i="18"/>
  <c r="G71" i="18"/>
  <c r="F71" i="18"/>
  <c r="H69" i="18"/>
  <c r="E69" i="18"/>
  <c r="H68" i="18"/>
  <c r="G67" i="18"/>
  <c r="F67" i="18"/>
  <c r="G66" i="18"/>
  <c r="F66" i="18"/>
  <c r="D65" i="18"/>
  <c r="H64" i="18"/>
  <c r="G64" i="18"/>
  <c r="F64" i="18"/>
  <c r="H62" i="18"/>
  <c r="G62" i="18"/>
  <c r="F62" i="18"/>
  <c r="F61" i="18" s="1"/>
  <c r="F60" i="18"/>
  <c r="F57" i="18" s="1"/>
  <c r="H58" i="18"/>
  <c r="G58" i="18"/>
  <c r="F58" i="18"/>
  <c r="H57" i="18"/>
  <c r="G57" i="18"/>
  <c r="H54" i="18"/>
  <c r="G54" i="18"/>
  <c r="F54" i="18"/>
  <c r="D53" i="18"/>
  <c r="H52" i="18"/>
  <c r="G52" i="18"/>
  <c r="F52" i="18"/>
  <c r="G50" i="18"/>
  <c r="G49" i="18" s="1"/>
  <c r="G48" i="18" s="1"/>
  <c r="H49" i="18"/>
  <c r="H48" i="18" s="1"/>
  <c r="F49" i="18"/>
  <c r="F48" i="18" s="1"/>
  <c r="H46" i="18"/>
  <c r="H45" i="18" s="1"/>
  <c r="G46" i="18"/>
  <c r="G45" i="18" s="1"/>
  <c r="F46" i="18"/>
  <c r="F45" i="18" s="1"/>
  <c r="E53" i="18"/>
  <c r="E51" i="18" s="1"/>
  <c r="H43" i="18"/>
  <c r="G43" i="18"/>
  <c r="F43" i="18"/>
  <c r="H41" i="18"/>
  <c r="G41" i="18"/>
  <c r="F41" i="18"/>
  <c r="F39" i="18"/>
  <c r="F38" i="18" s="1"/>
  <c r="H38" i="18"/>
  <c r="G38" i="18"/>
  <c r="B38" i="18"/>
  <c r="H37" i="18"/>
  <c r="G37" i="18"/>
  <c r="H35" i="18"/>
  <c r="G35" i="18"/>
  <c r="F35" i="18"/>
  <c r="H32" i="18"/>
  <c r="G32" i="18"/>
  <c r="F32" i="18"/>
  <c r="G30" i="18"/>
  <c r="F30" i="18"/>
  <c r="G28" i="18"/>
  <c r="F28" i="18"/>
  <c r="F24" i="18"/>
  <c r="F23" i="18" s="1"/>
  <c r="E24" i="18"/>
  <c r="H23" i="18"/>
  <c r="G23" i="18"/>
  <c r="G22" i="18"/>
  <c r="H22" i="18" s="1"/>
  <c r="H15" i="18" s="1"/>
  <c r="E22" i="18"/>
  <c r="G21" i="18"/>
  <c r="E21" i="18"/>
  <c r="E74" i="18" s="1"/>
  <c r="E19" i="18" s="1"/>
  <c r="E34" i="18" s="1"/>
  <c r="E25" i="18" s="1"/>
  <c r="E76" i="18" s="1"/>
  <c r="F18" i="18"/>
  <c r="F15" i="18" s="1"/>
  <c r="H12" i="18"/>
  <c r="G12" i="18"/>
  <c r="F12" i="18"/>
  <c r="F11" i="17"/>
  <c r="F12" i="17"/>
  <c r="F13" i="17"/>
  <c r="F14" i="17"/>
  <c r="F15" i="17"/>
  <c r="F16" i="17"/>
  <c r="F17" i="17"/>
  <c r="F18" i="17"/>
  <c r="F19" i="17"/>
  <c r="F20" i="17"/>
  <c r="F21" i="17"/>
  <c r="F23" i="17"/>
  <c r="F24" i="17"/>
  <c r="F25" i="17"/>
  <c r="F26" i="17"/>
  <c r="F27" i="17"/>
  <c r="F28" i="17"/>
  <c r="F29" i="17"/>
  <c r="F30" i="17"/>
  <c r="F31" i="17"/>
  <c r="F32" i="17"/>
  <c r="F33" i="17"/>
  <c r="F34" i="17"/>
  <c r="D34" i="17"/>
  <c r="M34" i="17" s="1"/>
  <c r="C34" i="17"/>
  <c r="D33" i="17"/>
  <c r="C33" i="17"/>
  <c r="D32" i="17"/>
  <c r="M32" i="17" s="1"/>
  <c r="D31" i="17"/>
  <c r="C31" i="17"/>
  <c r="D30" i="17"/>
  <c r="C30" i="17"/>
  <c r="D29" i="17"/>
  <c r="C29" i="17"/>
  <c r="D28" i="17"/>
  <c r="C28" i="17"/>
  <c r="D27" i="17"/>
  <c r="C27" i="17"/>
  <c r="D26" i="17"/>
  <c r="C26" i="17"/>
  <c r="D25" i="17"/>
  <c r="C25" i="17"/>
  <c r="D24" i="17"/>
  <c r="C24" i="17"/>
  <c r="D23" i="17"/>
  <c r="M23" i="17" s="1"/>
  <c r="L22" i="17"/>
  <c r="L9" i="17" s="1"/>
  <c r="K22" i="17"/>
  <c r="K9" i="17" s="1"/>
  <c r="J22" i="17"/>
  <c r="J9" i="17" s="1"/>
  <c r="I22" i="17"/>
  <c r="I9" i="17" s="1"/>
  <c r="H22" i="17"/>
  <c r="H9" i="17" s="1"/>
  <c r="G22" i="17"/>
  <c r="G9" i="17" s="1"/>
  <c r="E22" i="17"/>
  <c r="E9" i="17" s="1"/>
  <c r="D21" i="17"/>
  <c r="M21" i="17" s="1"/>
  <c r="D20" i="17"/>
  <c r="M20" i="17" s="1"/>
  <c r="D19" i="17"/>
  <c r="M19" i="17" s="1"/>
  <c r="D18" i="17"/>
  <c r="M18" i="17" s="1"/>
  <c r="D17" i="17"/>
  <c r="M17" i="17" s="1"/>
  <c r="D16" i="17"/>
  <c r="M16" i="17" s="1"/>
  <c r="D15" i="17"/>
  <c r="M15" i="17" s="1"/>
  <c r="D14" i="17"/>
  <c r="M14" i="17" s="1"/>
  <c r="D13" i="17"/>
  <c r="M13" i="17" s="1"/>
  <c r="D12" i="17"/>
  <c r="M12" i="17" s="1"/>
  <c r="D11" i="17"/>
  <c r="F75" i="18" l="1"/>
  <c r="D10" i="17"/>
  <c r="M28" i="17"/>
  <c r="M24" i="17"/>
  <c r="M30" i="17"/>
  <c r="M26" i="17"/>
  <c r="G15" i="18"/>
  <c r="H61" i="18"/>
  <c r="H67" i="18"/>
  <c r="G40" i="18"/>
  <c r="G61" i="18"/>
  <c r="C22" i="17"/>
  <c r="C9" i="17" s="1"/>
  <c r="M25" i="17"/>
  <c r="M27" i="17"/>
  <c r="M29" i="17"/>
  <c r="M31" i="17"/>
  <c r="M33" i="17"/>
  <c r="F10" i="17"/>
  <c r="F22" i="17"/>
  <c r="H30" i="18"/>
  <c r="M11" i="17"/>
  <c r="M10" i="17" s="1"/>
  <c r="H28" i="18"/>
  <c r="H11" i="18"/>
  <c r="G11" i="18"/>
  <c r="F11" i="18"/>
  <c r="G27" i="18"/>
  <c r="F27" i="18"/>
  <c r="F40" i="18"/>
  <c r="H40" i="18"/>
  <c r="H66" i="18"/>
  <c r="F70" i="18"/>
  <c r="H70" i="18"/>
  <c r="G70" i="18"/>
  <c r="F37" i="18"/>
  <c r="D22" i="17"/>
  <c r="F9" i="17" l="1"/>
  <c r="H27" i="18"/>
  <c r="H26" i="18" s="1"/>
  <c r="H10" i="18" s="1"/>
  <c r="M22" i="17"/>
  <c r="M9" i="17" s="1"/>
  <c r="D9" i="17"/>
  <c r="F26" i="18"/>
  <c r="F10" i="18" s="1"/>
  <c r="G26" i="18"/>
  <c r="G10" i="18" s="1"/>
  <c r="G13" i="15" l="1"/>
  <c r="J38" i="15" l="1"/>
  <c r="J32" i="15" s="1"/>
  <c r="J31" i="15" s="1"/>
  <c r="Q15" i="15" l="1"/>
  <c r="Q16" i="15"/>
  <c r="Q17" i="15"/>
  <c r="Q14" i="15"/>
  <c r="Q18" i="15" l="1"/>
  <c r="I38" i="16" l="1"/>
  <c r="I34" i="16" s="1"/>
  <c r="I26" i="16"/>
  <c r="I14" i="16"/>
  <c r="I10" i="16" s="1"/>
  <c r="E9" i="5"/>
  <c r="G18" i="14"/>
  <c r="C18" i="14" s="1"/>
  <c r="D136" i="15"/>
  <c r="G11" i="14"/>
  <c r="C11" i="14" s="1"/>
  <c r="D11" i="5" s="1"/>
  <c r="C11" i="5" l="1"/>
  <c r="C9" i="5" s="1"/>
  <c r="D9" i="5"/>
  <c r="E9" i="11" l="1"/>
  <c r="D9" i="14"/>
  <c r="E9" i="14"/>
  <c r="F9" i="14"/>
  <c r="G9" i="14"/>
  <c r="I9" i="14"/>
  <c r="J9" i="14"/>
  <c r="K9" i="14"/>
  <c r="K8" i="14" s="1"/>
  <c r="L9" i="14"/>
  <c r="L8" i="14" s="1"/>
  <c r="M9" i="14"/>
  <c r="M8" i="14" s="1"/>
  <c r="D13" i="14"/>
  <c r="E13" i="14"/>
  <c r="F13" i="14"/>
  <c r="H13" i="14"/>
  <c r="H8" i="14" s="1"/>
  <c r="I13" i="14"/>
  <c r="Q15" i="14"/>
  <c r="C23" i="14"/>
  <c r="D23" i="5" s="1"/>
  <c r="D18" i="5"/>
  <c r="C18" i="5" s="1"/>
  <c r="J8" i="14" l="1"/>
  <c r="E8" i="14"/>
  <c r="F8" i="14"/>
  <c r="D8" i="14"/>
  <c r="I8" i="14"/>
  <c r="J140" i="15"/>
  <c r="J137" i="15" s="1"/>
  <c r="J52" i="15" s="1"/>
  <c r="J30" i="15" s="1"/>
  <c r="G24" i="14" l="1"/>
  <c r="C24" i="14" s="1"/>
  <c r="D24" i="5" s="1"/>
  <c r="G19" i="14"/>
  <c r="G16" i="14"/>
  <c r="G20" i="14"/>
  <c r="C20" i="14" s="1"/>
  <c r="D20" i="5" s="1"/>
  <c r="C20" i="5" s="1"/>
  <c r="G22" i="14"/>
  <c r="C22" i="14" s="1"/>
  <c r="D22" i="5" s="1"/>
  <c r="C22" i="5" s="1"/>
  <c r="G21" i="14"/>
  <c r="C21" i="14" s="1"/>
  <c r="D21" i="5" s="1"/>
  <c r="C21" i="5" s="1"/>
  <c r="G17" i="14"/>
  <c r="H140" i="15"/>
  <c r="H137" i="15" s="1"/>
  <c r="D139" i="15"/>
  <c r="C139" i="15"/>
  <c r="C140" i="15" s="1"/>
  <c r="H92" i="15"/>
  <c r="H84" i="15" s="1"/>
  <c r="D140" i="15" l="1"/>
  <c r="D138" i="15"/>
  <c r="H52" i="15"/>
  <c r="H30" i="15" s="1"/>
  <c r="C19" i="14"/>
  <c r="D19" i="5" s="1"/>
  <c r="C19" i="5" s="1"/>
  <c r="C16" i="14"/>
  <c r="D16" i="5" s="1"/>
  <c r="C16" i="5" s="1"/>
  <c r="C17" i="14"/>
  <c r="D34" i="15"/>
  <c r="D35" i="15" s="1"/>
  <c r="D36" i="15" s="1"/>
  <c r="D37" i="15" s="1"/>
  <c r="D43" i="15" l="1"/>
  <c r="D44" i="15" s="1"/>
  <c r="D45" i="15" s="1"/>
  <c r="D78" i="15" s="1"/>
  <c r="D46" i="15" s="1"/>
  <c r="D47" i="15" s="1"/>
  <c r="D48" i="15" s="1"/>
  <c r="D49" i="15" s="1"/>
  <c r="D50" i="15" s="1"/>
  <c r="D51" i="15" s="1"/>
  <c r="D17" i="5"/>
  <c r="C14" i="5"/>
  <c r="E58" i="16"/>
  <c r="C17" i="5" l="1"/>
  <c r="C12" i="14"/>
  <c r="C10" i="14"/>
  <c r="C9" i="14" l="1"/>
  <c r="A3" i="14" l="1"/>
  <c r="A3" i="15" s="1"/>
  <c r="A3" i="16" s="1"/>
  <c r="A3" i="11" s="1"/>
  <c r="A3" i="17" s="1"/>
  <c r="A3" i="18" s="1"/>
  <c r="A3" i="5"/>
  <c r="C8" i="11" l="1"/>
  <c r="C7" i="11" s="1"/>
  <c r="G10" i="11"/>
  <c r="E10" i="11" s="1"/>
  <c r="E8" i="11" s="1"/>
  <c r="E7" i="11" s="1"/>
  <c r="F8" i="11"/>
  <c r="F7" i="11" s="1"/>
  <c r="G8" i="11"/>
  <c r="G7" i="11" s="1"/>
  <c r="E23" i="5" l="1"/>
  <c r="E25" i="5"/>
  <c r="C25" i="5" s="1"/>
  <c r="E24" i="5"/>
  <c r="C24" i="5" s="1"/>
  <c r="C23" i="5" l="1"/>
  <c r="E13" i="5"/>
  <c r="E8" i="5" s="1"/>
  <c r="M71" i="16" l="1"/>
  <c r="H70" i="16"/>
  <c r="M68" i="16"/>
  <c r="M67" i="16"/>
  <c r="M66" i="16"/>
  <c r="M65" i="16"/>
  <c r="M64" i="16"/>
  <c r="C57" i="16"/>
  <c r="M56" i="16"/>
  <c r="M55" i="16"/>
  <c r="M54" i="16"/>
  <c r="H45" i="16"/>
  <c r="G39" i="16"/>
  <c r="D27" i="16"/>
  <c r="D28" i="16" s="1"/>
  <c r="D29" i="16" s="1"/>
  <c r="D16" i="16"/>
  <c r="M14" i="16"/>
  <c r="D178" i="15"/>
  <c r="D174" i="15"/>
  <c r="D171" i="15"/>
  <c r="D159" i="15"/>
  <c r="D160" i="15" s="1"/>
  <c r="D161" i="15" s="1"/>
  <c r="D162" i="15" s="1"/>
  <c r="D105" i="15"/>
  <c r="D106" i="15" s="1"/>
  <c r="C105" i="15"/>
  <c r="C107" i="15" s="1"/>
  <c r="H29" i="15"/>
  <c r="H11" i="15" s="1"/>
  <c r="D26" i="15"/>
  <c r="D27" i="15" s="1"/>
  <c r="D15" i="15"/>
  <c r="D16" i="15" s="1"/>
  <c r="D18" i="15" s="1"/>
  <c r="D19" i="15" s="1"/>
  <c r="D20" i="15" s="1"/>
  <c r="D21" i="15" s="1"/>
  <c r="D22" i="15" s="1"/>
  <c r="D23" i="15" s="1"/>
  <c r="H69" i="16" l="1"/>
  <c r="I70" i="16"/>
  <c r="I69" i="16" s="1"/>
  <c r="H42" i="16"/>
  <c r="H9" i="16" s="1"/>
  <c r="I45" i="16"/>
  <c r="I42" i="16" s="1"/>
  <c r="G42" i="16"/>
  <c r="G69" i="16"/>
  <c r="J29" i="15"/>
  <c r="J11" i="15" s="1"/>
  <c r="G15" i="14"/>
  <c r="C15" i="14" s="1"/>
  <c r="Q19" i="15"/>
  <c r="S15" i="15" s="1"/>
  <c r="M63" i="16"/>
  <c r="M12" i="16"/>
  <c r="C106" i="15"/>
  <c r="D107" i="15"/>
  <c r="I52" i="16" l="1"/>
  <c r="AU17" i="16"/>
  <c r="H52" i="16"/>
  <c r="H8" i="16" s="1"/>
  <c r="M69" i="16"/>
  <c r="D15" i="5"/>
  <c r="C13" i="14"/>
  <c r="G13" i="14"/>
  <c r="G8" i="14" s="1"/>
  <c r="O8" i="14" s="1"/>
  <c r="S17" i="15"/>
  <c r="S14" i="15"/>
  <c r="S16" i="15"/>
  <c r="C15" i="5" l="1"/>
  <c r="C13" i="5" s="1"/>
  <c r="C8" i="5" s="1"/>
  <c r="D13" i="5"/>
  <c r="C8" i="14"/>
  <c r="S18" i="15"/>
  <c r="G21" i="10"/>
  <c r="G20" i="10"/>
  <c r="G18" i="10"/>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W93" i="6" s="1"/>
  <c r="AM93" i="6"/>
  <c r="AN93" i="6"/>
  <c r="AQ93" i="6"/>
  <c r="AV93" i="6"/>
  <c r="I94" i="6"/>
  <c r="O94" i="6"/>
  <c r="Z94" i="6"/>
  <c r="AF94" i="6"/>
  <c r="AT94" i="6" s="1"/>
  <c r="AU94" i="6" s="1"/>
  <c r="AM94" i="6"/>
  <c r="AN94" i="6"/>
  <c r="AV94" i="6"/>
  <c r="I95" i="6"/>
  <c r="O95" i="6"/>
  <c r="Z95" i="6"/>
  <c r="AF95" i="6"/>
  <c r="AT95" i="6" s="1"/>
  <c r="AU95" i="6" s="1"/>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T112" i="6" s="1"/>
  <c r="AU112" i="6" s="1"/>
  <c r="AM112" i="6"/>
  <c r="AN112" i="6"/>
  <c r="AV112" i="6"/>
  <c r="I113" i="6"/>
  <c r="AS113" i="6" s="1"/>
  <c r="O113" i="6"/>
  <c r="Z113" i="6"/>
  <c r="AF113" i="6"/>
  <c r="AM113" i="6"/>
  <c r="AN113" i="6"/>
  <c r="AT113" i="6"/>
  <c r="AU113" i="6" s="1"/>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F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M138" i="6"/>
  <c r="AN138" i="6"/>
  <c r="AV138" i="6"/>
  <c r="J139" i="6"/>
  <c r="O139" i="6"/>
  <c r="Z139" i="6"/>
  <c r="AG139" i="6"/>
  <c r="I140" i="6"/>
  <c r="O140" i="6"/>
  <c r="Z140" i="6"/>
  <c r="AF140" i="6"/>
  <c r="AT140" i="6" s="1"/>
  <c r="AU140" i="6" s="1"/>
  <c r="AM140" i="6"/>
  <c r="AN140" i="6"/>
  <c r="AV140" i="6"/>
  <c r="I141" i="6"/>
  <c r="O141" i="6"/>
  <c r="Z141" i="6"/>
  <c r="AF141" i="6"/>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M168" i="6"/>
  <c r="AN168" i="6"/>
  <c r="AV168" i="6"/>
  <c r="I169" i="6"/>
  <c r="O169" i="6"/>
  <c r="Z169" i="6"/>
  <c r="AF169" i="6"/>
  <c r="AM169" i="6"/>
  <c r="AN169" i="6"/>
  <c r="AV169" i="6"/>
  <c r="I170" i="6"/>
  <c r="O170" i="6"/>
  <c r="Z170" i="6"/>
  <c r="AF170" i="6"/>
  <c r="AS170" i="6" s="1"/>
  <c r="AM170" i="6"/>
  <c r="AN170" i="6"/>
  <c r="AV170" i="6"/>
  <c r="I171" i="6"/>
  <c r="O171" i="6"/>
  <c r="Z171" i="6"/>
  <c r="AF171" i="6"/>
  <c r="AT171" i="6" s="1"/>
  <c r="AU171" i="6" s="1"/>
  <c r="AM171" i="6"/>
  <c r="AN171" i="6"/>
  <c r="AV171" i="6"/>
  <c r="I172" i="6"/>
  <c r="O172" i="6"/>
  <c r="Z172" i="6"/>
  <c r="AF172" i="6"/>
  <c r="AT172" i="6" s="1"/>
  <c r="AU172" i="6" s="1"/>
  <c r="AM172" i="6"/>
  <c r="AN172" i="6"/>
  <c r="AV172" i="6"/>
  <c r="I173" i="6"/>
  <c r="AW173" i="6" s="1"/>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P215" i="6" s="1"/>
  <c r="P214" i="6" s="1"/>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O335" i="6"/>
  <c r="Z335" i="6"/>
  <c r="AF335" i="6"/>
  <c r="AT335" i="6" s="1"/>
  <c r="AU335" i="6" s="1"/>
  <c r="AV335" i="6"/>
  <c r="I336" i="6"/>
  <c r="O336" i="6"/>
  <c r="Z336" i="6"/>
  <c r="AF336" i="6"/>
  <c r="AT336" i="6" s="1"/>
  <c r="AU336" i="6" s="1"/>
  <c r="AV336" i="6"/>
  <c r="I337" i="6"/>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V377" i="6" s="1"/>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AW397" i="6" s="1"/>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Z422" i="6"/>
  <c r="AS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M465" i="6" s="1"/>
  <c r="O465" i="6"/>
  <c r="AF465" i="6"/>
  <c r="AV465" i="6"/>
  <c r="I466" i="6"/>
  <c r="O466" i="6"/>
  <c r="AF466" i="6"/>
  <c r="AT466" i="6" s="1"/>
  <c r="AU466" i="6" s="1"/>
  <c r="AV466" i="6"/>
  <c r="I467" i="6"/>
  <c r="O467" i="6"/>
  <c r="Z467" i="6"/>
  <c r="AF467" i="6"/>
  <c r="AT467" i="6" s="1"/>
  <c r="AU467" i="6" s="1"/>
  <c r="AV467" i="6"/>
  <c r="I468" i="6"/>
  <c r="M468" i="6" s="1"/>
  <c r="O468" i="6"/>
  <c r="AF468" i="6"/>
  <c r="AV468" i="6"/>
  <c r="I469" i="6"/>
  <c r="M469" i="6" s="1"/>
  <c r="O469" i="6"/>
  <c r="AF469" i="6"/>
  <c r="AV469" i="6"/>
  <c r="I470" i="6"/>
  <c r="M470" i="6" s="1"/>
  <c r="O470" i="6"/>
  <c r="AF470" i="6"/>
  <c r="AS470" i="6" s="1"/>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I489" i="6"/>
  <c r="I488" i="6" s="1"/>
  <c r="J489" i="6"/>
  <c r="J488"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W547" i="6" s="1"/>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W555" i="6" s="1"/>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T563" i="6" s="1"/>
  <c r="AU563" i="6" s="1"/>
  <c r="AV563" i="6"/>
  <c r="O564" i="6"/>
  <c r="AF564" i="6"/>
  <c r="AV564" i="6"/>
  <c r="O565" i="6"/>
  <c r="AF565" i="6"/>
  <c r="AT565" i="6" s="1"/>
  <c r="AU565" i="6" s="1"/>
  <c r="AV565" i="6"/>
  <c r="AW565" i="6"/>
  <c r="O566" i="6"/>
  <c r="AF566" i="6"/>
  <c r="AV566" i="6"/>
  <c r="O567" i="6"/>
  <c r="AF567" i="6"/>
  <c r="AS567" i="6" s="1"/>
  <c r="AV567" i="6"/>
  <c r="O568" i="6"/>
  <c r="AF568" i="6"/>
  <c r="AS568" i="6" s="1"/>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W588" i="6" s="1"/>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J713"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O764" i="6"/>
  <c r="AT764" i="6"/>
  <c r="AU764" i="6" s="1"/>
  <c r="AV764" i="6"/>
  <c r="I765" i="6"/>
  <c r="O765" i="6"/>
  <c r="AT765" i="6"/>
  <c r="AU765" i="6" s="1"/>
  <c r="AV765" i="6"/>
  <c r="I766" i="6"/>
  <c r="AW766" i="6" s="1"/>
  <c r="O766" i="6"/>
  <c r="AT766" i="6"/>
  <c r="AU766" i="6" s="1"/>
  <c r="AV766" i="6"/>
  <c r="I767" i="6"/>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S55" i="7" s="1"/>
  <c r="AG55" i="7"/>
  <c r="AE55" i="7" s="1"/>
  <c r="AO55" i="7"/>
  <c r="AM55" i="7" s="1"/>
  <c r="AU55" i="7"/>
  <c r="BD55" i="7"/>
  <c r="E55" i="7" s="1"/>
  <c r="BH55" i="7"/>
  <c r="I55" i="7" s="1"/>
  <c r="BI55" i="7"/>
  <c r="J55" i="7" s="1"/>
  <c r="BJ55" i="7"/>
  <c r="K55" i="7" s="1"/>
  <c r="BM55" i="7"/>
  <c r="BK55" i="7" s="1"/>
  <c r="M56" i="7"/>
  <c r="P56" i="7"/>
  <c r="T56" i="7"/>
  <c r="U56" i="7"/>
  <c r="V56" i="7"/>
  <c r="Z56" i="7"/>
  <c r="R56" i="7" s="1"/>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R62" i="7" s="1"/>
  <c r="AA62" i="7"/>
  <c r="Y62" i="7" s="1"/>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AE63" i="7" s="1"/>
  <c r="BD63" i="7"/>
  <c r="E63" i="7" s="1"/>
  <c r="BF63" i="7"/>
  <c r="G63" i="7" s="1"/>
  <c r="BG63" i="7"/>
  <c r="H63" i="7" s="1"/>
  <c r="BH63" i="7"/>
  <c r="I63" i="7" s="1"/>
  <c r="BI63" i="7"/>
  <c r="J63" i="7" s="1"/>
  <c r="BJ63" i="7"/>
  <c r="K63" i="7" s="1"/>
  <c r="BM63" i="7"/>
  <c r="M64" i="7"/>
  <c r="P64" i="7"/>
  <c r="R64" i="7"/>
  <c r="S64" i="7"/>
  <c r="T64" i="7"/>
  <c r="U64" i="7"/>
  <c r="V64" i="7"/>
  <c r="Y64" i="7"/>
  <c r="W64" i="7" s="1"/>
  <c r="AG64" i="7"/>
  <c r="AE64" i="7" s="1"/>
  <c r="BD64" i="7"/>
  <c r="E64" i="7" s="1"/>
  <c r="BF64" i="7"/>
  <c r="G64" i="7" s="1"/>
  <c r="BG64" i="7"/>
  <c r="H64" i="7" s="1"/>
  <c r="BH64" i="7"/>
  <c r="I64" i="7" s="1"/>
  <c r="BI64" i="7"/>
  <c r="J64" i="7" s="1"/>
  <c r="BJ64" i="7"/>
  <c r="K64" i="7" s="1"/>
  <c r="BM64" i="7"/>
  <c r="U65" i="7"/>
  <c r="V65" i="7"/>
  <c r="X65" i="7"/>
  <c r="Z65" i="7"/>
  <c r="R65" i="7" s="1"/>
  <c r="AA65" i="7"/>
  <c r="S65" i="7" s="1"/>
  <c r="AB65" i="7"/>
  <c r="AJ65" i="7"/>
  <c r="AG65" i="7" s="1"/>
  <c r="AE65" i="7" s="1"/>
  <c r="AN65" i="7"/>
  <c r="AP65" i="7"/>
  <c r="AQ65" i="7"/>
  <c r="AR65" i="7"/>
  <c r="AZ65" i="7"/>
  <c r="BI65" i="7"/>
  <c r="J65" i="7" s="1"/>
  <c r="BJ65" i="7"/>
  <c r="K65" i="7" s="1"/>
  <c r="BL65" i="7"/>
  <c r="BN65" i="7"/>
  <c r="BO65" i="7"/>
  <c r="BP65" i="7"/>
  <c r="CC65" i="7"/>
  <c r="M66" i="7"/>
  <c r="P66" i="7"/>
  <c r="R66" i="7"/>
  <c r="S66" i="7"/>
  <c r="T66" i="7"/>
  <c r="U66" i="7"/>
  <c r="V66" i="7"/>
  <c r="Y66" i="7"/>
  <c r="W66" i="7" s="1"/>
  <c r="AG66" i="7"/>
  <c r="AE66" i="7" s="1"/>
  <c r="AO66" i="7"/>
  <c r="AM66" i="7" s="1"/>
  <c r="AU66" i="7"/>
  <c r="BD66" i="7"/>
  <c r="E66" i="7" s="1"/>
  <c r="BF66" i="7"/>
  <c r="G66" i="7" s="1"/>
  <c r="BG66" i="7"/>
  <c r="H66" i="7" s="1"/>
  <c r="BH66" i="7"/>
  <c r="I66" i="7" s="1"/>
  <c r="BI66" i="7"/>
  <c r="J66" i="7" s="1"/>
  <c r="BJ66" i="7"/>
  <c r="K66" i="7" s="1"/>
  <c r="BM66" i="7"/>
  <c r="BK66" i="7" s="1"/>
  <c r="M67" i="7"/>
  <c r="P67" i="7"/>
  <c r="R67" i="7"/>
  <c r="S67" i="7"/>
  <c r="T67" i="7"/>
  <c r="U67" i="7"/>
  <c r="V67" i="7"/>
  <c r="Y67" i="7"/>
  <c r="W67" i="7" s="1"/>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M69" i="7"/>
  <c r="P69" i="7"/>
  <c r="R69" i="7"/>
  <c r="S69" i="7"/>
  <c r="T69" i="7"/>
  <c r="U69" i="7"/>
  <c r="V69" i="7"/>
  <c r="Y69" i="7"/>
  <c r="AG69" i="7"/>
  <c r="AE69" i="7" s="1"/>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W71" i="7" s="1"/>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W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R73" i="7" s="1"/>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E77" i="7" s="1"/>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E78" i="7" s="1"/>
  <c r="AO78" i="7"/>
  <c r="AU78" i="7"/>
  <c r="BD78" i="7"/>
  <c r="E78" i="7" s="1"/>
  <c r="BF78" i="7"/>
  <c r="G78" i="7" s="1"/>
  <c r="BG78" i="7"/>
  <c r="H78" i="7" s="1"/>
  <c r="BH78" i="7"/>
  <c r="I78" i="7" s="1"/>
  <c r="BI78" i="7"/>
  <c r="J78" i="7" s="1"/>
  <c r="BJ78" i="7"/>
  <c r="K78" i="7" s="1"/>
  <c r="BM78" i="7"/>
  <c r="BK78" i="7" s="1"/>
  <c r="U79" i="7"/>
  <c r="V79" i="7"/>
  <c r="X79" i="7"/>
  <c r="M79" i="7" s="1"/>
  <c r="Z79" i="7"/>
  <c r="R79" i="7" s="1"/>
  <c r="AA79" i="7"/>
  <c r="S79" i="7" s="1"/>
  <c r="AB79" i="7"/>
  <c r="AJ79" i="7"/>
  <c r="AG79" i="7" s="1"/>
  <c r="AE79" i="7" s="1"/>
  <c r="AN79" i="7"/>
  <c r="BX79" i="7" s="1"/>
  <c r="AP79" i="7"/>
  <c r="AQ79" i="7"/>
  <c r="AR79" i="7"/>
  <c r="CB79" i="7" s="1"/>
  <c r="AZ79" i="7"/>
  <c r="BI79" i="7"/>
  <c r="J79" i="7" s="1"/>
  <c r="BJ79" i="7"/>
  <c r="K79" i="7" s="1"/>
  <c r="BL79" i="7"/>
  <c r="BN79" i="7"/>
  <c r="BO79" i="7"/>
  <c r="BP79" i="7"/>
  <c r="CC79" i="7"/>
  <c r="M80" i="7"/>
  <c r="P80" i="7"/>
  <c r="R80" i="7"/>
  <c r="S80" i="7"/>
  <c r="T80" i="7"/>
  <c r="U80" i="7"/>
  <c r="V80" i="7"/>
  <c r="Y80" i="7"/>
  <c r="W80" i="7" s="1"/>
  <c r="AG80" i="7"/>
  <c r="AE80" i="7" s="1"/>
  <c r="AO80" i="7"/>
  <c r="AM80" i="7" s="1"/>
  <c r="AU80" i="7"/>
  <c r="BD80" i="7"/>
  <c r="E80" i="7" s="1"/>
  <c r="BF80" i="7"/>
  <c r="G80" i="7" s="1"/>
  <c r="BG80" i="7"/>
  <c r="H80" i="7" s="1"/>
  <c r="BH80" i="7"/>
  <c r="I80" i="7" s="1"/>
  <c r="BI80" i="7"/>
  <c r="J80" i="7" s="1"/>
  <c r="BJ80" i="7"/>
  <c r="K80" i="7" s="1"/>
  <c r="BM80" i="7"/>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S84" i="7" s="1"/>
  <c r="AG84" i="7"/>
  <c r="AE84" i="7" s="1"/>
  <c r="AO84" i="7"/>
  <c r="AM84" i="7" s="1"/>
  <c r="AU84" i="7"/>
  <c r="BD84" i="7"/>
  <c r="E84" i="7" s="1"/>
  <c r="BH84" i="7"/>
  <c r="I84" i="7" s="1"/>
  <c r="BI84" i="7"/>
  <c r="J84" i="7" s="1"/>
  <c r="BJ84" i="7"/>
  <c r="K84" i="7" s="1"/>
  <c r="BM84" i="7"/>
  <c r="M85" i="7"/>
  <c r="P85" i="7"/>
  <c r="T85" i="7"/>
  <c r="U85" i="7"/>
  <c r="V85" i="7"/>
  <c r="Z85" i="7"/>
  <c r="BF85" i="7" s="1"/>
  <c r="G85" i="7" s="1"/>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AE86" i="7" s="1"/>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BF88" i="7" s="1"/>
  <c r="G88" i="7" s="1"/>
  <c r="AA88" i="7"/>
  <c r="S88" i="7" s="1"/>
  <c r="AG88" i="7"/>
  <c r="AE88" i="7" s="1"/>
  <c r="AO88" i="7"/>
  <c r="AM88" i="7" s="1"/>
  <c r="AU88" i="7"/>
  <c r="BD88" i="7"/>
  <c r="E88" i="7" s="1"/>
  <c r="BH88" i="7"/>
  <c r="I88" i="7" s="1"/>
  <c r="BI88" i="7"/>
  <c r="J88" i="7" s="1"/>
  <c r="BJ88" i="7"/>
  <c r="K88" i="7" s="1"/>
  <c r="BM88" i="7"/>
  <c r="BK88" i="7" s="1"/>
  <c r="U89" i="7"/>
  <c r="V89" i="7"/>
  <c r="X89" i="7"/>
  <c r="M89" i="7" s="1"/>
  <c r="Z89" i="7"/>
  <c r="R89" i="7" s="1"/>
  <c r="AA89" i="7"/>
  <c r="S89" i="7" s="1"/>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E91" i="7" s="1"/>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E92" i="7" s="1"/>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M94" i="7" s="1"/>
  <c r="Z94" i="7"/>
  <c r="R94" i="7" s="1"/>
  <c r="AA94" i="7"/>
  <c r="S94" i="7" s="1"/>
  <c r="AB94" i="7"/>
  <c r="AJ94" i="7"/>
  <c r="AN94" i="7"/>
  <c r="AP94" i="7"/>
  <c r="AQ94" i="7"/>
  <c r="AR94" i="7"/>
  <c r="AZ94" i="7"/>
  <c r="BI94" i="7"/>
  <c r="J94" i="7" s="1"/>
  <c r="BJ94" i="7"/>
  <c r="K94" i="7" s="1"/>
  <c r="BL94" i="7"/>
  <c r="BN94" i="7"/>
  <c r="BO94" i="7"/>
  <c r="BP94" i="7"/>
  <c r="M95" i="7"/>
  <c r="P95" i="7"/>
  <c r="R95" i="7"/>
  <c r="S95" i="7"/>
  <c r="T95" i="7"/>
  <c r="U95" i="7"/>
  <c r="V95" i="7"/>
  <c r="Y95" i="7"/>
  <c r="AG95" i="7"/>
  <c r="AE95" i="7" s="1"/>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E96" i="7" s="1"/>
  <c r="AO96" i="7"/>
  <c r="AM96" i="7" s="1"/>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E98" i="7" s="1"/>
  <c r="AO98" i="7"/>
  <c r="AU98" i="7"/>
  <c r="BD98" i="7"/>
  <c r="E98" i="7" s="1"/>
  <c r="BF98" i="7"/>
  <c r="G98" i="7" s="1"/>
  <c r="BG98" i="7"/>
  <c r="H98" i="7" s="1"/>
  <c r="BH98" i="7"/>
  <c r="I98" i="7" s="1"/>
  <c r="BI98" i="7"/>
  <c r="J98" i="7" s="1"/>
  <c r="BJ98" i="7"/>
  <c r="K98" i="7" s="1"/>
  <c r="BM98" i="7"/>
  <c r="M99" i="7"/>
  <c r="P99" i="7"/>
  <c r="R99" i="7"/>
  <c r="S99" i="7"/>
  <c r="T99" i="7"/>
  <c r="U99" i="7"/>
  <c r="V99" i="7"/>
  <c r="Y99" i="7"/>
  <c r="AG99" i="7"/>
  <c r="AE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Z101" i="7"/>
  <c r="R101" i="7" s="1"/>
  <c r="AA101" i="7"/>
  <c r="S101" i="7" s="1"/>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N102" i="7" s="1"/>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H103"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E106" i="7" s="1"/>
  <c r="AO106" i="7"/>
  <c r="AU106" i="7"/>
  <c r="BD106" i="7"/>
  <c r="E106" i="7" s="1"/>
  <c r="BF106" i="7"/>
  <c r="G106" i="7" s="1"/>
  <c r="BG106" i="7"/>
  <c r="H106" i="7" s="1"/>
  <c r="BH106" i="7"/>
  <c r="I106" i="7" s="1"/>
  <c r="BI106" i="7"/>
  <c r="J106" i="7" s="1"/>
  <c r="BJ106" i="7"/>
  <c r="K106" i="7" s="1"/>
  <c r="BM106" i="7"/>
  <c r="BK106" i="7" s="1"/>
  <c r="U107" i="7"/>
  <c r="V107" i="7"/>
  <c r="X107" i="7"/>
  <c r="M107" i="7" s="1"/>
  <c r="Z107" i="7"/>
  <c r="AA107" i="7"/>
  <c r="AB107" i="7"/>
  <c r="AJ107" i="7"/>
  <c r="AN107" i="7"/>
  <c r="AP107" i="7"/>
  <c r="AQ107" i="7"/>
  <c r="CA53" i="7" s="1"/>
  <c r="AR107" i="7"/>
  <c r="AZ107" i="7"/>
  <c r="BI107" i="7"/>
  <c r="J107" i="7" s="1"/>
  <c r="BJ107" i="7"/>
  <c r="K107" i="7" s="1"/>
  <c r="BL107" i="7"/>
  <c r="BN107" i="7"/>
  <c r="BO107" i="7"/>
  <c r="BP107" i="7"/>
  <c r="M108" i="7"/>
  <c r="P108" i="7"/>
  <c r="R108" i="7"/>
  <c r="S108" i="7"/>
  <c r="T108" i="7"/>
  <c r="U108" i="7"/>
  <c r="V108" i="7"/>
  <c r="Y108" i="7"/>
  <c r="AG108" i="7"/>
  <c r="AE108" i="7" s="1"/>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M111" i="7" s="1"/>
  <c r="Z111" i="7"/>
  <c r="R111" i="7" s="1"/>
  <c r="AA111" i="7"/>
  <c r="S111" i="7" s="1"/>
  <c r="AB111" i="7"/>
  <c r="AJ111" i="7"/>
  <c r="AG111" i="7" s="1"/>
  <c r="AE111" i="7" s="1"/>
  <c r="AN111" i="7"/>
  <c r="AP111" i="7"/>
  <c r="AQ111" i="7"/>
  <c r="AR111" i="7"/>
  <c r="CB65" i="7" s="1"/>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E113" i="7" s="1"/>
  <c r="AO113" i="7"/>
  <c r="AM113" i="7" s="1"/>
  <c r="AU113" i="7"/>
  <c r="BD113" i="7"/>
  <c r="E113" i="7" s="1"/>
  <c r="BF113" i="7"/>
  <c r="G113" i="7" s="1"/>
  <c r="BG113" i="7"/>
  <c r="H113" i="7" s="1"/>
  <c r="BH113" i="7"/>
  <c r="I113" i="7" s="1"/>
  <c r="BI113" i="7"/>
  <c r="J113" i="7" s="1"/>
  <c r="BJ113" i="7"/>
  <c r="K113" i="7" s="1"/>
  <c r="BM113" i="7"/>
  <c r="U114" i="7"/>
  <c r="V114" i="7"/>
  <c r="X114" i="7"/>
  <c r="M114" i="7" s="1"/>
  <c r="Z114" i="7"/>
  <c r="R114" i="7" s="1"/>
  <c r="AA114" i="7"/>
  <c r="AB114" i="7"/>
  <c r="AJ114" i="7"/>
  <c r="AN114" i="7"/>
  <c r="AP114" i="7"/>
  <c r="AQ114" i="7"/>
  <c r="CA73" i="7" s="1"/>
  <c r="AR114" i="7"/>
  <c r="AZ114" i="7"/>
  <c r="BI114" i="7"/>
  <c r="J114" i="7" s="1"/>
  <c r="BJ114" i="7"/>
  <c r="K114" i="7" s="1"/>
  <c r="BL114" i="7"/>
  <c r="BN114" i="7"/>
  <c r="BO114" i="7"/>
  <c r="BP114" i="7"/>
  <c r="M115" i="7"/>
  <c r="P115" i="7"/>
  <c r="R115" i="7"/>
  <c r="S115" i="7"/>
  <c r="T115" i="7"/>
  <c r="U115" i="7"/>
  <c r="V115" i="7"/>
  <c r="Y115" i="7"/>
  <c r="AG115" i="7"/>
  <c r="AE115" i="7" s="1"/>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E116" i="7" s="1"/>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AE117" i="7" s="1"/>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P119" i="7" s="1"/>
  <c r="Z119" i="7"/>
  <c r="AA119" i="7"/>
  <c r="S119" i="7" s="1"/>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AE124" i="7" s="1"/>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AG126" i="7"/>
  <c r="AE126" i="7" s="1"/>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E127" i="7" s="1"/>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E128" i="7" s="1"/>
  <c r="AO128" i="7"/>
  <c r="AM128" i="7" s="1"/>
  <c r="AU128" i="7"/>
  <c r="BD128" i="7"/>
  <c r="E128" i="7" s="1"/>
  <c r="BF128" i="7"/>
  <c r="G128" i="7" s="1"/>
  <c r="BG128" i="7"/>
  <c r="H128" i="7" s="1"/>
  <c r="BH128" i="7"/>
  <c r="I128" i="7" s="1"/>
  <c r="BI128" i="7"/>
  <c r="J128" i="7" s="1"/>
  <c r="BJ128" i="7"/>
  <c r="K128" i="7" s="1"/>
  <c r="BM128" i="7"/>
  <c r="BK128" i="7" s="1"/>
  <c r="X129" i="7"/>
  <c r="Z129" i="7"/>
  <c r="R129" i="7" s="1"/>
  <c r="AA129" i="7"/>
  <c r="S129" i="7" s="1"/>
  <c r="AB129" i="7"/>
  <c r="AC129" i="7"/>
  <c r="AD129" i="7"/>
  <c r="AJ129" i="7"/>
  <c r="AK129" i="7"/>
  <c r="AL129" i="7"/>
  <c r="AN129" i="7"/>
  <c r="AP129" i="7"/>
  <c r="AQ129" i="7"/>
  <c r="AR129" i="7"/>
  <c r="CB94" i="7" s="1"/>
  <c r="AS129" i="7"/>
  <c r="CC94" i="7" s="1"/>
  <c r="AT129" i="7"/>
  <c r="AV129" i="7"/>
  <c r="AV103" i="7" s="1"/>
  <c r="AW129" i="7"/>
  <c r="AX129" i="7"/>
  <c r="AX103" i="7" s="1"/>
  <c r="AY129" i="7"/>
  <c r="AY103" i="7" s="1"/>
  <c r="AZ129" i="7"/>
  <c r="BA129" i="7"/>
  <c r="BA103" i="7" s="1"/>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M131" i="7" s="1"/>
  <c r="Z131" i="7"/>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M134" i="7"/>
  <c r="P134" i="7"/>
  <c r="R134" i="7"/>
  <c r="S134" i="7"/>
  <c r="T134" i="7"/>
  <c r="U134" i="7"/>
  <c r="V134" i="7"/>
  <c r="Y134" i="7"/>
  <c r="W134" i="7" s="1"/>
  <c r="AG134" i="7"/>
  <c r="AE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c r="BM137" i="7"/>
  <c r="BK137" i="7" s="1"/>
  <c r="M138" i="7"/>
  <c r="P138" i="7"/>
  <c r="R138" i="7"/>
  <c r="S138" i="7"/>
  <c r="T138" i="7"/>
  <c r="U138" i="7"/>
  <c r="V138" i="7"/>
  <c r="Y138" i="7"/>
  <c r="AG138" i="7"/>
  <c r="AE138" i="7" s="1"/>
  <c r="AO138" i="7"/>
  <c r="AM138" i="7" s="1"/>
  <c r="AU138" i="7"/>
  <c r="BD138" i="7"/>
  <c r="E138" i="7" s="1"/>
  <c r="BF138" i="7"/>
  <c r="G138" i="7" s="1"/>
  <c r="BG138" i="7"/>
  <c r="H138" i="7"/>
  <c r="BH138" i="7"/>
  <c r="I138" i="7" s="1"/>
  <c r="BI138" i="7"/>
  <c r="J138" i="7" s="1"/>
  <c r="BJ138" i="7"/>
  <c r="K138" i="7" s="1"/>
  <c r="BM138" i="7"/>
  <c r="BK138" i="7" s="1"/>
  <c r="M139" i="7"/>
  <c r="P139" i="7"/>
  <c r="R139" i="7"/>
  <c r="S139" i="7"/>
  <c r="T139" i="7"/>
  <c r="U139" i="7"/>
  <c r="V139" i="7"/>
  <c r="Y139" i="7"/>
  <c r="AG139" i="7"/>
  <c r="A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Q142" i="7" s="1"/>
  <c r="Y143" i="7"/>
  <c r="AG143" i="7"/>
  <c r="AQ143" i="7"/>
  <c r="AO143" i="7" s="1"/>
  <c r="AY143" i="7"/>
  <c r="AW143" i="7" s="1"/>
  <c r="AU143" i="7" s="1"/>
  <c r="BD143" i="7"/>
  <c r="E143" i="7" s="1"/>
  <c r="BF143" i="7"/>
  <c r="G143" i="7" s="1"/>
  <c r="BH143" i="7"/>
  <c r="I143" i="7" s="1"/>
  <c r="I142" i="7" s="1"/>
  <c r="BI143" i="7"/>
  <c r="J143" i="7" s="1"/>
  <c r="J142" i="7" s="1"/>
  <c r="BJ143" i="7"/>
  <c r="K143" i="7" s="1"/>
  <c r="K142" i="7" s="1"/>
  <c r="BM143" i="7"/>
  <c r="BM142" i="7" s="1"/>
  <c r="BK142" i="7" s="1"/>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Q145" i="7"/>
  <c r="AY145" i="7"/>
  <c r="AW145" i="7" s="1"/>
  <c r="BD145" i="7"/>
  <c r="E145" i="7" s="1"/>
  <c r="BF145" i="7"/>
  <c r="BH145" i="7"/>
  <c r="BI145" i="7"/>
  <c r="BJ145" i="7"/>
  <c r="BM145" i="7"/>
  <c r="M146" i="7"/>
  <c r="N146" i="7"/>
  <c r="O146" i="7"/>
  <c r="W146" i="7"/>
  <c r="AE146" i="7"/>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AU147" i="7" s="1"/>
  <c r="BD147" i="7"/>
  <c r="E147" i="7" s="1"/>
  <c r="BF147" i="7"/>
  <c r="G147" i="7" s="1"/>
  <c r="BG147" i="7"/>
  <c r="H147" i="7" s="1"/>
  <c r="BH147" i="7"/>
  <c r="I147" i="7" s="1"/>
  <c r="BI147" i="7"/>
  <c r="J147" i="7" s="1"/>
  <c r="BJ147" i="7"/>
  <c r="K147" i="7" s="1"/>
  <c r="BM147" i="7"/>
  <c r="BK147" i="7" s="1"/>
  <c r="M148" i="7"/>
  <c r="N148" i="7"/>
  <c r="O148" i="7"/>
  <c r="W148" i="7"/>
  <c r="AE148" i="7"/>
  <c r="AO148" i="7"/>
  <c r="AW148" i="7"/>
  <c r="AU148" i="7" s="1"/>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AU150" i="7" s="1"/>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AU151" i="7" s="1"/>
  <c r="BD151" i="7"/>
  <c r="E151" i="7" s="1"/>
  <c r="BF151" i="7"/>
  <c r="G151" i="7" s="1"/>
  <c r="BG151" i="7"/>
  <c r="H151" i="7" s="1"/>
  <c r="BH151" i="7"/>
  <c r="I151" i="7" s="1"/>
  <c r="BI151" i="7"/>
  <c r="J151" i="7" s="1"/>
  <c r="BJ151" i="7"/>
  <c r="K151" i="7" s="1"/>
  <c r="BM151" i="7"/>
  <c r="BK151" i="7" s="1"/>
  <c r="M152" i="7"/>
  <c r="N152" i="7"/>
  <c r="O152" i="7"/>
  <c r="W152" i="7"/>
  <c r="AE152" i="7"/>
  <c r="AO152" i="7"/>
  <c r="AW152" i="7"/>
  <c r="AU152" i="7" s="1"/>
  <c r="BD152" i="7"/>
  <c r="E152" i="7" s="1"/>
  <c r="BF152" i="7"/>
  <c r="G152" i="7" s="1"/>
  <c r="BG152" i="7"/>
  <c r="H152" i="7" s="1"/>
  <c r="BH152" i="7"/>
  <c r="I152" i="7" s="1"/>
  <c r="BI152" i="7"/>
  <c r="J152" i="7" s="1"/>
  <c r="BJ152" i="7"/>
  <c r="K152" i="7" s="1"/>
  <c r="BM152" i="7"/>
  <c r="BK152" i="7" s="1"/>
  <c r="M153" i="7"/>
  <c r="S153" i="7"/>
  <c r="Q153" i="7" s="1"/>
  <c r="O153" i="7" s="1"/>
  <c r="AA153" i="7"/>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M155" i="7" s="1"/>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M157" i="7" s="1"/>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O158" i="7" s="1"/>
  <c r="AW158" i="7"/>
  <c r="AU158" i="7" s="1"/>
  <c r="BD158" i="7"/>
  <c r="E158" i="7" s="1"/>
  <c r="BF158" i="7"/>
  <c r="G158" i="7" s="1"/>
  <c r="BH158" i="7"/>
  <c r="I158" i="7" s="1"/>
  <c r="BI158" i="7"/>
  <c r="J158" i="7" s="1"/>
  <c r="BJ158" i="7"/>
  <c r="K158" i="7" s="1"/>
  <c r="BM158" i="7"/>
  <c r="BK158" i="7" s="1"/>
  <c r="M159" i="7"/>
  <c r="S159" i="7"/>
  <c r="Q159" i="7" s="1"/>
  <c r="AA159" i="7"/>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AU160" i="7" s="1"/>
  <c r="BD160" i="7"/>
  <c r="E160" i="7" s="1"/>
  <c r="BF160" i="7"/>
  <c r="G160" i="7" s="1"/>
  <c r="BG160" i="7"/>
  <c r="H160" i="7" s="1"/>
  <c r="BH160" i="7"/>
  <c r="I160" i="7" s="1"/>
  <c r="BI160" i="7"/>
  <c r="J160" i="7" s="1"/>
  <c r="BJ160" i="7"/>
  <c r="K160" i="7" s="1"/>
  <c r="BM160" i="7"/>
  <c r="BK160" i="7" s="1"/>
  <c r="M161" i="7"/>
  <c r="N161" i="7"/>
  <c r="O161" i="7"/>
  <c r="W161" i="7"/>
  <c r="AE161" i="7"/>
  <c r="AO161" i="7"/>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AU162" i="7" s="1"/>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AU164" i="7" s="1"/>
  <c r="BD164" i="7"/>
  <c r="E164" i="7" s="1"/>
  <c r="BF164" i="7"/>
  <c r="G164" i="7" s="1"/>
  <c r="BG164" i="7"/>
  <c r="H164" i="7" s="1"/>
  <c r="BH164" i="7"/>
  <c r="I164" i="7" s="1"/>
  <c r="BI164" i="7"/>
  <c r="J164" i="7" s="1"/>
  <c r="BJ164" i="7"/>
  <c r="K164" i="7" s="1"/>
  <c r="BM164" i="7"/>
  <c r="BK164" i="7" s="1"/>
  <c r="M165" i="7"/>
  <c r="N165" i="7"/>
  <c r="O165" i="7"/>
  <c r="W165" i="7"/>
  <c r="AE165" i="7"/>
  <c r="AO165" i="7"/>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AU166" i="7" s="1"/>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M167" i="7" s="1"/>
  <c r="AY167" i="7"/>
  <c r="BD167" i="7"/>
  <c r="E167" i="7" s="1"/>
  <c r="BF167" i="7"/>
  <c r="G167" i="7" s="1"/>
  <c r="BH167" i="7"/>
  <c r="I167" i="7" s="1"/>
  <c r="BI167" i="7"/>
  <c r="J167" i="7" s="1"/>
  <c r="BJ167" i="7"/>
  <c r="K167" i="7" s="1"/>
  <c r="BM167" i="7"/>
  <c r="BK167" i="7" s="1"/>
  <c r="M168" i="7"/>
  <c r="N168" i="7"/>
  <c r="O168" i="7"/>
  <c r="W168" i="7"/>
  <c r="AE168" i="7"/>
  <c r="AO168" i="7"/>
  <c r="AW168" i="7"/>
  <c r="AU168" i="7" s="1"/>
  <c r="BD168" i="7"/>
  <c r="E168" i="7" s="1"/>
  <c r="BF168" i="7"/>
  <c r="G168" i="7" s="1"/>
  <c r="BG168" i="7"/>
  <c r="H168" i="7" s="1"/>
  <c r="BH168" i="7"/>
  <c r="I168" i="7" s="1"/>
  <c r="BI168" i="7"/>
  <c r="J168" i="7" s="1"/>
  <c r="BJ168" i="7"/>
  <c r="K168" i="7" s="1"/>
  <c r="BM168" i="7"/>
  <c r="BK168" i="7" s="1"/>
  <c r="M169" i="7"/>
  <c r="N169" i="7"/>
  <c r="O169" i="7"/>
  <c r="W169" i="7"/>
  <c r="AE169" i="7"/>
  <c r="AO169" i="7"/>
  <c r="AW169" i="7"/>
  <c r="AU169" i="7" s="1"/>
  <c r="BD169" i="7"/>
  <c r="E169" i="7" s="1"/>
  <c r="BF169" i="7"/>
  <c r="G169" i="7" s="1"/>
  <c r="BG169" i="7"/>
  <c r="H169" i="7" s="1"/>
  <c r="BH169" i="7"/>
  <c r="I169" i="7" s="1"/>
  <c r="BI169" i="7"/>
  <c r="J169" i="7" s="1"/>
  <c r="BJ169" i="7"/>
  <c r="K169" i="7" s="1"/>
  <c r="BM169" i="7"/>
  <c r="M170" i="7"/>
  <c r="N170" i="7"/>
  <c r="O170" i="7"/>
  <c r="W170" i="7"/>
  <c r="AE170" i="7"/>
  <c r="AO170" i="7"/>
  <c r="AW170" i="7"/>
  <c r="AU170" i="7" s="1"/>
  <c r="BD170" i="7"/>
  <c r="E170" i="7" s="1"/>
  <c r="BF170" i="7"/>
  <c r="G170" i="7" s="1"/>
  <c r="BG170" i="7"/>
  <c r="H170" i="7" s="1"/>
  <c r="BH170" i="7"/>
  <c r="I170" i="7" s="1"/>
  <c r="BI170" i="7"/>
  <c r="J170" i="7" s="1"/>
  <c r="BJ170" i="7"/>
  <c r="K170" i="7" s="1"/>
  <c r="BM170" i="7"/>
  <c r="BK170" i="7" s="1"/>
  <c r="M171" i="7"/>
  <c r="N171" i="7"/>
  <c r="O171" i="7"/>
  <c r="W171" i="7"/>
  <c r="AE171" i="7"/>
  <c r="AO171" i="7"/>
  <c r="AW171" i="7"/>
  <c r="AU171" i="7" s="1"/>
  <c r="BD171" i="7"/>
  <c r="E171" i="7" s="1"/>
  <c r="BF171" i="7"/>
  <c r="G171" i="7" s="1"/>
  <c r="BG171" i="7"/>
  <c r="H171" i="7" s="1"/>
  <c r="BH171" i="7"/>
  <c r="I171" i="7" s="1"/>
  <c r="BI171" i="7"/>
  <c r="J171" i="7" s="1"/>
  <c r="BJ171" i="7"/>
  <c r="K171" i="7" s="1"/>
  <c r="BM171" i="7"/>
  <c r="M172" i="7"/>
  <c r="S172" i="7"/>
  <c r="Q172" i="7" s="1"/>
  <c r="AA172" i="7"/>
  <c r="Y172" i="7" s="1"/>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W175" i="7"/>
  <c r="AU175" i="7" s="1"/>
  <c r="BD175" i="7"/>
  <c r="E175" i="7" s="1"/>
  <c r="BF175" i="7"/>
  <c r="G175" i="7" s="1"/>
  <c r="BG175" i="7"/>
  <c r="H175" i="7" s="1"/>
  <c r="BH175" i="7"/>
  <c r="I175" i="7" s="1"/>
  <c r="BI175" i="7"/>
  <c r="J175" i="7" s="1"/>
  <c r="BJ175" i="7"/>
  <c r="K175" i="7" s="1"/>
  <c r="BM175" i="7"/>
  <c r="M176" i="7"/>
  <c r="N176" i="7"/>
  <c r="O176" i="7"/>
  <c r="W176" i="7"/>
  <c r="AE176" i="7"/>
  <c r="AO176" i="7"/>
  <c r="AM176" i="7" s="1"/>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M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M181" i="7" s="1"/>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BD182" i="7"/>
  <c r="E182" i="7" s="1"/>
  <c r="BF182" i="7"/>
  <c r="G182" i="7" s="1"/>
  <c r="BH182" i="7"/>
  <c r="I182" i="7" s="1"/>
  <c r="BI182" i="7"/>
  <c r="J182" i="7" s="1"/>
  <c r="BJ182" i="7"/>
  <c r="K182" i="7" s="1"/>
  <c r="BM182" i="7"/>
  <c r="BK182" i="7" s="1"/>
  <c r="M183" i="7"/>
  <c r="N183" i="7"/>
  <c r="O183" i="7"/>
  <c r="W183" i="7"/>
  <c r="AE183" i="7"/>
  <c r="AO183" i="7"/>
  <c r="AW183" i="7"/>
  <c r="AU183" i="7" s="1"/>
  <c r="BD183" i="7"/>
  <c r="E183" i="7" s="1"/>
  <c r="BF183" i="7"/>
  <c r="G183" i="7" s="1"/>
  <c r="BG183" i="7"/>
  <c r="H183" i="7" s="1"/>
  <c r="BH183" i="7"/>
  <c r="I183" i="7" s="1"/>
  <c r="BI183" i="7"/>
  <c r="J183" i="7" s="1"/>
  <c r="BJ183" i="7"/>
  <c r="K183" i="7" s="1"/>
  <c r="BM183" i="7"/>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M186" i="7" s="1"/>
  <c r="AW186" i="7"/>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W191" i="7" s="1"/>
  <c r="AG191" i="7"/>
  <c r="AO191" i="7"/>
  <c r="AW191" i="7"/>
  <c r="AU191" i="7" s="1"/>
  <c r="BD191" i="7"/>
  <c r="E191" i="7" s="1"/>
  <c r="BF191" i="7"/>
  <c r="BG191" i="7"/>
  <c r="H191" i="7" s="1"/>
  <c r="BH191" i="7"/>
  <c r="BI191" i="7"/>
  <c r="BJ191" i="7"/>
  <c r="K191" i="7" s="1"/>
  <c r="BM191" i="7"/>
  <c r="BK191" i="7" s="1"/>
  <c r="M192" i="7"/>
  <c r="Q192" i="7"/>
  <c r="O192" i="7" s="1"/>
  <c r="Y192" i="7"/>
  <c r="AG192" i="7"/>
  <c r="AE192" i="7" s="1"/>
  <c r="AO192" i="7"/>
  <c r="AM192" i="7" s="1"/>
  <c r="AW192" i="7"/>
  <c r="AU192" i="7" s="1"/>
  <c r="BD192" i="7"/>
  <c r="BF192" i="7"/>
  <c r="BG192" i="7"/>
  <c r="H192" i="7" s="1"/>
  <c r="BH192" i="7"/>
  <c r="I192" i="7" s="1"/>
  <c r="BI192" i="7"/>
  <c r="J192" i="7" s="1"/>
  <c r="BJ192" i="7"/>
  <c r="BM192" i="7"/>
  <c r="BK192" i="7" s="1"/>
  <c r="P193" i="7"/>
  <c r="R193" i="7"/>
  <c r="R189" i="7" s="1"/>
  <c r="R236" i="7" s="1"/>
  <c r="S193" i="7"/>
  <c r="T193" i="7"/>
  <c r="U193" i="7"/>
  <c r="V193" i="7"/>
  <c r="X193" i="7"/>
  <c r="Z193" i="7"/>
  <c r="AA193" i="7"/>
  <c r="AB193" i="7"/>
  <c r="AB189" i="7" s="1"/>
  <c r="AC193" i="7"/>
  <c r="AD193" i="7"/>
  <c r="AF193" i="7"/>
  <c r="AH193" i="7"/>
  <c r="AH189" i="7" s="1"/>
  <c r="AI193" i="7"/>
  <c r="AJ193" i="7"/>
  <c r="AK193" i="7"/>
  <c r="AL193" i="7"/>
  <c r="AN193" i="7"/>
  <c r="AP193" i="7"/>
  <c r="AQ193" i="7"/>
  <c r="AR193" i="7"/>
  <c r="AR189" i="7" s="1"/>
  <c r="AS193" i="7"/>
  <c r="AT193" i="7"/>
  <c r="AV193" i="7"/>
  <c r="AX193" i="7"/>
  <c r="AY193" i="7"/>
  <c r="AZ193" i="7"/>
  <c r="BA193" i="7"/>
  <c r="BB193" i="7"/>
  <c r="BL193" i="7"/>
  <c r="BN193" i="7"/>
  <c r="BO193" i="7"/>
  <c r="BP193" i="7"/>
  <c r="BQ193" i="7"/>
  <c r="BR193" i="7"/>
  <c r="M194" i="7"/>
  <c r="Q194" i="7"/>
  <c r="Y194" i="7"/>
  <c r="W194" i="7" s="1"/>
  <c r="AG194" i="7"/>
  <c r="AE194" i="7" s="1"/>
  <c r="AO194" i="7"/>
  <c r="AM194" i="7"/>
  <c r="AW194" i="7"/>
  <c r="AU194" i="7" s="1"/>
  <c r="BD194" i="7"/>
  <c r="E194" i="7" s="1"/>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W196" i="7" s="1"/>
  <c r="AG196" i="7"/>
  <c r="AE196" i="7" s="1"/>
  <c r="AO196" i="7"/>
  <c r="AW196" i="7"/>
  <c r="AU196" i="7" s="1"/>
  <c r="BD196" i="7"/>
  <c r="BF196" i="7"/>
  <c r="G196" i="7" s="1"/>
  <c r="BG196" i="7"/>
  <c r="H196" i="7" s="1"/>
  <c r="BH196" i="7"/>
  <c r="I196" i="7" s="1"/>
  <c r="BI196" i="7"/>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W198" i="7" s="1"/>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O199" i="7" s="1"/>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O200" i="7"/>
  <c r="AM200" i="7" s="1"/>
  <c r="AW200" i="7"/>
  <c r="AU200" i="7" s="1"/>
  <c r="BD200" i="7"/>
  <c r="E200" i="7" s="1"/>
  <c r="BF200" i="7"/>
  <c r="G200" i="7" s="1"/>
  <c r="BG200" i="7"/>
  <c r="H200" i="7" s="1"/>
  <c r="BH200" i="7"/>
  <c r="I200" i="7" s="1"/>
  <c r="BI200" i="7"/>
  <c r="J200" i="7" s="1"/>
  <c r="BJ200" i="7"/>
  <c r="K200" i="7" s="1"/>
  <c r="BM200" i="7"/>
  <c r="BK200" i="7" s="1"/>
  <c r="M201" i="7"/>
  <c r="Q201" i="7"/>
  <c r="Y201" i="7"/>
  <c r="W201" i="7" s="1"/>
  <c r="AG201" i="7"/>
  <c r="AO201" i="7"/>
  <c r="AM201" i="7" s="1"/>
  <c r="AW201" i="7"/>
  <c r="AU201" i="7" s="1"/>
  <c r="BD201" i="7"/>
  <c r="E201" i="7" s="1"/>
  <c r="BF201" i="7"/>
  <c r="G201" i="7" s="1"/>
  <c r="BG201" i="7"/>
  <c r="H201" i="7" s="1"/>
  <c r="BH201" i="7"/>
  <c r="I201" i="7" s="1"/>
  <c r="BI201" i="7"/>
  <c r="J201" i="7" s="1"/>
  <c r="BJ201" i="7"/>
  <c r="K201" i="7" s="1"/>
  <c r="BM201" i="7"/>
  <c r="BK201" i="7" s="1"/>
  <c r="M202" i="7"/>
  <c r="Q202" i="7"/>
  <c r="O202" i="7" s="1"/>
  <c r="Y202" i="7"/>
  <c r="W202" i="7" s="1"/>
  <c r="AG202" i="7"/>
  <c r="AO202" i="7"/>
  <c r="AM202" i="7" s="1"/>
  <c r="AW202" i="7"/>
  <c r="AU202" i="7" s="1"/>
  <c r="BD202" i="7"/>
  <c r="E202" i="7" s="1"/>
  <c r="BF202" i="7"/>
  <c r="G202" i="7" s="1"/>
  <c r="BG202" i="7"/>
  <c r="H202" i="7" s="1"/>
  <c r="BH202" i="7"/>
  <c r="I202" i="7" s="1"/>
  <c r="BI202" i="7"/>
  <c r="J202" i="7" s="1"/>
  <c r="BJ202" i="7"/>
  <c r="K202" i="7" s="1"/>
  <c r="BM202" i="7"/>
  <c r="BK202" i="7" s="1"/>
  <c r="M203" i="7"/>
  <c r="Q203" i="7"/>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AW205" i="7" s="1"/>
  <c r="AU205" i="7" s="1"/>
  <c r="BR205" i="7"/>
  <c r="M206" i="7"/>
  <c r="V206" i="7"/>
  <c r="AD206" i="7"/>
  <c r="AG206" i="7"/>
  <c r="AE206" i="7" s="1"/>
  <c r="AO206" i="7"/>
  <c r="AM206" i="7" s="1"/>
  <c r="AW206" i="7"/>
  <c r="AU206" i="7" s="1"/>
  <c r="BD206" i="7"/>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BA207" i="7"/>
  <c r="BA204" i="7" s="1"/>
  <c r="BB207" i="7"/>
  <c r="BR207" i="7"/>
  <c r="BM207" i="7" s="1"/>
  <c r="BK207" i="7" s="1"/>
  <c r="M208" i="7"/>
  <c r="Q208" i="7"/>
  <c r="Y208" i="7"/>
  <c r="AG208" i="7"/>
  <c r="AO208" i="7"/>
  <c r="AW208" i="7"/>
  <c r="AU208" i="7" s="1"/>
  <c r="BD208" i="7"/>
  <c r="E208" i="7" s="1"/>
  <c r="BF208" i="7"/>
  <c r="BG208" i="7"/>
  <c r="H208" i="7" s="1"/>
  <c r="BH208" i="7"/>
  <c r="BI208" i="7"/>
  <c r="J208" i="7" s="1"/>
  <c r="BJ208" i="7"/>
  <c r="BM208" i="7"/>
  <c r="BK208" i="7" s="1"/>
  <c r="M209" i="7"/>
  <c r="Q209" i="7"/>
  <c r="O209" i="7" s="1"/>
  <c r="Y209" i="7"/>
  <c r="AG209" i="7"/>
  <c r="AE209" i="7" s="1"/>
  <c r="AO209" i="7"/>
  <c r="AM209" i="7" s="1"/>
  <c r="AW209" i="7"/>
  <c r="AU209" i="7" s="1"/>
  <c r="BD209" i="7"/>
  <c r="BF209" i="7"/>
  <c r="G209" i="7" s="1"/>
  <c r="BG209" i="7"/>
  <c r="H209" i="7" s="1"/>
  <c r="BH209" i="7"/>
  <c r="I209" i="7" s="1"/>
  <c r="BI209" i="7"/>
  <c r="J209" i="7" s="1"/>
  <c r="BJ209" i="7"/>
  <c r="K209" i="7" s="1"/>
  <c r="BM209" i="7"/>
  <c r="BK209" i="7" s="1"/>
  <c r="M210" i="7"/>
  <c r="Q210" i="7"/>
  <c r="Y210" i="7"/>
  <c r="AG210" i="7"/>
  <c r="AE210" i="7" s="1"/>
  <c r="AO210" i="7"/>
  <c r="AM210" i="7" s="1"/>
  <c r="AW210" i="7"/>
  <c r="BD210" i="7"/>
  <c r="E210" i="7" s="1"/>
  <c r="BF210" i="7"/>
  <c r="G210" i="7" s="1"/>
  <c r="BG210" i="7"/>
  <c r="H210" i="7" s="1"/>
  <c r="BH210" i="7"/>
  <c r="BI210" i="7"/>
  <c r="J210" i="7" s="1"/>
  <c r="BJ210" i="7"/>
  <c r="K210" i="7" s="1"/>
  <c r="BM210" i="7"/>
  <c r="M211" i="7"/>
  <c r="Q211" i="7"/>
  <c r="O211" i="7" s="1"/>
  <c r="Y211" i="7"/>
  <c r="AG211" i="7"/>
  <c r="AE211" i="7" s="1"/>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O212" i="7"/>
  <c r="AM212" i="7" s="1"/>
  <c r="AW212" i="7"/>
  <c r="AU212" i="7" s="1"/>
  <c r="BD212" i="7"/>
  <c r="E212" i="7" s="1"/>
  <c r="BF212" i="7"/>
  <c r="G212" i="7" s="1"/>
  <c r="BG212" i="7"/>
  <c r="H212" i="7" s="1"/>
  <c r="BH212" i="7"/>
  <c r="I212" i="7" s="1"/>
  <c r="BI212" i="7"/>
  <c r="J212" i="7" s="1"/>
  <c r="BJ212" i="7"/>
  <c r="K212" i="7" s="1"/>
  <c r="BM212" i="7"/>
  <c r="BK212" i="7" s="1"/>
  <c r="M213" i="7"/>
  <c r="Q213" i="7"/>
  <c r="O213" i="7" s="1"/>
  <c r="Y213" i="7"/>
  <c r="AG213" i="7"/>
  <c r="AE213" i="7" s="1"/>
  <c r="AO213" i="7"/>
  <c r="AM213" i="7" s="1"/>
  <c r="AW213" i="7"/>
  <c r="AU213" i="7" s="1"/>
  <c r="BD213" i="7"/>
  <c r="E213" i="7" s="1"/>
  <c r="BF213" i="7"/>
  <c r="G213" i="7" s="1"/>
  <c r="BG213" i="7"/>
  <c r="H213" i="7" s="1"/>
  <c r="BH213" i="7"/>
  <c r="I213" i="7" s="1"/>
  <c r="BI213" i="7"/>
  <c r="J213" i="7" s="1"/>
  <c r="BJ213" i="7"/>
  <c r="K213" i="7" s="1"/>
  <c r="BM213" i="7"/>
  <c r="BK213" i="7" s="1"/>
  <c r="M214" i="7"/>
  <c r="Q214" i="7"/>
  <c r="Y214" i="7"/>
  <c r="W214" i="7" s="1"/>
  <c r="AG214" i="7"/>
  <c r="AO214" i="7"/>
  <c r="AW214" i="7"/>
  <c r="BD214" i="7"/>
  <c r="E214" i="7" s="1"/>
  <c r="BF214" i="7"/>
  <c r="G214" i="7" s="1"/>
  <c r="BG214" i="7"/>
  <c r="H214" i="7" s="1"/>
  <c r="BH214" i="7"/>
  <c r="I214" i="7" s="1"/>
  <c r="BI214" i="7"/>
  <c r="J214" i="7" s="1"/>
  <c r="BJ214" i="7"/>
  <c r="K214" i="7" s="1"/>
  <c r="BM214" i="7"/>
  <c r="BK214" i="7" s="1"/>
  <c r="M215" i="7"/>
  <c r="Q215" i="7"/>
  <c r="O215" i="7" s="1"/>
  <c r="Y215" i="7"/>
  <c r="AG215" i="7"/>
  <c r="AE215" i="7" s="1"/>
  <c r="AO215" i="7"/>
  <c r="AM215" i="7" s="1"/>
  <c r="AW215" i="7"/>
  <c r="AU215" i="7" s="1"/>
  <c r="BD215" i="7"/>
  <c r="E215" i="7" s="1"/>
  <c r="BF215" i="7"/>
  <c r="G215" i="7" s="1"/>
  <c r="BG215" i="7"/>
  <c r="H215" i="7" s="1"/>
  <c r="BH215" i="7"/>
  <c r="I215" i="7" s="1"/>
  <c r="BI215" i="7"/>
  <c r="J215" i="7" s="1"/>
  <c r="BJ215" i="7"/>
  <c r="K215" i="7" s="1"/>
  <c r="BM215" i="7"/>
  <c r="BK215" i="7" s="1"/>
  <c r="M216" i="7"/>
  <c r="Q216" i="7"/>
  <c r="Y216" i="7"/>
  <c r="W216" i="7" s="1"/>
  <c r="AG216" i="7"/>
  <c r="AE216" i="7" s="1"/>
  <c r="AO216" i="7"/>
  <c r="AW216" i="7"/>
  <c r="AU216" i="7" s="1"/>
  <c r="BD216" i="7"/>
  <c r="E216" i="7" s="1"/>
  <c r="BF216" i="7"/>
  <c r="G216" i="7" s="1"/>
  <c r="BG216" i="7"/>
  <c r="H216" i="7" s="1"/>
  <c r="BH216" i="7"/>
  <c r="I216" i="7" s="1"/>
  <c r="BI216" i="7"/>
  <c r="J216" i="7" s="1"/>
  <c r="BJ216" i="7"/>
  <c r="K216" i="7" s="1"/>
  <c r="BM216" i="7"/>
  <c r="BK216" i="7" s="1"/>
  <c r="M217" i="7"/>
  <c r="Q217" i="7"/>
  <c r="Y217" i="7"/>
  <c r="W217" i="7" s="1"/>
  <c r="AG217" i="7"/>
  <c r="AE217" i="7" s="1"/>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O17" i="8"/>
  <c r="AM17" i="8" s="1"/>
  <c r="AW17" i="8"/>
  <c r="AU17" i="8" s="1"/>
  <c r="BD17" i="8"/>
  <c r="DC17" i="8" s="1"/>
  <c r="BF17" i="8"/>
  <c r="BG17" i="8"/>
  <c r="H17" i="8" s="1"/>
  <c r="BH17" i="8"/>
  <c r="BI17" i="8"/>
  <c r="J17" i="8" s="1"/>
  <c r="BJ17" i="8"/>
  <c r="BP17" i="8"/>
  <c r="CB17" i="8"/>
  <c r="M18" i="8"/>
  <c r="P18" i="8"/>
  <c r="DB18" i="8" s="1"/>
  <c r="R18" i="8"/>
  <c r="S18" i="8"/>
  <c r="T18" i="8"/>
  <c r="U18" i="8"/>
  <c r="V18" i="8"/>
  <c r="Y18" i="8"/>
  <c r="AG18" i="8"/>
  <c r="AE18" i="8" s="1"/>
  <c r="AO18" i="8"/>
  <c r="AW18" i="8"/>
  <c r="BD18" i="8"/>
  <c r="DC18" i="8" s="1"/>
  <c r="BF18" i="8"/>
  <c r="BG18" i="8"/>
  <c r="BH18" i="8"/>
  <c r="BI18" i="8"/>
  <c r="BJ18" i="8"/>
  <c r="K18" i="8" s="1"/>
  <c r="BO18" i="8"/>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DB20" i="8" s="1"/>
  <c r="R20" i="8"/>
  <c r="S20" i="8"/>
  <c r="T20" i="8"/>
  <c r="U20" i="8"/>
  <c r="V20" i="8"/>
  <c r="Y20" i="8"/>
  <c r="AG20" i="8"/>
  <c r="AO20" i="8"/>
  <c r="AM20" i="8" s="1"/>
  <c r="AW20" i="8"/>
  <c r="AU20" i="8" s="1"/>
  <c r="BD20" i="8"/>
  <c r="BF20" i="8"/>
  <c r="BG20" i="8"/>
  <c r="H20" i="8" s="1"/>
  <c r="BH20" i="8"/>
  <c r="BI20" i="8"/>
  <c r="BJ20" i="8"/>
  <c r="K20" i="8" s="1"/>
  <c r="BM20" i="8"/>
  <c r="BK20" i="8" s="1"/>
  <c r="CB20" i="8"/>
  <c r="M21" i="8"/>
  <c r="P21" i="8"/>
  <c r="DB21" i="8" s="1"/>
  <c r="R21" i="8"/>
  <c r="S21" i="8"/>
  <c r="T21" i="8"/>
  <c r="U21" i="8"/>
  <c r="V21" i="8"/>
  <c r="Y21" i="8"/>
  <c r="AG21" i="8"/>
  <c r="AE21" i="8" s="1"/>
  <c r="AO21" i="8"/>
  <c r="AM21" i="8" s="1"/>
  <c r="AW21" i="8"/>
  <c r="BD21" i="8"/>
  <c r="E21" i="8" s="1"/>
  <c r="BF21" i="8"/>
  <c r="G21" i="8" s="1"/>
  <c r="BG21" i="8"/>
  <c r="BH21" i="8"/>
  <c r="I21" i="8" s="1"/>
  <c r="BI21" i="8"/>
  <c r="J21" i="8" s="1"/>
  <c r="BJ21" i="8"/>
  <c r="K21" i="8" s="1"/>
  <c r="BM21" i="8"/>
  <c r="BK21" i="8" s="1"/>
  <c r="CB21" i="8"/>
  <c r="M22" i="8"/>
  <c r="P22" i="8"/>
  <c r="DB22" i="8" s="1"/>
  <c r="R22" i="8"/>
  <c r="S22" i="8"/>
  <c r="T22" i="8"/>
  <c r="U22" i="8"/>
  <c r="V22" i="8"/>
  <c r="Y22" i="8"/>
  <c r="AG22" i="8"/>
  <c r="AE22" i="8" s="1"/>
  <c r="AO22" i="8"/>
  <c r="AM22" i="8" s="1"/>
  <c r="AW22" i="8"/>
  <c r="AU22" i="8" s="1"/>
  <c r="BD22" i="8"/>
  <c r="DC22" i="8" s="1"/>
  <c r="BF22" i="8"/>
  <c r="G22" i="8" s="1"/>
  <c r="BG22" i="8"/>
  <c r="H22" i="8" s="1"/>
  <c r="BH22" i="8"/>
  <c r="I22" i="8" s="1"/>
  <c r="BI22" i="8"/>
  <c r="J22" i="8" s="1"/>
  <c r="BJ22" i="8"/>
  <c r="K22" i="8" s="1"/>
  <c r="BM22" i="8"/>
  <c r="BK22" i="8" s="1"/>
  <c r="CB22" i="8"/>
  <c r="M23" i="8"/>
  <c r="P23" i="8"/>
  <c r="DB23" i="8" s="1"/>
  <c r="R23" i="8"/>
  <c r="S23" i="8"/>
  <c r="T23" i="8"/>
  <c r="U23" i="8"/>
  <c r="V23" i="8"/>
  <c r="Y23" i="8"/>
  <c r="AG23" i="8"/>
  <c r="AE23" i="8" s="1"/>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W24" i="8" s="1"/>
  <c r="AG24" i="8"/>
  <c r="AE24" i="8" s="1"/>
  <c r="AO24" i="8"/>
  <c r="AW24" i="8"/>
  <c r="AU24" i="8" s="1"/>
  <c r="BD24" i="8"/>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O27" i="8"/>
  <c r="AW27" i="8"/>
  <c r="BD27" i="8"/>
  <c r="BF27" i="8"/>
  <c r="G27" i="8" s="1"/>
  <c r="BG27" i="8"/>
  <c r="H27" i="8" s="1"/>
  <c r="BH27" i="8"/>
  <c r="I27" i="8" s="1"/>
  <c r="BJ27" i="8"/>
  <c r="BM27" i="8"/>
  <c r="BK27" i="8" s="1"/>
  <c r="M28" i="8"/>
  <c r="P28" i="8"/>
  <c r="DB28" i="8" s="1"/>
  <c r="R28" i="8"/>
  <c r="S28" i="8"/>
  <c r="T28" i="8"/>
  <c r="U28" i="8"/>
  <c r="V28" i="8"/>
  <c r="Y28" i="8"/>
  <c r="W28" i="8" s="1"/>
  <c r="AG28" i="8"/>
  <c r="AE28" i="8" s="1"/>
  <c r="AO28" i="8"/>
  <c r="AM28" i="8" s="1"/>
  <c r="AW28" i="8"/>
  <c r="BD28" i="8"/>
  <c r="BF28" i="8"/>
  <c r="BG28" i="8"/>
  <c r="BH28" i="8"/>
  <c r="BI28" i="8"/>
  <c r="BJ28" i="8"/>
  <c r="K28" i="8" s="1"/>
  <c r="BM28" i="8"/>
  <c r="BK28" i="8" s="1"/>
  <c r="U29" i="8"/>
  <c r="V29" i="8"/>
  <c r="C30" i="8"/>
  <c r="AF30" i="8"/>
  <c r="AH30" i="8"/>
  <c r="AI30" i="8"/>
  <c r="EF30" i="8"/>
  <c r="EH30" i="8"/>
  <c r="EI30" i="8"/>
  <c r="FS30" i="8"/>
  <c r="FT30" i="8"/>
  <c r="X31" i="8"/>
  <c r="M31" i="8" s="1"/>
  <c r="Z31" i="8"/>
  <c r="AA31" i="8"/>
  <c r="S31" i="8" s="1"/>
  <c r="AB31" i="8"/>
  <c r="AC31" i="8"/>
  <c r="AD31" i="8"/>
  <c r="AJ31" i="8"/>
  <c r="AK31" i="8"/>
  <c r="AL31" i="8"/>
  <c r="AN31" i="8"/>
  <c r="AP31" i="8"/>
  <c r="BZ31" i="8" s="1"/>
  <c r="AQ31" i="8"/>
  <c r="CA31" i="8" s="1"/>
  <c r="AR31" i="8"/>
  <c r="AS31" i="8"/>
  <c r="CC31" i="8" s="1"/>
  <c r="AT31" i="8"/>
  <c r="CD31" i="8" s="1"/>
  <c r="AZ31" i="8"/>
  <c r="BL31" i="8"/>
  <c r="BN31" i="8"/>
  <c r="CX31" i="8" s="1"/>
  <c r="BO31" i="8"/>
  <c r="BP31" i="8"/>
  <c r="BQ31" i="8"/>
  <c r="DA31" i="8" s="1"/>
  <c r="BR31" i="8"/>
  <c r="CE31" i="8"/>
  <c r="CF31" i="8"/>
  <c r="CG31" i="8"/>
  <c r="CH31" i="8"/>
  <c r="CI31" i="8"/>
  <c r="CK31" i="8"/>
  <c r="CL31" i="8"/>
  <c r="DD31" i="8"/>
  <c r="M32" i="8"/>
  <c r="P32" i="8"/>
  <c r="DB32" i="8" s="1"/>
  <c r="R32" i="8"/>
  <c r="S32" i="8"/>
  <c r="T32" i="8"/>
  <c r="U32" i="8"/>
  <c r="V32" i="8"/>
  <c r="Y32" i="8"/>
  <c r="AG32" i="8"/>
  <c r="AO32" i="8"/>
  <c r="AU32" i="8"/>
  <c r="BD32" i="8"/>
  <c r="DC32" i="8" s="1"/>
  <c r="BF32" i="8"/>
  <c r="G32" i="8" s="1"/>
  <c r="BG32" i="8"/>
  <c r="H32" i="8" s="1"/>
  <c r="BH32" i="8"/>
  <c r="I32" i="8" s="1"/>
  <c r="BI32" i="8"/>
  <c r="J32" i="8" s="1"/>
  <c r="BJ32" i="8"/>
  <c r="K32" i="8" s="1"/>
  <c r="BM32" i="8"/>
  <c r="BK32" i="8" s="1"/>
  <c r="M33" i="8"/>
  <c r="P33" i="8"/>
  <c r="DB33" i="8" s="1"/>
  <c r="R33" i="8"/>
  <c r="S33" i="8"/>
  <c r="T33" i="8"/>
  <c r="U33" i="8"/>
  <c r="V33" i="8"/>
  <c r="Y33" i="8"/>
  <c r="W33" i="8" s="1"/>
  <c r="AG33" i="8"/>
  <c r="AE33" i="8" s="1"/>
  <c r="AO33" i="8"/>
  <c r="AM33" i="8" s="1"/>
  <c r="AU33" i="8"/>
  <c r="BD33" i="8"/>
  <c r="E33" i="8" s="1"/>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E35" i="8" s="1"/>
  <c r="AO35" i="8"/>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C36" i="8" s="1"/>
  <c r="BF36" i="8"/>
  <c r="G36" i="8" s="1"/>
  <c r="BG36" i="8"/>
  <c r="H36" i="8" s="1"/>
  <c r="BH36" i="8"/>
  <c r="I36" i="8" s="1"/>
  <c r="BI36" i="8"/>
  <c r="J36" i="8" s="1"/>
  <c r="BJ36" i="8"/>
  <c r="K36" i="8" s="1"/>
  <c r="BM36" i="8"/>
  <c r="BK36" i="8" s="1"/>
  <c r="M37" i="8"/>
  <c r="P37" i="8"/>
  <c r="DB37" i="8" s="1"/>
  <c r="R37" i="8"/>
  <c r="S37" i="8"/>
  <c r="T37" i="8"/>
  <c r="U37" i="8"/>
  <c r="V37" i="8"/>
  <c r="Y37" i="8"/>
  <c r="AG37" i="8"/>
  <c r="AE37" i="8" s="1"/>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E39" i="8" s="1"/>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AG41" i="8"/>
  <c r="AE41" i="8" s="1"/>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E42" i="8" s="1"/>
  <c r="AO42" i="8"/>
  <c r="AM42" i="8" s="1"/>
  <c r="AU42" i="8"/>
  <c r="BD42" i="8"/>
  <c r="BF42" i="8"/>
  <c r="G42" i="8" s="1"/>
  <c r="BG42" i="8"/>
  <c r="H42" i="8" s="1"/>
  <c r="BH42" i="8"/>
  <c r="I42" i="8" s="1"/>
  <c r="BI42" i="8"/>
  <c r="J42" i="8" s="1"/>
  <c r="BJ42" i="8"/>
  <c r="K42" i="8" s="1"/>
  <c r="BM42" i="8"/>
  <c r="BK42" i="8" s="1"/>
  <c r="U43" i="8"/>
  <c r="V43" i="8"/>
  <c r="X43" i="8"/>
  <c r="M43" i="8" s="1"/>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AE46" i="8" s="1"/>
  <c r="BD46" i="8"/>
  <c r="BF46" i="8"/>
  <c r="G46" i="8" s="1"/>
  <c r="BG46" i="8"/>
  <c r="H46" i="8" s="1"/>
  <c r="BH46" i="8"/>
  <c r="I46" i="8" s="1"/>
  <c r="BI46" i="8"/>
  <c r="J46" i="8" s="1"/>
  <c r="BJ46" i="8"/>
  <c r="K46" i="8" s="1"/>
  <c r="BM46" i="8"/>
  <c r="M47" i="8"/>
  <c r="P47" i="8"/>
  <c r="DB47" i="8" s="1"/>
  <c r="T47" i="8"/>
  <c r="U47" i="8"/>
  <c r="V47" i="8"/>
  <c r="Z47" i="8"/>
  <c r="R47" i="8" s="1"/>
  <c r="AA47" i="8"/>
  <c r="BG47" i="8" s="1"/>
  <c r="H47" i="8" s="1"/>
  <c r="AG47" i="8"/>
  <c r="AE47" i="8" s="1"/>
  <c r="AO47" i="8"/>
  <c r="AU47" i="8"/>
  <c r="BD47" i="8"/>
  <c r="BH47" i="8"/>
  <c r="I47" i="8" s="1"/>
  <c r="BI47" i="8"/>
  <c r="J47" i="8" s="1"/>
  <c r="BJ47" i="8"/>
  <c r="K47" i="8" s="1"/>
  <c r="BM47" i="8"/>
  <c r="BK47" i="8" s="1"/>
  <c r="M48" i="8"/>
  <c r="P48" i="8"/>
  <c r="DB48" i="8" s="1"/>
  <c r="T48" i="8"/>
  <c r="U48" i="8"/>
  <c r="V48" i="8"/>
  <c r="Z48" i="8"/>
  <c r="AA48" i="8"/>
  <c r="AG48" i="8"/>
  <c r="AE48" i="8" s="1"/>
  <c r="AO48" i="8"/>
  <c r="AM48" i="8" s="1"/>
  <c r="AU48" i="8"/>
  <c r="BD48" i="8"/>
  <c r="BH48" i="8"/>
  <c r="I48" i="8" s="1"/>
  <c r="BI48" i="8"/>
  <c r="J48" i="8" s="1"/>
  <c r="BJ48" i="8"/>
  <c r="K48" i="8" s="1"/>
  <c r="BM48" i="8"/>
  <c r="BK48" i="8" s="1"/>
  <c r="M49" i="8"/>
  <c r="P49" i="8"/>
  <c r="DB49" i="8" s="1"/>
  <c r="T49" i="8"/>
  <c r="U49" i="8"/>
  <c r="V49" i="8"/>
  <c r="Z49" i="8"/>
  <c r="AA49" i="8"/>
  <c r="AG49" i="8"/>
  <c r="AE49" i="8" s="1"/>
  <c r="AO49" i="8"/>
  <c r="AM49" i="8" s="1"/>
  <c r="AU49" i="8"/>
  <c r="BD49" i="8"/>
  <c r="BH49" i="8"/>
  <c r="I49" i="8" s="1"/>
  <c r="BI49" i="8"/>
  <c r="J49" i="8" s="1"/>
  <c r="BJ49" i="8"/>
  <c r="K49" i="8" s="1"/>
  <c r="BM49" i="8"/>
  <c r="BK49" i="8" s="1"/>
  <c r="M50" i="8"/>
  <c r="P50" i="8"/>
  <c r="DB50" i="8" s="1"/>
  <c r="R50" i="8"/>
  <c r="S50" i="8"/>
  <c r="T50" i="8"/>
  <c r="U50" i="8"/>
  <c r="V50" i="8"/>
  <c r="Y50" i="8"/>
  <c r="W50" i="8" s="1"/>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BF52" i="8" s="1"/>
  <c r="G52" i="8" s="1"/>
  <c r="AA52" i="8"/>
  <c r="AG52" i="8"/>
  <c r="AE52" i="8" s="1"/>
  <c r="AO52" i="8"/>
  <c r="AM52" i="8" s="1"/>
  <c r="AU52" i="8"/>
  <c r="BD52" i="8"/>
  <c r="BH52" i="8"/>
  <c r="I52" i="8" s="1"/>
  <c r="BI52" i="8"/>
  <c r="J52" i="8" s="1"/>
  <c r="BJ52" i="8"/>
  <c r="K52" i="8" s="1"/>
  <c r="BM52" i="8"/>
  <c r="BK52" i="8" s="1"/>
  <c r="X53" i="8"/>
  <c r="M53" i="8" s="1"/>
  <c r="AB53" i="8"/>
  <c r="AC53" i="8"/>
  <c r="AD53" i="8"/>
  <c r="AJ53" i="8"/>
  <c r="AK53" i="8"/>
  <c r="AL53" i="8"/>
  <c r="AN53" i="8"/>
  <c r="AP53" i="8"/>
  <c r="AQ53" i="8"/>
  <c r="AR53" i="8"/>
  <c r="AS53" i="8"/>
  <c r="CC53" i="8" s="1"/>
  <c r="AT53" i="8"/>
  <c r="CD53" i="8" s="1"/>
  <c r="AZ53" i="8"/>
  <c r="BA53" i="8"/>
  <c r="CK53" i="8" s="1"/>
  <c r="BB53" i="8"/>
  <c r="CL53" i="8" s="1"/>
  <c r="BL53" i="8"/>
  <c r="BN53" i="8"/>
  <c r="BO53" i="8"/>
  <c r="BP53" i="8"/>
  <c r="BQ53" i="8"/>
  <c r="DA53" i="8" s="1"/>
  <c r="BR53" i="8"/>
  <c r="CE53" i="8"/>
  <c r="CF53" i="8"/>
  <c r="CG53" i="8"/>
  <c r="CH53" i="8"/>
  <c r="CI53" i="8"/>
  <c r="DD53" i="8"/>
  <c r="M54" i="8"/>
  <c r="P54" i="8"/>
  <c r="DB54" i="8" s="1"/>
  <c r="T54" i="8"/>
  <c r="U54" i="8"/>
  <c r="V54" i="8"/>
  <c r="Z54" i="8"/>
  <c r="BF54" i="8" s="1"/>
  <c r="G54" i="8" s="1"/>
  <c r="AA54" i="8"/>
  <c r="AG54" i="8"/>
  <c r="AE54" i="8" s="1"/>
  <c r="AO54" i="8"/>
  <c r="AM54" i="8" s="1"/>
  <c r="AU54" i="8"/>
  <c r="BD54" i="8"/>
  <c r="DC54" i="8" s="1"/>
  <c r="BH54" i="8"/>
  <c r="I54" i="8" s="1"/>
  <c r="BI54" i="8"/>
  <c r="J54" i="8" s="1"/>
  <c r="BJ54" i="8"/>
  <c r="K54" i="8" s="1"/>
  <c r="BM54" i="8"/>
  <c r="BK54" i="8" s="1"/>
  <c r="M55" i="8"/>
  <c r="P55" i="8"/>
  <c r="DB55" i="8" s="1"/>
  <c r="T55" i="8"/>
  <c r="U55" i="8"/>
  <c r="V55" i="8"/>
  <c r="Z55" i="8"/>
  <c r="BF55" i="8" s="1"/>
  <c r="G55" i="8" s="1"/>
  <c r="AA55" i="8"/>
  <c r="S55" i="8"/>
  <c r="AG55" i="8"/>
  <c r="AE55" i="8" s="1"/>
  <c r="AO55" i="8"/>
  <c r="AM55" i="8" s="1"/>
  <c r="AU55" i="8"/>
  <c r="BD55" i="8"/>
  <c r="DC55" i="8" s="1"/>
  <c r="BH55" i="8"/>
  <c r="I55" i="8" s="1"/>
  <c r="BI55" i="8"/>
  <c r="J55" i="8" s="1"/>
  <c r="BJ55" i="8"/>
  <c r="K55" i="8" s="1"/>
  <c r="BM55" i="8"/>
  <c r="M56" i="8"/>
  <c r="P56" i="8"/>
  <c r="DB56" i="8" s="1"/>
  <c r="T56" i="8"/>
  <c r="U56" i="8"/>
  <c r="V56" i="8"/>
  <c r="Z56" i="8"/>
  <c r="AA56" i="8"/>
  <c r="S56" i="8" s="1"/>
  <c r="AG56" i="8"/>
  <c r="AE56" i="8" s="1"/>
  <c r="AO56" i="8"/>
  <c r="AM56" i="8" s="1"/>
  <c r="AU56" i="8"/>
  <c r="BD56" i="8"/>
  <c r="BH56" i="8"/>
  <c r="I56" i="8" s="1"/>
  <c r="BI56" i="8"/>
  <c r="J56" i="8" s="1"/>
  <c r="BJ56" i="8"/>
  <c r="K56" i="8" s="1"/>
  <c r="BM56" i="8"/>
  <c r="BK56" i="8" s="1"/>
  <c r="M57" i="8"/>
  <c r="P57" i="8"/>
  <c r="DB57" i="8" s="1"/>
  <c r="T57" i="8"/>
  <c r="U57" i="8"/>
  <c r="V57" i="8"/>
  <c r="Z57" i="8"/>
  <c r="AA57" i="8"/>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E59" i="8" s="1"/>
  <c r="BH59" i="8"/>
  <c r="I59" i="8" s="1"/>
  <c r="BI59" i="8"/>
  <c r="J59" i="8" s="1"/>
  <c r="BJ59" i="8"/>
  <c r="K59" i="8" s="1"/>
  <c r="BM59" i="8"/>
  <c r="BK59" i="8" s="1"/>
  <c r="M60" i="8"/>
  <c r="P60" i="8"/>
  <c r="DB60" i="8" s="1"/>
  <c r="T60" i="8"/>
  <c r="U60" i="8"/>
  <c r="V60" i="8"/>
  <c r="Z60" i="8"/>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S61" i="8" s="1"/>
  <c r="AG61" i="8"/>
  <c r="AE61" i="8" s="1"/>
  <c r="AO61" i="8"/>
  <c r="AM61" i="8" s="1"/>
  <c r="AU61" i="8"/>
  <c r="BD61" i="8"/>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AE64" i="8" s="1"/>
  <c r="BD64" i="8"/>
  <c r="BF64" i="8"/>
  <c r="G64" i="8" s="1"/>
  <c r="BG64" i="8"/>
  <c r="H64" i="8" s="1"/>
  <c r="BH64" i="8"/>
  <c r="I64" i="8" s="1"/>
  <c r="BI64" i="8"/>
  <c r="J64" i="8" s="1"/>
  <c r="BJ64" i="8"/>
  <c r="K64" i="8" s="1"/>
  <c r="BM64" i="8"/>
  <c r="U65" i="8"/>
  <c r="V65" i="8"/>
  <c r="X65" i="8"/>
  <c r="M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O66" i="8"/>
  <c r="AU66" i="8"/>
  <c r="BD66" i="8"/>
  <c r="DC66" i="8" s="1"/>
  <c r="BF66" i="8"/>
  <c r="G66" i="8" s="1"/>
  <c r="BG66" i="8"/>
  <c r="H66" i="8" s="1"/>
  <c r="BH66" i="8"/>
  <c r="I66" i="8" s="1"/>
  <c r="BI66" i="8"/>
  <c r="J66" i="8" s="1"/>
  <c r="BJ66" i="8"/>
  <c r="K66" i="8" s="1"/>
  <c r="BM66" i="8"/>
  <c r="BK66" i="8" s="1"/>
  <c r="M67" i="8"/>
  <c r="P67" i="8"/>
  <c r="DB67" i="8" s="1"/>
  <c r="R67" i="8"/>
  <c r="S67" i="8"/>
  <c r="T67" i="8"/>
  <c r="U67" i="8"/>
  <c r="V67" i="8"/>
  <c r="Y67" i="8"/>
  <c r="W67" i="8" s="1"/>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U68" i="8"/>
  <c r="BD68" i="8"/>
  <c r="DC68" i="8" s="1"/>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U69" i="8"/>
  <c r="BD69" i="8"/>
  <c r="DC69" i="8" s="1"/>
  <c r="BF69" i="8"/>
  <c r="G69" i="8" s="1"/>
  <c r="BG69" i="8"/>
  <c r="H69" i="8" s="1"/>
  <c r="BH69" i="8"/>
  <c r="I69" i="8" s="1"/>
  <c r="BI69" i="8"/>
  <c r="J69" i="8" s="1"/>
  <c r="BJ69" i="8"/>
  <c r="K69" i="8" s="1"/>
  <c r="BM69" i="8"/>
  <c r="BK69" i="8" s="1"/>
  <c r="M70" i="8"/>
  <c r="P70" i="8"/>
  <c r="DB70" i="8" s="1"/>
  <c r="R70" i="8"/>
  <c r="S70" i="8"/>
  <c r="T70" i="8"/>
  <c r="U70" i="8"/>
  <c r="V70" i="8"/>
  <c r="Y70" i="8"/>
  <c r="AG70" i="8"/>
  <c r="AO70" i="8"/>
  <c r="AU70" i="8"/>
  <c r="BD70" i="8"/>
  <c r="BF70" i="8"/>
  <c r="G70" i="8" s="1"/>
  <c r="BG70" i="8"/>
  <c r="H70" i="8" s="1"/>
  <c r="BH70" i="8"/>
  <c r="I70" i="8" s="1"/>
  <c r="BI70" i="8"/>
  <c r="J70" i="8" s="1"/>
  <c r="BJ70" i="8"/>
  <c r="K70" i="8" s="1"/>
  <c r="BM70" i="8"/>
  <c r="BK70" i="8" s="1"/>
  <c r="M71" i="8"/>
  <c r="P71" i="8"/>
  <c r="DB71" i="8" s="1"/>
  <c r="R71" i="8"/>
  <c r="S71" i="8"/>
  <c r="T71" i="8"/>
  <c r="U71" i="8"/>
  <c r="V71" i="8"/>
  <c r="Y71" i="8"/>
  <c r="AG71" i="8"/>
  <c r="AO71" i="8"/>
  <c r="AU71" i="8"/>
  <c r="BD71" i="8"/>
  <c r="DC71" i="8" s="1"/>
  <c r="BF71" i="8"/>
  <c r="G71" i="8" s="1"/>
  <c r="BG71" i="8"/>
  <c r="H71" i="8" s="1"/>
  <c r="BH71" i="8"/>
  <c r="I71" i="8" s="1"/>
  <c r="BI71" i="8"/>
  <c r="J71" i="8" s="1"/>
  <c r="BJ71" i="8"/>
  <c r="K71" i="8" s="1"/>
  <c r="BM71" i="8"/>
  <c r="BK71" i="8" s="1"/>
  <c r="M72" i="8"/>
  <c r="P72" i="8"/>
  <c r="DB72" i="8" s="1"/>
  <c r="R72" i="8"/>
  <c r="S72" i="8"/>
  <c r="T72" i="8"/>
  <c r="U72" i="8"/>
  <c r="V72" i="8"/>
  <c r="Y72" i="8"/>
  <c r="AG72" i="8"/>
  <c r="AO72" i="8"/>
  <c r="AU72" i="8"/>
  <c r="BD72" i="8"/>
  <c r="DC72" i="8" s="1"/>
  <c r="BF72" i="8"/>
  <c r="G72" i="8" s="1"/>
  <c r="BG72" i="8"/>
  <c r="H72" i="8" s="1"/>
  <c r="BH72" i="8"/>
  <c r="I72" i="8" s="1"/>
  <c r="BI72" i="8"/>
  <c r="J72" i="8" s="1"/>
  <c r="BJ72" i="8"/>
  <c r="K72" i="8" s="1"/>
  <c r="BM72" i="8"/>
  <c r="BK72" i="8" s="1"/>
  <c r="U73" i="8"/>
  <c r="V73" i="8"/>
  <c r="X73" i="8"/>
  <c r="Z73" i="8"/>
  <c r="R73" i="8" s="1"/>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BV78" i="8" s="1"/>
  <c r="AO78" i="8"/>
  <c r="AU78" i="8"/>
  <c r="BD78" i="8"/>
  <c r="E78" i="8" s="1"/>
  <c r="BF78" i="8"/>
  <c r="G78" i="8" s="1"/>
  <c r="BG78" i="8"/>
  <c r="H78" i="8" s="1"/>
  <c r="BH78" i="8"/>
  <c r="I78" i="8" s="1"/>
  <c r="BI78" i="8"/>
  <c r="J78" i="8" s="1"/>
  <c r="BJ78" i="8"/>
  <c r="K78" i="8" s="1"/>
  <c r="BM78" i="8"/>
  <c r="BK78" i="8" s="1"/>
  <c r="U79" i="8"/>
  <c r="V79" i="8"/>
  <c r="X79" i="8"/>
  <c r="Z79" i="8"/>
  <c r="R79" i="8" s="1"/>
  <c r="AA79" i="8"/>
  <c r="S79" i="8" s="1"/>
  <c r="AB79" i="8"/>
  <c r="AJ79" i="8"/>
  <c r="AN79" i="8"/>
  <c r="AP79" i="8"/>
  <c r="BZ79" i="8" s="1"/>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U80" i="8"/>
  <c r="BD80" i="8"/>
  <c r="DE80" i="8" s="1"/>
  <c r="BF80" i="8"/>
  <c r="G80" i="8" s="1"/>
  <c r="BG80" i="8"/>
  <c r="H80" i="8" s="1"/>
  <c r="BH80" i="8"/>
  <c r="I80" i="8" s="1"/>
  <c r="BI80" i="8"/>
  <c r="J80" i="8" s="1"/>
  <c r="BJ80" i="8"/>
  <c r="K80" i="8" s="1"/>
  <c r="BM80" i="8"/>
  <c r="BK80" i="8" s="1"/>
  <c r="M81" i="8"/>
  <c r="P81" i="8"/>
  <c r="DB81" i="8" s="1"/>
  <c r="R81" i="8"/>
  <c r="S81" i="8"/>
  <c r="T81" i="8"/>
  <c r="U81" i="8"/>
  <c r="V81" i="8"/>
  <c r="Y81" i="8"/>
  <c r="W81" i="8" s="1"/>
  <c r="AG81" i="8"/>
  <c r="AO81" i="8"/>
  <c r="AM81" i="8" s="1"/>
  <c r="AU81" i="8"/>
  <c r="BD81" i="8"/>
  <c r="DE81" i="8" s="1"/>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DE82" i="8" s="1"/>
  <c r="BF82" i="8"/>
  <c r="G82" i="8" s="1"/>
  <c r="BG82" i="8"/>
  <c r="H82" i="8" s="1"/>
  <c r="BH82" i="8"/>
  <c r="I82" i="8" s="1"/>
  <c r="BI82" i="8"/>
  <c r="J82" i="8" s="1"/>
  <c r="BJ82" i="8"/>
  <c r="K82" i="8" s="1"/>
  <c r="BM82" i="8"/>
  <c r="BK82" i="8" s="1"/>
  <c r="U83" i="8"/>
  <c r="V83" i="8"/>
  <c r="X83" i="8"/>
  <c r="AB83" i="8"/>
  <c r="AJ83" i="8"/>
  <c r="AN83" i="8"/>
  <c r="AP83" i="8"/>
  <c r="AQ83" i="8"/>
  <c r="AR83" i="8"/>
  <c r="AZ83" i="8"/>
  <c r="BI83" i="8"/>
  <c r="BJ83" i="8"/>
  <c r="BL83" i="8"/>
  <c r="BN83" i="8"/>
  <c r="BO83" i="8"/>
  <c r="BP83" i="8"/>
  <c r="CC83" i="8"/>
  <c r="CD83" i="8"/>
  <c r="CE83" i="8"/>
  <c r="CF83" i="8"/>
  <c r="CG83" i="8"/>
  <c r="CH83" i="8"/>
  <c r="CI83" i="8"/>
  <c r="CK83" i="8"/>
  <c r="CL83" i="8"/>
  <c r="DA83" i="8"/>
  <c r="DD83" i="8"/>
  <c r="M84" i="8"/>
  <c r="P84" i="8"/>
  <c r="DB84" i="8" s="1"/>
  <c r="T84" i="8"/>
  <c r="U84" i="8"/>
  <c r="V84" i="8"/>
  <c r="Z84" i="8"/>
  <c r="AA84" i="8"/>
  <c r="AG84" i="8"/>
  <c r="AE84" i="8" s="1"/>
  <c r="AO84" i="8"/>
  <c r="AU84" i="8"/>
  <c r="BD84" i="8"/>
  <c r="BH84" i="8"/>
  <c r="I84" i="8" s="1"/>
  <c r="BI84" i="8"/>
  <c r="J84" i="8" s="1"/>
  <c r="BJ84" i="8"/>
  <c r="K84" i="8" s="1"/>
  <c r="BM84" i="8"/>
  <c r="M85" i="8"/>
  <c r="P85" i="8"/>
  <c r="DB85" i="8" s="1"/>
  <c r="T85" i="8"/>
  <c r="U85" i="8"/>
  <c r="V85" i="8"/>
  <c r="Z85" i="8"/>
  <c r="R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AG86" i="8"/>
  <c r="BD86" i="8"/>
  <c r="BF86" i="8"/>
  <c r="G86" i="8" s="1"/>
  <c r="BG86" i="8"/>
  <c r="H86" i="8" s="1"/>
  <c r="BH86" i="8"/>
  <c r="I86" i="8" s="1"/>
  <c r="BI86" i="8"/>
  <c r="J86" i="8" s="1"/>
  <c r="BJ86" i="8"/>
  <c r="K86" i="8" s="1"/>
  <c r="BM86" i="8"/>
  <c r="M87" i="8"/>
  <c r="P87" i="8"/>
  <c r="DB87" i="8" s="1"/>
  <c r="T87" i="8"/>
  <c r="U87" i="8"/>
  <c r="V87" i="8"/>
  <c r="Z87" i="8"/>
  <c r="R87" i="8" s="1"/>
  <c r="AA87" i="8"/>
  <c r="AG87" i="8"/>
  <c r="AE87" i="8" s="1"/>
  <c r="AO87" i="8"/>
  <c r="AM87" i="8" s="1"/>
  <c r="AU87" i="8"/>
  <c r="BD87" i="8"/>
  <c r="BH87" i="8"/>
  <c r="I87" i="8" s="1"/>
  <c r="BI87" i="8"/>
  <c r="J87" i="8" s="1"/>
  <c r="BJ87" i="8"/>
  <c r="K87" i="8" s="1"/>
  <c r="BM87" i="8"/>
  <c r="BK87" i="8" s="1"/>
  <c r="M88" i="8"/>
  <c r="P88" i="8"/>
  <c r="DB88" i="8" s="1"/>
  <c r="T88" i="8"/>
  <c r="U88" i="8"/>
  <c r="V88" i="8"/>
  <c r="Z88" i="8"/>
  <c r="AA88" i="8"/>
  <c r="S88" i="8" s="1"/>
  <c r="AG88" i="8"/>
  <c r="AE88" i="8" s="1"/>
  <c r="AO88" i="8"/>
  <c r="AM88" i="8" s="1"/>
  <c r="AU88" i="8"/>
  <c r="BD88" i="8"/>
  <c r="DC88" i="8" s="1"/>
  <c r="BH88" i="8"/>
  <c r="I88" i="8" s="1"/>
  <c r="BI88" i="8"/>
  <c r="J88" i="8" s="1"/>
  <c r="BJ88" i="8"/>
  <c r="K88" i="8" s="1"/>
  <c r="BM88" i="8"/>
  <c r="BK88" i="8" s="1"/>
  <c r="U89" i="8"/>
  <c r="V89" i="8"/>
  <c r="X89" i="8"/>
  <c r="Z89" i="8"/>
  <c r="AA89" i="8"/>
  <c r="AB89" i="8"/>
  <c r="AJ89" i="8"/>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E90" i="8" s="1"/>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E91" i="8" s="1"/>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AG92" i="8"/>
  <c r="AO92" i="8"/>
  <c r="AU92" i="8"/>
  <c r="BD92" i="8"/>
  <c r="BF92" i="8"/>
  <c r="G92" i="8" s="1"/>
  <c r="BG92" i="8"/>
  <c r="H92" i="8" s="1"/>
  <c r="BH92" i="8"/>
  <c r="I92" i="8" s="1"/>
  <c r="BI92" i="8"/>
  <c r="J92" i="8" s="1"/>
  <c r="BJ92" i="8"/>
  <c r="K92" i="8" s="1"/>
  <c r="BM92" i="8"/>
  <c r="BK92" i="8" s="1"/>
  <c r="M93" i="8"/>
  <c r="P93" i="8"/>
  <c r="DB93" i="8" s="1"/>
  <c r="R93" i="8"/>
  <c r="S93" i="8"/>
  <c r="T93" i="8"/>
  <c r="U93" i="8"/>
  <c r="V93" i="8"/>
  <c r="Y93" i="8"/>
  <c r="AG93" i="8"/>
  <c r="AE93" i="8" s="1"/>
  <c r="AO93" i="8"/>
  <c r="AM93" i="8" s="1"/>
  <c r="AU93" i="8"/>
  <c r="BD93" i="8"/>
  <c r="E93" i="8" s="1"/>
  <c r="BF93" i="8"/>
  <c r="G93" i="8" s="1"/>
  <c r="BG93" i="8"/>
  <c r="H93" i="8" s="1"/>
  <c r="BH93" i="8"/>
  <c r="I93" i="8" s="1"/>
  <c r="BI93" i="8"/>
  <c r="J93" i="8" s="1"/>
  <c r="BJ93" i="8"/>
  <c r="K93" i="8" s="1"/>
  <c r="BM93" i="8"/>
  <c r="U94" i="8"/>
  <c r="V94" i="8"/>
  <c r="X94" i="8"/>
  <c r="Z94" i="8"/>
  <c r="R94" i="8" s="1"/>
  <c r="AA94" i="8"/>
  <c r="S94" i="8" s="1"/>
  <c r="AB94" i="8"/>
  <c r="AJ94" i="8"/>
  <c r="AN94" i="8"/>
  <c r="AP94" i="8"/>
  <c r="AQ94" i="8"/>
  <c r="AR94" i="8"/>
  <c r="AZ94" i="8"/>
  <c r="BI94" i="8"/>
  <c r="J94" i="8" s="1"/>
  <c r="BJ94" i="8"/>
  <c r="K94" i="8" s="1"/>
  <c r="BL94" i="8"/>
  <c r="BN94" i="8"/>
  <c r="BO94" i="8"/>
  <c r="BP94" i="8"/>
  <c r="DD94" i="8"/>
  <c r="M95" i="8"/>
  <c r="P95" i="8"/>
  <c r="DB95" i="8" s="1"/>
  <c r="R95" i="8"/>
  <c r="S95" i="8"/>
  <c r="T95" i="8"/>
  <c r="U95" i="8"/>
  <c r="V95" i="8"/>
  <c r="Y95" i="8"/>
  <c r="AG95" i="8"/>
  <c r="AE95" i="8" s="1"/>
  <c r="AO95" i="8"/>
  <c r="AM95" i="8" s="1"/>
  <c r="AU95" i="8"/>
  <c r="BD95" i="8"/>
  <c r="DE95" i="8" s="1"/>
  <c r="BF95" i="8"/>
  <c r="G95" i="8" s="1"/>
  <c r="BG95" i="8"/>
  <c r="H95" i="8" s="1"/>
  <c r="BH95" i="8"/>
  <c r="I95" i="8" s="1"/>
  <c r="BI95" i="8"/>
  <c r="J95" i="8" s="1"/>
  <c r="BJ95" i="8"/>
  <c r="K95" i="8" s="1"/>
  <c r="BM95" i="8"/>
  <c r="M96" i="8"/>
  <c r="P96" i="8"/>
  <c r="DB96" i="8" s="1"/>
  <c r="R96" i="8"/>
  <c r="S96" i="8"/>
  <c r="T96" i="8"/>
  <c r="U96" i="8"/>
  <c r="V96" i="8"/>
  <c r="Y96" i="8"/>
  <c r="W96" i="8" s="1"/>
  <c r="L96" i="8" s="1"/>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DE97" i="8" s="1"/>
  <c r="BF97" i="8"/>
  <c r="G97" i="8" s="1"/>
  <c r="BG97" i="8"/>
  <c r="H97" i="8" s="1"/>
  <c r="BH97" i="8"/>
  <c r="I97" i="8" s="1"/>
  <c r="BI97" i="8"/>
  <c r="J97" i="8" s="1"/>
  <c r="BJ97" i="8"/>
  <c r="K97" i="8" s="1"/>
  <c r="BM97" i="8"/>
  <c r="M98" i="8"/>
  <c r="P98" i="8"/>
  <c r="DB98" i="8" s="1"/>
  <c r="R98" i="8"/>
  <c r="S98" i="8"/>
  <c r="T98" i="8"/>
  <c r="U98" i="8"/>
  <c r="V98" i="8"/>
  <c r="Y98" i="8"/>
  <c r="AG98" i="8"/>
  <c r="AO98" i="8"/>
  <c r="AM98" i="8" s="1"/>
  <c r="AU98" i="8"/>
  <c r="BD98" i="8"/>
  <c r="DE98" i="8" s="1"/>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DE99" i="8" s="1"/>
  <c r="BF99" i="8"/>
  <c r="G99" i="8" s="1"/>
  <c r="BG99" i="8"/>
  <c r="H99" i="8" s="1"/>
  <c r="BH99" i="8"/>
  <c r="I99" i="8" s="1"/>
  <c r="BI99" i="8"/>
  <c r="J99" i="8" s="1"/>
  <c r="BJ99" i="8"/>
  <c r="K99" i="8" s="1"/>
  <c r="BM99" i="8"/>
  <c r="BK99" i="8" s="1"/>
  <c r="M100" i="8"/>
  <c r="P100" i="8"/>
  <c r="DB100" i="8" s="1"/>
  <c r="R100" i="8"/>
  <c r="S100" i="8"/>
  <c r="T100" i="8"/>
  <c r="U100" i="8"/>
  <c r="V100" i="8"/>
  <c r="Y100" i="8"/>
  <c r="AG100" i="8"/>
  <c r="AO100" i="8"/>
  <c r="AM100" i="8" s="1"/>
  <c r="AU100" i="8"/>
  <c r="BD100" i="8"/>
  <c r="DE100" i="8" s="1"/>
  <c r="BF100" i="8"/>
  <c r="G100" i="8" s="1"/>
  <c r="BG100" i="8"/>
  <c r="H100" i="8" s="1"/>
  <c r="BH100" i="8"/>
  <c r="I100" i="8" s="1"/>
  <c r="BI100" i="8"/>
  <c r="J100" i="8" s="1"/>
  <c r="BJ100" i="8"/>
  <c r="K100" i="8" s="1"/>
  <c r="BM100" i="8"/>
  <c r="BK100" i="8" s="1"/>
  <c r="X101" i="8"/>
  <c r="P101" i="8" s="1"/>
  <c r="Z101" i="8"/>
  <c r="R101" i="8" s="1"/>
  <c r="AA101" i="8"/>
  <c r="AB101" i="8"/>
  <c r="AC101" i="8"/>
  <c r="AD101" i="8"/>
  <c r="AJ101" i="8"/>
  <c r="AK101" i="8"/>
  <c r="AL101" i="8"/>
  <c r="AN101" i="8"/>
  <c r="AP101" i="8"/>
  <c r="AQ101" i="8"/>
  <c r="AV101" i="8"/>
  <c r="AW101" i="8"/>
  <c r="EW30" i="8" s="1"/>
  <c r="AX101" i="8"/>
  <c r="CH101" i="8" s="1"/>
  <c r="AY101" i="8"/>
  <c r="BL101" i="8"/>
  <c r="BN101" i="8"/>
  <c r="BO101" i="8"/>
  <c r="BP101" i="8"/>
  <c r="BQ101" i="8"/>
  <c r="DA101" i="8" s="1"/>
  <c r="BR101" i="8"/>
  <c r="CC101" i="8"/>
  <c r="CD101" i="8"/>
  <c r="CK101" i="8"/>
  <c r="CL101" i="8"/>
  <c r="DD101" i="8"/>
  <c r="M102" i="8"/>
  <c r="P102" i="8"/>
  <c r="DB102" i="8" s="1"/>
  <c r="R102" i="8"/>
  <c r="S102" i="8"/>
  <c r="T102" i="8"/>
  <c r="U102" i="8"/>
  <c r="V102" i="8"/>
  <c r="Y102" i="8"/>
  <c r="AO102" i="8"/>
  <c r="AO101" i="8" s="1"/>
  <c r="AU102" i="8"/>
  <c r="AU101" i="8" s="1"/>
  <c r="BD102" i="8"/>
  <c r="DC102" i="8" s="1"/>
  <c r="BF102" i="8"/>
  <c r="G102" i="8" s="1"/>
  <c r="BG102" i="8"/>
  <c r="H102" i="8" s="1"/>
  <c r="BH102" i="8"/>
  <c r="I102" i="8" s="1"/>
  <c r="BI102" i="8"/>
  <c r="J102" i="8" s="1"/>
  <c r="BJ102" i="8"/>
  <c r="K102" i="8" s="1"/>
  <c r="BM102" i="8"/>
  <c r="BK102" i="8" s="1"/>
  <c r="BK101" i="8" s="1"/>
  <c r="C103" i="8"/>
  <c r="AF103" i="8"/>
  <c r="EF103" i="8"/>
  <c r="U104" i="8"/>
  <c r="V104" i="8"/>
  <c r="X104" i="8"/>
  <c r="M104" i="8" s="1"/>
  <c r="Z104" i="8"/>
  <c r="AA104" i="8"/>
  <c r="AB104" i="8"/>
  <c r="AH104" i="8"/>
  <c r="AI104" i="8"/>
  <c r="AI103" i="8" s="1"/>
  <c r="AJ104" i="8"/>
  <c r="AN104" i="8"/>
  <c r="AP104" i="8"/>
  <c r="AQ104" i="8"/>
  <c r="CA43" i="8" s="1"/>
  <c r="AR104" i="8"/>
  <c r="AZ104" i="8"/>
  <c r="BI104" i="8"/>
  <c r="J104" i="8" s="1"/>
  <c r="BJ104" i="8"/>
  <c r="BL104" i="8"/>
  <c r="BN104" i="8"/>
  <c r="BO104" i="8"/>
  <c r="BP104" i="8"/>
  <c r="M105" i="8"/>
  <c r="P105" i="8"/>
  <c r="DB105" i="8" s="1"/>
  <c r="R105" i="8"/>
  <c r="S105" i="8"/>
  <c r="T105" i="8"/>
  <c r="U105" i="8"/>
  <c r="V105" i="8"/>
  <c r="Y105" i="8"/>
  <c r="AG105" i="8"/>
  <c r="AE105" i="8" s="1"/>
  <c r="AO105" i="8"/>
  <c r="AM105" i="8" s="1"/>
  <c r="AU105" i="8"/>
  <c r="BD105" i="8"/>
  <c r="DE105" i="8" s="1"/>
  <c r="BF105" i="8"/>
  <c r="G105" i="8" s="1"/>
  <c r="BG105" i="8"/>
  <c r="H105" i="8" s="1"/>
  <c r="BH105" i="8"/>
  <c r="I105" i="8" s="1"/>
  <c r="BI105" i="8"/>
  <c r="J105" i="8" s="1"/>
  <c r="BJ105" i="8"/>
  <c r="K105" i="8" s="1"/>
  <c r="BM105" i="8"/>
  <c r="M106" i="8"/>
  <c r="P106" i="8"/>
  <c r="DB106" i="8" s="1"/>
  <c r="R106" i="8"/>
  <c r="S106" i="8"/>
  <c r="T106" i="8"/>
  <c r="U106" i="8"/>
  <c r="V106" i="8"/>
  <c r="Y106" i="8"/>
  <c r="AG106" i="8"/>
  <c r="AO106" i="8"/>
  <c r="AM106" i="8" s="1"/>
  <c r="AU106" i="8"/>
  <c r="BD106" i="8"/>
  <c r="E106" i="8" s="1"/>
  <c r="BF106" i="8"/>
  <c r="G106" i="8" s="1"/>
  <c r="BG106" i="8"/>
  <c r="H106" i="8" s="1"/>
  <c r="BH106" i="8"/>
  <c r="I106" i="8" s="1"/>
  <c r="BI106" i="8"/>
  <c r="J106" i="8" s="1"/>
  <c r="BJ106" i="8"/>
  <c r="K106" i="8" s="1"/>
  <c r="BM106" i="8"/>
  <c r="BK106" i="8" s="1"/>
  <c r="U107" i="8"/>
  <c r="V107" i="8"/>
  <c r="X107" i="8"/>
  <c r="M107" i="8" s="1"/>
  <c r="Z107" i="8"/>
  <c r="AA107" i="8"/>
  <c r="S107" i="8" s="1"/>
  <c r="AB107" i="8"/>
  <c r="AJ107" i="8"/>
  <c r="AG107" i="8" s="1"/>
  <c r="AE107" i="8" s="1"/>
  <c r="AN107" i="8"/>
  <c r="AP107" i="8"/>
  <c r="BF107" i="8" s="1"/>
  <c r="G107" i="8" s="1"/>
  <c r="AQ107" i="8"/>
  <c r="AR107" i="8"/>
  <c r="AZ107" i="8"/>
  <c r="CJ53" i="8" s="1"/>
  <c r="BI107" i="8"/>
  <c r="J107" i="8" s="1"/>
  <c r="BJ107" i="8"/>
  <c r="K107" i="8" s="1"/>
  <c r="BL107" i="8"/>
  <c r="BN107" i="8"/>
  <c r="BO107" i="8"/>
  <c r="BP107" i="8"/>
  <c r="CZ53" i="8" s="1"/>
  <c r="M108" i="8"/>
  <c r="P108" i="8"/>
  <c r="DB108" i="8" s="1"/>
  <c r="R108" i="8"/>
  <c r="S108" i="8"/>
  <c r="T108" i="8"/>
  <c r="U108" i="8"/>
  <c r="V108" i="8"/>
  <c r="Y108" i="8"/>
  <c r="W108" i="8" s="1"/>
  <c r="AG108" i="8"/>
  <c r="AE108" i="8" s="1"/>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Q109" i="8" s="1"/>
  <c r="AO109" i="8"/>
  <c r="AM109" i="8" s="1"/>
  <c r="AU109" i="8"/>
  <c r="BD109" i="8"/>
  <c r="E109" i="8" s="1"/>
  <c r="BF109" i="8"/>
  <c r="G109" i="8" s="1"/>
  <c r="BG109" i="8"/>
  <c r="H109" i="8" s="1"/>
  <c r="BH109" i="8"/>
  <c r="I109" i="8" s="1"/>
  <c r="BI109" i="8"/>
  <c r="J109" i="8" s="1"/>
  <c r="BJ109" i="8"/>
  <c r="K109" i="8" s="1"/>
  <c r="BM109" i="8"/>
  <c r="BK109" i="8" s="1"/>
  <c r="M110" i="8"/>
  <c r="P110" i="8"/>
  <c r="DB110" i="8" s="1"/>
  <c r="R110" i="8"/>
  <c r="S110" i="8"/>
  <c r="T110" i="8"/>
  <c r="U110" i="8"/>
  <c r="V110" i="8"/>
  <c r="Y110" i="8"/>
  <c r="AG110" i="8"/>
  <c r="AE110" i="8" s="1"/>
  <c r="AO110" i="8"/>
  <c r="AU110" i="8"/>
  <c r="BD110" i="8"/>
  <c r="DE110" i="8" s="1"/>
  <c r="BF110" i="8"/>
  <c r="G110" i="8" s="1"/>
  <c r="BG110" i="8"/>
  <c r="H110" i="8" s="1"/>
  <c r="BH110" i="8"/>
  <c r="I110" i="8" s="1"/>
  <c r="BI110" i="8"/>
  <c r="J110" i="8" s="1"/>
  <c r="BJ110" i="8"/>
  <c r="K110" i="8" s="1"/>
  <c r="BM110" i="8"/>
  <c r="U111" i="8"/>
  <c r="V111" i="8"/>
  <c r="X111" i="8"/>
  <c r="Z111" i="8"/>
  <c r="R111" i="8" s="1"/>
  <c r="AA111" i="8"/>
  <c r="BG111" i="8" s="1"/>
  <c r="H111" i="8" s="1"/>
  <c r="AB111" i="8"/>
  <c r="AJ111" i="8"/>
  <c r="AG111" i="8" s="1"/>
  <c r="AE111" i="8" s="1"/>
  <c r="AN111" i="8"/>
  <c r="AP111" i="8"/>
  <c r="BZ65" i="8" s="1"/>
  <c r="AQ111" i="8"/>
  <c r="AR111" i="8"/>
  <c r="AZ111" i="8"/>
  <c r="CJ65" i="8" s="1"/>
  <c r="BI111" i="8"/>
  <c r="J111" i="8" s="1"/>
  <c r="BJ111" i="8"/>
  <c r="K111" i="8" s="1"/>
  <c r="BL111" i="8"/>
  <c r="BN111" i="8"/>
  <c r="CX65" i="8"/>
  <c r="BO111" i="8"/>
  <c r="BP111" i="8"/>
  <c r="M112" i="8"/>
  <c r="P112" i="8"/>
  <c r="DB112" i="8" s="1"/>
  <c r="R112" i="8"/>
  <c r="S112" i="8"/>
  <c r="T112" i="8"/>
  <c r="U112" i="8"/>
  <c r="V112" i="8"/>
  <c r="Y112" i="8"/>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N113" i="8" s="1"/>
  <c r="AG113" i="8"/>
  <c r="AE113" i="8" s="1"/>
  <c r="AO113" i="8"/>
  <c r="AM113" i="8" s="1"/>
  <c r="AU113" i="8"/>
  <c r="BD113" i="8"/>
  <c r="BF113" i="8"/>
  <c r="G113" i="8" s="1"/>
  <c r="BG113" i="8"/>
  <c r="H113" i="8" s="1"/>
  <c r="BH113" i="8"/>
  <c r="I113" i="8" s="1"/>
  <c r="BI113" i="8"/>
  <c r="J113" i="8" s="1"/>
  <c r="BJ113" i="8"/>
  <c r="K113" i="8" s="1"/>
  <c r="BM113" i="8"/>
  <c r="BK113" i="8" s="1"/>
  <c r="U114" i="8"/>
  <c r="V114" i="8"/>
  <c r="X114" i="8"/>
  <c r="M114" i="8" s="1"/>
  <c r="Z114" i="8"/>
  <c r="AA114" i="8"/>
  <c r="AB114" i="8"/>
  <c r="AJ114" i="8"/>
  <c r="AN114" i="8"/>
  <c r="AP114" i="8"/>
  <c r="AQ114" i="8"/>
  <c r="AR114" i="8"/>
  <c r="AZ114" i="8"/>
  <c r="BI114" i="8"/>
  <c r="BJ114" i="8"/>
  <c r="K114" i="8" s="1"/>
  <c r="BL114" i="8"/>
  <c r="BN114" i="8"/>
  <c r="BO114" i="8"/>
  <c r="BP114" i="8"/>
  <c r="M115" i="8"/>
  <c r="P115" i="8"/>
  <c r="DB115" i="8" s="1"/>
  <c r="R115" i="8"/>
  <c r="S115" i="8"/>
  <c r="T115" i="8"/>
  <c r="U115" i="8"/>
  <c r="V115" i="8"/>
  <c r="Y115" i="8"/>
  <c r="AG115" i="8"/>
  <c r="AO115" i="8"/>
  <c r="AM115" i="8" s="1"/>
  <c r="AU115" i="8"/>
  <c r="BD115" i="8"/>
  <c r="DC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BE116" i="8" s="1"/>
  <c r="F116" i="8" s="1"/>
  <c r="AO116" i="8"/>
  <c r="AM116" i="8" s="1"/>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AG117" i="8"/>
  <c r="AE117" i="8" s="1"/>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M119" i="8" s="1"/>
  <c r="Z119" i="8"/>
  <c r="R119" i="8" s="1"/>
  <c r="AA119" i="8"/>
  <c r="AB119" i="8"/>
  <c r="AJ119" i="8"/>
  <c r="AN119" i="8"/>
  <c r="AP119" i="8"/>
  <c r="AQ119" i="8"/>
  <c r="AR119" i="8"/>
  <c r="AZ119" i="8"/>
  <c r="BI119" i="8"/>
  <c r="J119" i="8" s="1"/>
  <c r="BJ119" i="8"/>
  <c r="K119" i="8" s="1"/>
  <c r="BL119" i="8"/>
  <c r="BN119" i="8"/>
  <c r="BO119" i="8"/>
  <c r="BP119" i="8"/>
  <c r="M120" i="8"/>
  <c r="P120" i="8"/>
  <c r="DB120" i="8" s="1"/>
  <c r="R120" i="8"/>
  <c r="S120" i="8"/>
  <c r="T120" i="8"/>
  <c r="U120" i="8"/>
  <c r="V120" i="8"/>
  <c r="Y120" i="8"/>
  <c r="AG120" i="8"/>
  <c r="AE120" i="8" s="1"/>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BF121" i="8"/>
  <c r="G121" i="8" s="1"/>
  <c r="BG121" i="8"/>
  <c r="H121" i="8" s="1"/>
  <c r="BH121" i="8"/>
  <c r="I121" i="8" s="1"/>
  <c r="BI121" i="8"/>
  <c r="J121" i="8" s="1"/>
  <c r="BJ121" i="8"/>
  <c r="K121" i="8" s="1"/>
  <c r="BM121" i="8"/>
  <c r="M122" i="8"/>
  <c r="P122" i="8"/>
  <c r="DB122" i="8" s="1"/>
  <c r="R122" i="8"/>
  <c r="S122" i="8"/>
  <c r="T122" i="8"/>
  <c r="U122" i="8"/>
  <c r="V122" i="8"/>
  <c r="Y122" i="8"/>
  <c r="AG122" i="8"/>
  <c r="AE122" i="8" s="1"/>
  <c r="AO122" i="8"/>
  <c r="AU122" i="8"/>
  <c r="BD122" i="8"/>
  <c r="BF122" i="8"/>
  <c r="G122" i="8" s="1"/>
  <c r="BG122" i="8"/>
  <c r="H122" i="8" s="1"/>
  <c r="BH122" i="8"/>
  <c r="I122" i="8" s="1"/>
  <c r="BI122" i="8"/>
  <c r="J122" i="8" s="1"/>
  <c r="BJ122" i="8"/>
  <c r="K122" i="8" s="1"/>
  <c r="BM122" i="8"/>
  <c r="BK122" i="8" s="1"/>
  <c r="X123" i="8"/>
  <c r="Z123" i="8"/>
  <c r="AA123" i="8"/>
  <c r="AB123" i="8"/>
  <c r="AC123" i="8"/>
  <c r="AD123" i="8"/>
  <c r="AJ123" i="8"/>
  <c r="AK123" i="8"/>
  <c r="AL123" i="8"/>
  <c r="AN123" i="8"/>
  <c r="AP123" i="8"/>
  <c r="AQ123" i="8"/>
  <c r="AR123" i="8"/>
  <c r="AS123" i="8"/>
  <c r="CC89" i="8" s="1"/>
  <c r="AT123" i="8"/>
  <c r="AZ123" i="8"/>
  <c r="BA123" i="8"/>
  <c r="BB123" i="8"/>
  <c r="BL123" i="8"/>
  <c r="CV89" i="8" s="1"/>
  <c r="BN123" i="8"/>
  <c r="BO123" i="8"/>
  <c r="BP123" i="8"/>
  <c r="CZ89" i="8" s="1"/>
  <c r="BQ123" i="8"/>
  <c r="BR123" i="8"/>
  <c r="M124" i="8"/>
  <c r="P124" i="8"/>
  <c r="DB124" i="8" s="1"/>
  <c r="R124" i="8"/>
  <c r="S124" i="8"/>
  <c r="T124" i="8"/>
  <c r="U124" i="8"/>
  <c r="V124" i="8"/>
  <c r="Y124" i="8"/>
  <c r="W124" i="8" s="1"/>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E125" i="8" s="1"/>
  <c r="AO125" i="8"/>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E126" i="8" s="1"/>
  <c r="AO126" i="8"/>
  <c r="AM126" i="8" s="1"/>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O128" i="8"/>
  <c r="AM128" i="8" s="1"/>
  <c r="AU128" i="8"/>
  <c r="BD128" i="8"/>
  <c r="DC128" i="8" s="1"/>
  <c r="BF128" i="8"/>
  <c r="G128" i="8" s="1"/>
  <c r="BG128" i="8"/>
  <c r="H128" i="8" s="1"/>
  <c r="BH128" i="8"/>
  <c r="I128" i="8" s="1"/>
  <c r="BI128" i="8"/>
  <c r="J128" i="8" s="1"/>
  <c r="BJ128" i="8"/>
  <c r="K128" i="8" s="1"/>
  <c r="BM128" i="8"/>
  <c r="BK128" i="8" s="1"/>
  <c r="X129" i="8"/>
  <c r="Z129" i="8"/>
  <c r="R129" i="8" s="1"/>
  <c r="AA129" i="8"/>
  <c r="AB129" i="8"/>
  <c r="AC129" i="8"/>
  <c r="AD129" i="8"/>
  <c r="AJ129" i="8"/>
  <c r="AK129" i="8"/>
  <c r="AL129" i="8"/>
  <c r="AN129" i="8"/>
  <c r="AP129" i="8"/>
  <c r="AQ129" i="8"/>
  <c r="CA94" i="8" s="1"/>
  <c r="AR129" i="8"/>
  <c r="AS129" i="8"/>
  <c r="ES103" i="8" s="1"/>
  <c r="AT129" i="8"/>
  <c r="CD94" i="8" s="1"/>
  <c r="AV129" i="8"/>
  <c r="AW129" i="8"/>
  <c r="EW103" i="8" s="1"/>
  <c r="AX129" i="8"/>
  <c r="AY129" i="8"/>
  <c r="EY103" i="8" s="1"/>
  <c r="AZ129" i="8"/>
  <c r="BA129" i="8"/>
  <c r="CK94" i="8" s="1"/>
  <c r="BB129" i="8"/>
  <c r="CL94" i="8" s="1"/>
  <c r="BL129" i="8"/>
  <c r="CV94" i="8" s="1"/>
  <c r="BN129" i="8"/>
  <c r="BO129" i="8"/>
  <c r="BP129" i="8"/>
  <c r="BQ129" i="8"/>
  <c r="DA94" i="8" s="1"/>
  <c r="BR129" i="8"/>
  <c r="BR103" i="8" s="1"/>
  <c r="M130" i="8"/>
  <c r="P130" i="8"/>
  <c r="DB130" i="8" s="1"/>
  <c r="R130" i="8"/>
  <c r="S130" i="8"/>
  <c r="T130" i="8"/>
  <c r="U130" i="8"/>
  <c r="V130" i="8"/>
  <c r="Y130" i="8"/>
  <c r="AG130" i="8"/>
  <c r="AO130" i="8"/>
  <c r="AM130" i="8" s="1"/>
  <c r="AU130" i="8"/>
  <c r="AU129" i="8" s="1"/>
  <c r="CE94" i="8" s="1"/>
  <c r="BD130" i="8"/>
  <c r="DC130" i="8" s="1"/>
  <c r="BF130" i="8"/>
  <c r="G130" i="8" s="1"/>
  <c r="BG130" i="8"/>
  <c r="H130" i="8" s="1"/>
  <c r="BH130" i="8"/>
  <c r="I130" i="8" s="1"/>
  <c r="BI130" i="8"/>
  <c r="J130" i="8" s="1"/>
  <c r="BJ130" i="8"/>
  <c r="K130" i="8" s="1"/>
  <c r="BM130" i="8"/>
  <c r="BK130" i="8" s="1"/>
  <c r="BK129" i="8" s="1"/>
  <c r="X131" i="8"/>
  <c r="Z131" i="8"/>
  <c r="R131" i="8" s="1"/>
  <c r="AA131" i="8"/>
  <c r="S131" i="8" s="1"/>
  <c r="AB131" i="8"/>
  <c r="AC131" i="8"/>
  <c r="AD131" i="8"/>
  <c r="AJ131" i="8"/>
  <c r="AK131" i="8"/>
  <c r="AL131" i="8"/>
  <c r="V131" i="8" s="1"/>
  <c r="AN131" i="8"/>
  <c r="AP131" i="8"/>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W133" i="8" s="1"/>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AG134" i="8"/>
  <c r="AO134" i="8"/>
  <c r="AM134" i="8" s="1"/>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AG136" i="8"/>
  <c r="AE136" i="8" s="1"/>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E137" i="8" s="1"/>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N139" i="8" s="1"/>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AG143" i="8"/>
  <c r="AO143" i="8"/>
  <c r="AM143" i="8" s="1"/>
  <c r="AW143" i="8"/>
  <c r="AU143" i="8" s="1"/>
  <c r="BD143" i="8"/>
  <c r="E143" i="8" s="1"/>
  <c r="BF143" i="8"/>
  <c r="G143" i="8" s="1"/>
  <c r="BG143" i="8"/>
  <c r="H143" i="8" s="1"/>
  <c r="H142" i="8" s="1"/>
  <c r="BH143" i="8"/>
  <c r="I143" i="8" s="1"/>
  <c r="I142" i="8" s="1"/>
  <c r="BI143" i="8"/>
  <c r="J143" i="8" s="1"/>
  <c r="J142" i="8" s="1"/>
  <c r="BJ143" i="8"/>
  <c r="K143" i="8" s="1"/>
  <c r="K142" i="8" s="1"/>
  <c r="BM143" i="8"/>
  <c r="BM142" i="8" s="1"/>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AA145" i="8"/>
  <c r="AI145" i="8"/>
  <c r="AQ145" i="8"/>
  <c r="AY145" i="8"/>
  <c r="BD145" i="8"/>
  <c r="E145" i="8" s="1"/>
  <c r="BF145" i="8"/>
  <c r="BH145" i="8"/>
  <c r="BI145" i="8"/>
  <c r="BJ145" i="8"/>
  <c r="K145" i="8" s="1"/>
  <c r="BM145" i="8"/>
  <c r="BK145" i="8"/>
  <c r="M146" i="8"/>
  <c r="N146" i="8"/>
  <c r="O146" i="8"/>
  <c r="W146" i="8"/>
  <c r="AE146" i="8"/>
  <c r="AO146" i="8"/>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BD148" i="8"/>
  <c r="E148" i="8" s="1"/>
  <c r="BF148" i="8"/>
  <c r="G148" i="8" s="1"/>
  <c r="BG148" i="8"/>
  <c r="H148" i="8" s="1"/>
  <c r="BH148" i="8"/>
  <c r="I148" i="8" s="1"/>
  <c r="BI148" i="8"/>
  <c r="J148" i="8" s="1"/>
  <c r="BJ148" i="8"/>
  <c r="K148" i="8" s="1"/>
  <c r="BM148" i="8"/>
  <c r="BK148" i="8" s="1"/>
  <c r="M149" i="8"/>
  <c r="S149" i="8"/>
  <c r="AA149" i="8"/>
  <c r="Y149" i="8" s="1"/>
  <c r="AI149" i="8"/>
  <c r="AG149" i="8" s="1"/>
  <c r="AE149" i="8" s="1"/>
  <c r="AQ149" i="8"/>
  <c r="AY149" i="8"/>
  <c r="AW149" i="8" s="1"/>
  <c r="AU149" i="8" s="1"/>
  <c r="BD149" i="8"/>
  <c r="E149" i="8" s="1"/>
  <c r="BF149" i="8"/>
  <c r="G149" i="8" s="1"/>
  <c r="BH149" i="8"/>
  <c r="I149" i="8" s="1"/>
  <c r="BI149" i="8"/>
  <c r="BJ149" i="8"/>
  <c r="K149" i="8" s="1"/>
  <c r="BM149" i="8"/>
  <c r="BK149" i="8" s="1"/>
  <c r="M150" i="8"/>
  <c r="N150" i="8"/>
  <c r="O150" i="8"/>
  <c r="W150" i="8"/>
  <c r="AE150" i="8"/>
  <c r="AO150" i="8"/>
  <c r="AW150" i="8"/>
  <c r="AU150" i="8" s="1"/>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W155" i="8"/>
  <c r="BD155" i="8"/>
  <c r="E155" i="8" s="1"/>
  <c r="BF155" i="8"/>
  <c r="G155" i="8" s="1"/>
  <c r="BG155" i="8"/>
  <c r="H155" i="8" s="1"/>
  <c r="BH155" i="8"/>
  <c r="I155" i="8" s="1"/>
  <c r="BI155" i="8"/>
  <c r="J155" i="8" s="1"/>
  <c r="BJ155" i="8"/>
  <c r="K155" i="8" s="1"/>
  <c r="BM155" i="8"/>
  <c r="BK155" i="8" s="1"/>
  <c r="M156" i="8"/>
  <c r="N156" i="8"/>
  <c r="O156" i="8"/>
  <c r="W156" i="8"/>
  <c r="AE156" i="8"/>
  <c r="AO156" i="8"/>
  <c r="AW156" i="8"/>
  <c r="AU156" i="8" s="1"/>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Y159" i="8" s="1"/>
  <c r="W159" i="8" s="1"/>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M161" i="8" s="1"/>
  <c r="AW161" i="8"/>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BD162" i="8"/>
  <c r="E162" i="8" s="1"/>
  <c r="BF162" i="8"/>
  <c r="G162" i="8" s="1"/>
  <c r="BG162" i="8"/>
  <c r="H162" i="8" s="1"/>
  <c r="BH162" i="8"/>
  <c r="I162" i="8" s="1"/>
  <c r="BI162" i="8"/>
  <c r="J162" i="8" s="1"/>
  <c r="BJ162" i="8"/>
  <c r="K162" i="8" s="1"/>
  <c r="BM162" i="8"/>
  <c r="BK162" i="8" s="1"/>
  <c r="M163" i="8"/>
  <c r="N163" i="8"/>
  <c r="O163" i="8"/>
  <c r="W163" i="8"/>
  <c r="AE163" i="8"/>
  <c r="AO163" i="8"/>
  <c r="AW163" i="8"/>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BD164" i="8"/>
  <c r="E164" i="8" s="1"/>
  <c r="BF164" i="8"/>
  <c r="G164" i="8" s="1"/>
  <c r="BG164" i="8"/>
  <c r="H164" i="8" s="1"/>
  <c r="BH164" i="8"/>
  <c r="I164" i="8" s="1"/>
  <c r="BI164" i="8"/>
  <c r="J164" i="8" s="1"/>
  <c r="BJ164" i="8"/>
  <c r="K164" i="8" s="1"/>
  <c r="BM164" i="8"/>
  <c r="BK164" i="8" s="1"/>
  <c r="M165" i="8"/>
  <c r="N165" i="8"/>
  <c r="O165" i="8"/>
  <c r="W165" i="8"/>
  <c r="AE165" i="8"/>
  <c r="AO165" i="8"/>
  <c r="AW165" i="8"/>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BD166" i="8"/>
  <c r="E166" i="8" s="1"/>
  <c r="BF166" i="8"/>
  <c r="G166" i="8"/>
  <c r="BG166" i="8"/>
  <c r="H166" i="8" s="1"/>
  <c r="BH166" i="8"/>
  <c r="I166" i="8" s="1"/>
  <c r="BI166" i="8"/>
  <c r="J166" i="8" s="1"/>
  <c r="BJ166" i="8"/>
  <c r="K166" i="8" s="1"/>
  <c r="BM166" i="8"/>
  <c r="BK166" i="8" s="1"/>
  <c r="M167" i="8"/>
  <c r="S167" i="8"/>
  <c r="Q167" i="8" s="1"/>
  <c r="O167" i="8" s="1"/>
  <c r="AA167" i="8"/>
  <c r="AI167" i="8"/>
  <c r="AG167" i="8" s="1"/>
  <c r="AE167" i="8" s="1"/>
  <c r="AQ167" i="8"/>
  <c r="AO167" i="8" s="1"/>
  <c r="AM167" i="8" s="1"/>
  <c r="AY167" i="8"/>
  <c r="AW167" i="8" s="1"/>
  <c r="AU167" i="8" s="1"/>
  <c r="BD167" i="8"/>
  <c r="E167" i="8" s="1"/>
  <c r="BF167" i="8"/>
  <c r="G167" i="8" s="1"/>
  <c r="BH167" i="8"/>
  <c r="I167" i="8" s="1"/>
  <c r="BI167" i="8"/>
  <c r="J167" i="8"/>
  <c r="BJ167" i="8"/>
  <c r="BM167" i="8"/>
  <c r="BK167" i="8" s="1"/>
  <c r="M168" i="8"/>
  <c r="N168" i="8"/>
  <c r="O168" i="8"/>
  <c r="W168" i="8"/>
  <c r="AE168" i="8"/>
  <c r="AO168" i="8"/>
  <c r="AM168" i="8" s="1"/>
  <c r="AW168" i="8"/>
  <c r="AU168" i="8" s="1"/>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BD173" i="8"/>
  <c r="E173" i="8" s="1"/>
  <c r="BF173" i="8"/>
  <c r="G173" i="8" s="1"/>
  <c r="BG173" i="8"/>
  <c r="H173" i="8" s="1"/>
  <c r="BH173" i="8"/>
  <c r="I173" i="8" s="1"/>
  <c r="BI173" i="8"/>
  <c r="J173" i="8" s="1"/>
  <c r="BJ173" i="8"/>
  <c r="K173" i="8" s="1"/>
  <c r="BM173" i="8"/>
  <c r="M174" i="8"/>
  <c r="N174" i="8"/>
  <c r="O174" i="8"/>
  <c r="W174" i="8"/>
  <c r="AE174" i="8"/>
  <c r="AO174" i="8"/>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BD178" i="8"/>
  <c r="E178" i="8" s="1"/>
  <c r="BF178" i="8"/>
  <c r="G178" i="8" s="1"/>
  <c r="BG178" i="8"/>
  <c r="H178" i="8" s="1"/>
  <c r="BH178" i="8"/>
  <c r="I178" i="8" s="1"/>
  <c r="BI178" i="8"/>
  <c r="J178" i="8" s="1"/>
  <c r="BJ178" i="8"/>
  <c r="K178" i="8" s="1"/>
  <c r="BM178" i="8"/>
  <c r="BK178" i="8" s="1"/>
  <c r="M179" i="8"/>
  <c r="N179" i="8"/>
  <c r="O179" i="8"/>
  <c r="W179" i="8"/>
  <c r="AE179" i="8"/>
  <c r="AO179" i="8"/>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AU180" i="8" s="1"/>
  <c r="BD180" i="8"/>
  <c r="E180" i="8" s="1"/>
  <c r="BF180" i="8"/>
  <c r="G180" i="8" s="1"/>
  <c r="BG180" i="8"/>
  <c r="H180" i="8" s="1"/>
  <c r="BH180" i="8"/>
  <c r="I180" i="8" s="1"/>
  <c r="BI180" i="8"/>
  <c r="J180" i="8" s="1"/>
  <c r="BJ180" i="8"/>
  <c r="K180" i="8" s="1"/>
  <c r="BM180" i="8"/>
  <c r="BK180" i="8" s="1"/>
  <c r="M181" i="8"/>
  <c r="N181" i="8"/>
  <c r="O181" i="8"/>
  <c r="W181" i="8"/>
  <c r="AE181" i="8"/>
  <c r="AO181" i="8"/>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BD182" i="8"/>
  <c r="E182" i="8" s="1"/>
  <c r="BF182" i="8"/>
  <c r="G182" i="8" s="1"/>
  <c r="BG182" i="8"/>
  <c r="H182" i="8" s="1"/>
  <c r="BH182" i="8"/>
  <c r="I182" i="8" s="1"/>
  <c r="BI182" i="8"/>
  <c r="J182" i="8" s="1"/>
  <c r="BJ182" i="8"/>
  <c r="K182" i="8" s="1"/>
  <c r="BM182" i="8"/>
  <c r="BK182" i="8" s="1"/>
  <c r="M183" i="8"/>
  <c r="N183" i="8"/>
  <c r="O183" i="8"/>
  <c r="W183" i="8"/>
  <c r="AE183" i="8"/>
  <c r="AO183" i="8"/>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BF184" i="8"/>
  <c r="G184" i="8" s="1"/>
  <c r="BH184" i="8"/>
  <c r="I184" i="8" s="1"/>
  <c r="BI184" i="8"/>
  <c r="J184" i="8" s="1"/>
  <c r="BJ184" i="8"/>
  <c r="K184" i="8" s="1"/>
  <c r="BM184" i="8"/>
  <c r="BK184" i="8" s="1"/>
  <c r="M185" i="8"/>
  <c r="N185" i="8"/>
  <c r="O185" i="8"/>
  <c r="W185" i="8"/>
  <c r="L185" i="8" s="1"/>
  <c r="AO185" i="8"/>
  <c r="AW185" i="8"/>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L187" i="8" s="1"/>
  <c r="AO187" i="8"/>
  <c r="AM187" i="8" s="1"/>
  <c r="AW187" i="8"/>
  <c r="AU187" i="8" s="1"/>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U189" i="8" s="1"/>
  <c r="U225" i="8" s="1"/>
  <c r="V190" i="8"/>
  <c r="X190" i="8"/>
  <c r="Z190" i="8"/>
  <c r="AA190" i="8"/>
  <c r="AB190" i="8"/>
  <c r="AC190" i="8"/>
  <c r="AD190" i="8"/>
  <c r="AF190" i="8"/>
  <c r="AH190" i="8"/>
  <c r="AI190" i="8"/>
  <c r="AJ190" i="8"/>
  <c r="AK190" i="8"/>
  <c r="AK189" i="8" s="1"/>
  <c r="AK140" i="8" s="1"/>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BG191" i="8"/>
  <c r="H191" i="8" s="1"/>
  <c r="BH191" i="8"/>
  <c r="BI191" i="8"/>
  <c r="BJ191" i="8"/>
  <c r="K191" i="8" s="1"/>
  <c r="BM191" i="8"/>
  <c r="BK191" i="8" s="1"/>
  <c r="M192" i="8"/>
  <c r="Q192" i="8"/>
  <c r="O192" i="8" s="1"/>
  <c r="Y192" i="8"/>
  <c r="AG192" i="8"/>
  <c r="AO192" i="8"/>
  <c r="AM192" i="8" s="1"/>
  <c r="AW192" i="8"/>
  <c r="AU192" i="8" s="1"/>
  <c r="BD192" i="8"/>
  <c r="BF192" i="8"/>
  <c r="G192" i="8" s="1"/>
  <c r="BG192" i="8"/>
  <c r="H192" i="8" s="1"/>
  <c r="BH192" i="8"/>
  <c r="I192" i="8" s="1"/>
  <c r="BI192" i="8"/>
  <c r="J192" i="8" s="1"/>
  <c r="BJ192" i="8"/>
  <c r="K192" i="8" s="1"/>
  <c r="BM192" i="8"/>
  <c r="BK192" i="8"/>
  <c r="P193" i="8"/>
  <c r="R193" i="8"/>
  <c r="S193" i="8"/>
  <c r="T193" i="8"/>
  <c r="U193" i="8"/>
  <c r="V193" i="8"/>
  <c r="X193" i="8"/>
  <c r="Z193" i="8"/>
  <c r="AA193" i="8"/>
  <c r="AB193" i="8"/>
  <c r="AC193" i="8"/>
  <c r="AD193" i="8"/>
  <c r="AF193" i="8"/>
  <c r="AH193" i="8"/>
  <c r="AH189" i="8" s="1"/>
  <c r="AI193" i="8"/>
  <c r="AJ193" i="8"/>
  <c r="AK193" i="8"/>
  <c r="AL193" i="8"/>
  <c r="AL189" i="8" s="1"/>
  <c r="AN193" i="8"/>
  <c r="AP193" i="8"/>
  <c r="AP189" i="8" s="1"/>
  <c r="AQ193" i="8"/>
  <c r="AR193" i="8"/>
  <c r="AS193" i="8"/>
  <c r="AT193" i="8"/>
  <c r="AV193" i="8"/>
  <c r="AV189" i="8" s="1"/>
  <c r="AX193" i="8"/>
  <c r="AY193" i="8"/>
  <c r="AZ193" i="8"/>
  <c r="BA193" i="8"/>
  <c r="BB193" i="8"/>
  <c r="BL193" i="8"/>
  <c r="BL189" i="8" s="1"/>
  <c r="BN193" i="8"/>
  <c r="BN189" i="8" s="1"/>
  <c r="BO193" i="8"/>
  <c r="BP193" i="8"/>
  <c r="BQ193" i="8"/>
  <c r="BR193" i="8"/>
  <c r="M194" i="8"/>
  <c r="Q194" i="8"/>
  <c r="O194" i="8" s="1"/>
  <c r="Y194" i="8"/>
  <c r="W194" i="8" s="1"/>
  <c r="AG194" i="8"/>
  <c r="AO194" i="8"/>
  <c r="AM194" i="8" s="1"/>
  <c r="AW194" i="8"/>
  <c r="AU194" i="8" s="1"/>
  <c r="BD194" i="8"/>
  <c r="E194" i="8" s="1"/>
  <c r="BF194" i="8"/>
  <c r="G194" i="8" s="1"/>
  <c r="BG194" i="8"/>
  <c r="H194" i="8" s="1"/>
  <c r="BH194" i="8"/>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K195" i="8" s="1"/>
  <c r="BM195" i="8"/>
  <c r="BK195" i="8" s="1"/>
  <c r="M196" i="8"/>
  <c r="Q196" i="8"/>
  <c r="O196" i="8" s="1"/>
  <c r="Y196" i="8"/>
  <c r="W196" i="8" s="1"/>
  <c r="AG196" i="8"/>
  <c r="AO196" i="8"/>
  <c r="AM196" i="8" s="1"/>
  <c r="AW196" i="8"/>
  <c r="AU196" i="8" s="1"/>
  <c r="BD196" i="8"/>
  <c r="BF196" i="8"/>
  <c r="G196" i="8" s="1"/>
  <c r="BG196" i="8"/>
  <c r="H196" i="8" s="1"/>
  <c r="BH196" i="8"/>
  <c r="BI196" i="8"/>
  <c r="J196" i="8" s="1"/>
  <c r="BJ196" i="8"/>
  <c r="K196" i="8" s="1"/>
  <c r="BM196" i="8"/>
  <c r="BK196" i="8" s="1"/>
  <c r="M197" i="8"/>
  <c r="Q197" i="8"/>
  <c r="O197" i="8" s="1"/>
  <c r="Y197" i="8"/>
  <c r="AG197" i="8"/>
  <c r="AE197" i="8" s="1"/>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W198" i="8" s="1"/>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M200" i="8" s="1"/>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O203" i="8"/>
  <c r="AM203" i="8" s="1"/>
  <c r="AW203" i="8"/>
  <c r="AU203" i="8" s="1"/>
  <c r="BD203" i="8"/>
  <c r="E203" i="8" s="1"/>
  <c r="BF203" i="8"/>
  <c r="G203" i="8" s="1"/>
  <c r="BG203" i="8"/>
  <c r="H203" i="8"/>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M206" i="8"/>
  <c r="V206" i="8"/>
  <c r="AD206" i="8"/>
  <c r="Y206" i="8" s="1"/>
  <c r="N206" i="8" s="1"/>
  <c r="AG206" i="8"/>
  <c r="AE206" i="8" s="1"/>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M207" i="8" s="1"/>
  <c r="AH207" i="8"/>
  <c r="AI207" i="8"/>
  <c r="AJ207" i="8"/>
  <c r="AK207" i="8"/>
  <c r="AL207" i="8"/>
  <c r="AN207" i="8"/>
  <c r="AN204" i="8" s="1"/>
  <c r="AP207" i="8"/>
  <c r="AQ207" i="8"/>
  <c r="AR207" i="8"/>
  <c r="AS207" i="8"/>
  <c r="AT207" i="8"/>
  <c r="AV207" i="8"/>
  <c r="AV204" i="8" s="1"/>
  <c r="AX207" i="8"/>
  <c r="AX204" i="8" s="1"/>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AG209" i="8"/>
  <c r="AE209" i="8" s="1"/>
  <c r="AO209" i="8"/>
  <c r="AM209" i="8" s="1"/>
  <c r="AW209" i="8"/>
  <c r="AU209" i="8" s="1"/>
  <c r="BD209" i="8"/>
  <c r="E209" i="8" s="1"/>
  <c r="BF209" i="8"/>
  <c r="G209" i="8" s="1"/>
  <c r="BG209" i="8"/>
  <c r="H209" i="8" s="1"/>
  <c r="BH209" i="8"/>
  <c r="I209" i="8" s="1"/>
  <c r="BI209" i="8"/>
  <c r="BJ209" i="8"/>
  <c r="BM209" i="8"/>
  <c r="BK209" i="8" s="1"/>
  <c r="M210" i="8"/>
  <c r="Q210" i="8"/>
  <c r="O210" i="8" s="1"/>
  <c r="Y210" i="8"/>
  <c r="AG210" i="8"/>
  <c r="AE210" i="8" s="1"/>
  <c r="AO210" i="8"/>
  <c r="AM210" i="8" s="1"/>
  <c r="AW210" i="8"/>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W212" i="8" s="1"/>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E213" i="8" s="1"/>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AG214" i="8"/>
  <c r="AO214" i="8"/>
  <c r="AW214" i="8"/>
  <c r="AU214" i="8" s="1"/>
  <c r="BD214" i="8"/>
  <c r="E214" i="8" s="1"/>
  <c r="BF214" i="8"/>
  <c r="G214" i="8" s="1"/>
  <c r="BG214" i="8"/>
  <c r="H214" i="8" s="1"/>
  <c r="BH214" i="8"/>
  <c r="I214" i="8" s="1"/>
  <c r="BI214" i="8"/>
  <c r="J214" i="8" s="1"/>
  <c r="BJ214" i="8"/>
  <c r="K214" i="8" s="1"/>
  <c r="BM214" i="8"/>
  <c r="BK214" i="8" s="1"/>
  <c r="M215" i="8"/>
  <c r="Q215" i="8"/>
  <c r="O215" i="8" s="1"/>
  <c r="Y215" i="8"/>
  <c r="AG215" i="8"/>
  <c r="AE215" i="8" s="1"/>
  <c r="AO215" i="8"/>
  <c r="AM215" i="8" s="1"/>
  <c r="AW215" i="8"/>
  <c r="AU215" i="8" s="1"/>
  <c r="BD215" i="8"/>
  <c r="E215" i="8" s="1"/>
  <c r="BF215" i="8"/>
  <c r="G215" i="8" s="1"/>
  <c r="BG215" i="8"/>
  <c r="H215" i="8" s="1"/>
  <c r="BH215" i="8"/>
  <c r="I215" i="8" s="1"/>
  <c r="BI215" i="8"/>
  <c r="BJ215" i="8"/>
  <c r="K215" i="8" s="1"/>
  <c r="BM215" i="8"/>
  <c r="BK215" i="8" s="1"/>
  <c r="M216" i="8"/>
  <c r="Q216" i="8"/>
  <c r="O216" i="8" s="1"/>
  <c r="Y216" i="8"/>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E217" i="8" s="1"/>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A15" i="9" s="1"/>
  <c r="S15" i="9" s="1"/>
  <c r="AB16" i="9"/>
  <c r="AC16" i="9"/>
  <c r="AD16" i="9"/>
  <c r="AF16" i="9"/>
  <c r="AH16" i="9"/>
  <c r="AI16" i="9"/>
  <c r="AJ16" i="9"/>
  <c r="AK16" i="9"/>
  <c r="U16" i="9" s="1"/>
  <c r="AL16" i="9"/>
  <c r="AN16" i="9"/>
  <c r="AP16" i="9"/>
  <c r="AQ16" i="9"/>
  <c r="AR16" i="9"/>
  <c r="AS16" i="9"/>
  <c r="AT16" i="9"/>
  <c r="AV16" i="9"/>
  <c r="AX16" i="9"/>
  <c r="AY16" i="9"/>
  <c r="AZ16" i="9"/>
  <c r="BA16" i="9"/>
  <c r="BB16" i="9"/>
  <c r="BL16" i="9"/>
  <c r="FR15" i="9" s="1"/>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EE16" i="9" s="1"/>
  <c r="AG17" i="9"/>
  <c r="AE17" i="9" s="1"/>
  <c r="AO17" i="9"/>
  <c r="AW17" i="9"/>
  <c r="BD17" i="9"/>
  <c r="BF17" i="9"/>
  <c r="BG17" i="9"/>
  <c r="BH17" i="9"/>
  <c r="BI17" i="9"/>
  <c r="J17" i="9" s="1"/>
  <c r="J16" i="9" s="1"/>
  <c r="BJ17" i="9"/>
  <c r="BP17" i="9"/>
  <c r="CB17" i="9"/>
  <c r="FY17" i="9"/>
  <c r="M18" i="9"/>
  <c r="P18" i="9"/>
  <c r="R18" i="9"/>
  <c r="S18" i="9"/>
  <c r="T18" i="9"/>
  <c r="U18" i="9"/>
  <c r="V18" i="9"/>
  <c r="Y18" i="9"/>
  <c r="AG18" i="9"/>
  <c r="AO18" i="9"/>
  <c r="AM18" i="9" s="1"/>
  <c r="AW18" i="9"/>
  <c r="BD18" i="9"/>
  <c r="BF18" i="9"/>
  <c r="G18" i="9" s="1"/>
  <c r="BG18" i="9"/>
  <c r="BH18" i="9"/>
  <c r="I18" i="9" s="1"/>
  <c r="BI18" i="9"/>
  <c r="J18" i="9" s="1"/>
  <c r="BJ18" i="9"/>
  <c r="K18" i="9" s="1"/>
  <c r="BO18" i="9"/>
  <c r="BO16" i="9" s="1"/>
  <c r="CB18" i="9"/>
  <c r="X19" i="9"/>
  <c r="Z19" i="9"/>
  <c r="AA19" i="9"/>
  <c r="EG15" i="9" s="1"/>
  <c r="AB19" i="9"/>
  <c r="AC19" i="9"/>
  <c r="AD19" i="9"/>
  <c r="AF19" i="9"/>
  <c r="AH19" i="9"/>
  <c r="AI19" i="9"/>
  <c r="AI15" i="9" s="1"/>
  <c r="AJ19" i="9"/>
  <c r="AK19" i="9"/>
  <c r="AK15" i="9" s="1"/>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W20" i="9" s="1"/>
  <c r="AG20" i="9"/>
  <c r="AO20" i="9"/>
  <c r="AM20" i="9" s="1"/>
  <c r="AW20" i="9"/>
  <c r="BD20" i="9"/>
  <c r="BF20" i="9"/>
  <c r="BG20" i="9"/>
  <c r="H20" i="9" s="1"/>
  <c r="BH20" i="9"/>
  <c r="I20" i="9" s="1"/>
  <c r="BI20" i="9"/>
  <c r="J20" i="9" s="1"/>
  <c r="BJ20" i="9"/>
  <c r="K20" i="9"/>
  <c r="BM20" i="9"/>
  <c r="CB20" i="9"/>
  <c r="FY20" i="9"/>
  <c r="M21" i="9"/>
  <c r="P21" i="9"/>
  <c r="R21" i="9"/>
  <c r="S21" i="9"/>
  <c r="T21" i="9"/>
  <c r="U21" i="9"/>
  <c r="V21" i="9"/>
  <c r="Y21" i="9"/>
  <c r="AG21" i="9"/>
  <c r="AE21" i="9" s="1"/>
  <c r="AO21" i="9"/>
  <c r="AM21" i="9" s="1"/>
  <c r="AW21" i="9"/>
  <c r="AU21" i="9" s="1"/>
  <c r="BD21" i="9"/>
  <c r="E21" i="9" s="1"/>
  <c r="BF21" i="9"/>
  <c r="G21" i="9" s="1"/>
  <c r="BG21" i="9"/>
  <c r="H21" i="9" s="1"/>
  <c r="BH21" i="9"/>
  <c r="I21" i="9" s="1"/>
  <c r="BI21" i="9"/>
  <c r="BJ21" i="9"/>
  <c r="K21" i="9" s="1"/>
  <c r="BM21" i="9"/>
  <c r="CB21" i="9"/>
  <c r="FY21" i="9"/>
  <c r="M22" i="9"/>
  <c r="P22" i="9"/>
  <c r="R22" i="9"/>
  <c r="S22" i="9"/>
  <c r="T22" i="9"/>
  <c r="U22" i="9"/>
  <c r="V22" i="9"/>
  <c r="Y22" i="9"/>
  <c r="AG22" i="9"/>
  <c r="AE22" i="9" s="1"/>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W23" i="9" s="1"/>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AG24" i="9"/>
  <c r="AO24" i="9"/>
  <c r="AM24" i="9" s="1"/>
  <c r="AW24" i="9"/>
  <c r="AU24" i="9" s="1"/>
  <c r="BD24" i="9"/>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S25" i="9" s="1"/>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EI26" i="9" s="1"/>
  <c r="AG27" i="9"/>
  <c r="AE27" i="9" s="1"/>
  <c r="AO27" i="9"/>
  <c r="AW27" i="9"/>
  <c r="AU27" i="9" s="1"/>
  <c r="BD27" i="9"/>
  <c r="BF27" i="9"/>
  <c r="G27" i="9" s="1"/>
  <c r="BG27" i="9"/>
  <c r="H27" i="9" s="1"/>
  <c r="BH27" i="9"/>
  <c r="I27" i="9" s="1"/>
  <c r="BJ27" i="9"/>
  <c r="K27" i="9" s="1"/>
  <c r="BM27" i="9"/>
  <c r="FS26" i="9" s="1"/>
  <c r="FY27" i="9"/>
  <c r="M28" i="9"/>
  <c r="P28" i="9"/>
  <c r="R28" i="9"/>
  <c r="S28" i="9"/>
  <c r="T28" i="9"/>
  <c r="U28" i="9"/>
  <c r="V28" i="9"/>
  <c r="Y28" i="9"/>
  <c r="AG28" i="9"/>
  <c r="AO28" i="9"/>
  <c r="AM28" i="9" s="1"/>
  <c r="AW28" i="9"/>
  <c r="BD28" i="9"/>
  <c r="BF28" i="9"/>
  <c r="BG28" i="9"/>
  <c r="H28" i="9" s="1"/>
  <c r="BH28" i="9"/>
  <c r="BI28" i="9"/>
  <c r="J28" i="9" s="1"/>
  <c r="BJ28" i="9"/>
  <c r="K28" i="9" s="1"/>
  <c r="BM28" i="9"/>
  <c r="BK28" i="9" s="1"/>
  <c r="U29" i="9"/>
  <c r="V29" i="9"/>
  <c r="GD29" i="9"/>
  <c r="C30" i="9"/>
  <c r="AF30" i="9"/>
  <c r="AH30" i="9"/>
  <c r="AI30" i="9"/>
  <c r="EL30" i="9"/>
  <c r="EN30" i="9"/>
  <c r="EO30" i="9"/>
  <c r="X31" i="9"/>
  <c r="BD31" i="9" s="1"/>
  <c r="Z31" i="9"/>
  <c r="AA31" i="9"/>
  <c r="AB31" i="9"/>
  <c r="AC31" i="9"/>
  <c r="U31" i="9" s="1"/>
  <c r="AD31" i="9"/>
  <c r="AJ31" i="9"/>
  <c r="AK31" i="9"/>
  <c r="AL31" i="9"/>
  <c r="AN31" i="9"/>
  <c r="AP31" i="9"/>
  <c r="BZ31" i="9" s="1"/>
  <c r="AQ31" i="9"/>
  <c r="AR31" i="9"/>
  <c r="AS31" i="9"/>
  <c r="CC31" i="9" s="1"/>
  <c r="AT31" i="9"/>
  <c r="CD31" i="9" s="1"/>
  <c r="AZ31" i="9"/>
  <c r="CJ31" i="9" s="1"/>
  <c r="BL31" i="9"/>
  <c r="CV31" i="9" s="1"/>
  <c r="BN31" i="9"/>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AG38" i="9"/>
  <c r="AE38" i="9" s="1"/>
  <c r="AO38" i="9"/>
  <c r="AM38" i="9" s="1"/>
  <c r="AU38" i="9"/>
  <c r="BD38" i="9"/>
  <c r="E38" i="9" s="1"/>
  <c r="BF38" i="9"/>
  <c r="G38" i="9" s="1"/>
  <c r="BG38" i="9"/>
  <c r="H38" i="9" s="1"/>
  <c r="BH38" i="9"/>
  <c r="I38" i="9" s="1"/>
  <c r="BI38" i="9"/>
  <c r="J38" i="9" s="1"/>
  <c r="BJ38" i="9"/>
  <c r="K38" i="9" s="1"/>
  <c r="BM38" i="9"/>
  <c r="BK38" i="9" s="1"/>
  <c r="FY38" i="9"/>
  <c r="M39" i="9"/>
  <c r="P39" i="9"/>
  <c r="R39" i="9"/>
  <c r="S39" i="9"/>
  <c r="T39" i="9"/>
  <c r="U39" i="9"/>
  <c r="V39" i="9"/>
  <c r="Y39" i="9"/>
  <c r="W39" i="9" s="1"/>
  <c r="AG39" i="9"/>
  <c r="AE39" i="9" s="1"/>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AG42" i="9"/>
  <c r="AE42" i="9" s="1"/>
  <c r="AO42" i="9"/>
  <c r="AM42" i="9" s="1"/>
  <c r="AU42" i="9"/>
  <c r="BD42" i="9"/>
  <c r="BF42" i="9"/>
  <c r="G42" i="9" s="1"/>
  <c r="BG42" i="9"/>
  <c r="H42" i="9" s="1"/>
  <c r="BH42" i="9"/>
  <c r="I42" i="9" s="1"/>
  <c r="BI42" i="9"/>
  <c r="J42" i="9" s="1"/>
  <c r="BJ42" i="9"/>
  <c r="K42" i="9" s="1"/>
  <c r="BM42" i="9"/>
  <c r="FY42" i="9"/>
  <c r="U43" i="9"/>
  <c r="V43" i="9"/>
  <c r="X43" i="9"/>
  <c r="AB43" i="9"/>
  <c r="AJ43" i="9"/>
  <c r="AG43" i="9" s="1"/>
  <c r="AE43" i="9" s="1"/>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AA47" i="9"/>
  <c r="BG47" i="9" s="1"/>
  <c r="H47" i="9" s="1"/>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AA51" i="9"/>
  <c r="AG51" i="9"/>
  <c r="AE51" i="9" s="1"/>
  <c r="AO51" i="9"/>
  <c r="AM51" i="9" s="1"/>
  <c r="AU51" i="9"/>
  <c r="BD51" i="9"/>
  <c r="GB51" i="9" s="1"/>
  <c r="BH51" i="9"/>
  <c r="I51" i="9" s="1"/>
  <c r="BI51" i="9"/>
  <c r="J51" i="9" s="1"/>
  <c r="BJ51" i="9"/>
  <c r="K51" i="9" s="1"/>
  <c r="BM51" i="9"/>
  <c r="BK51" i="9" s="1"/>
  <c r="FY51" i="9"/>
  <c r="M52" i="9"/>
  <c r="P52" i="9"/>
  <c r="T52" i="9"/>
  <c r="U52" i="9"/>
  <c r="V52" i="9"/>
  <c r="Z52" i="9"/>
  <c r="R52" i="9" s="1"/>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AG56" i="9"/>
  <c r="AE56" i="9" s="1"/>
  <c r="AO56" i="9"/>
  <c r="AM56" i="9" s="1"/>
  <c r="AU56" i="9"/>
  <c r="BD56" i="9"/>
  <c r="GB56" i="9" s="1"/>
  <c r="BH56" i="9"/>
  <c r="I56" i="9" s="1"/>
  <c r="BI56" i="9"/>
  <c r="J56" i="9" s="1"/>
  <c r="BJ56" i="9"/>
  <c r="K56" i="9" s="1"/>
  <c r="BM56" i="9"/>
  <c r="BK56" i="9" s="1"/>
  <c r="FY56" i="9"/>
  <c r="M57" i="9"/>
  <c r="P57" i="9"/>
  <c r="T57" i="9"/>
  <c r="U57" i="9"/>
  <c r="V57" i="9"/>
  <c r="Z57" i="9"/>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S58" i="9" s="1"/>
  <c r="AG58" i="9"/>
  <c r="AE58" i="9" s="1"/>
  <c r="AO58" i="9"/>
  <c r="AM58" i="9" s="1"/>
  <c r="AU58" i="9"/>
  <c r="BD58" i="9"/>
  <c r="E58" i="9" s="1"/>
  <c r="BH58" i="9"/>
  <c r="I58" i="9" s="1"/>
  <c r="BI58" i="9"/>
  <c r="J58" i="9" s="1"/>
  <c r="BJ58" i="9"/>
  <c r="K58" i="9" s="1"/>
  <c r="BM58" i="9"/>
  <c r="BK58" i="9" s="1"/>
  <c r="FY58" i="9"/>
  <c r="M59" i="9"/>
  <c r="P59" i="9"/>
  <c r="T59" i="9"/>
  <c r="U59" i="9"/>
  <c r="V59" i="9"/>
  <c r="Z59" i="9"/>
  <c r="AA59" i="9"/>
  <c r="Y59" i="9" s="1"/>
  <c r="N59" i="9" s="1"/>
  <c r="AG59" i="9"/>
  <c r="AE59" i="9" s="1"/>
  <c r="AO59" i="9"/>
  <c r="AM59" i="9" s="1"/>
  <c r="AU59" i="9"/>
  <c r="BD59" i="9"/>
  <c r="E59" i="9" s="1"/>
  <c r="BH59" i="9"/>
  <c r="I59" i="9" s="1"/>
  <c r="BI59" i="9"/>
  <c r="J59" i="9" s="1"/>
  <c r="BJ59" i="9"/>
  <c r="K59" i="9" s="1"/>
  <c r="BM59" i="9"/>
  <c r="BK59" i="9" s="1"/>
  <c r="FY59" i="9"/>
  <c r="M60" i="9"/>
  <c r="P60" i="9"/>
  <c r="T60" i="9"/>
  <c r="U60" i="9"/>
  <c r="V60" i="9"/>
  <c r="Z60" i="9"/>
  <c r="AA60" i="9"/>
  <c r="S60" i="9" s="1"/>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AG62" i="9"/>
  <c r="AE62" i="9" s="1"/>
  <c r="AO62" i="9"/>
  <c r="AM62" i="9" s="1"/>
  <c r="AU62" i="9"/>
  <c r="BD62" i="9"/>
  <c r="E62" i="9" s="1"/>
  <c r="BH62" i="9"/>
  <c r="I62" i="9" s="1"/>
  <c r="BI62" i="9"/>
  <c r="J62" i="9" s="1"/>
  <c r="BJ62" i="9"/>
  <c r="K62" i="9" s="1"/>
  <c r="BM62" i="9"/>
  <c r="BK62" i="9" s="1"/>
  <c r="FY62" i="9"/>
  <c r="M63" i="9"/>
  <c r="P63" i="9"/>
  <c r="R63" i="9"/>
  <c r="S63" i="9"/>
  <c r="T63" i="9"/>
  <c r="U63" i="9"/>
  <c r="V63" i="9"/>
  <c r="Y63" i="9"/>
  <c r="AG63" i="9"/>
  <c r="AE63" i="9" s="1"/>
  <c r="BD63" i="9"/>
  <c r="GB63" i="9" s="1"/>
  <c r="BF63" i="9"/>
  <c r="G63" i="9" s="1"/>
  <c r="BG63" i="9"/>
  <c r="H63" i="9" s="1"/>
  <c r="BH63" i="9"/>
  <c r="I63" i="9" s="1"/>
  <c r="BI63" i="9"/>
  <c r="J63" i="9" s="1"/>
  <c r="BJ63" i="9"/>
  <c r="K63" i="9" s="1"/>
  <c r="BM63" i="9"/>
  <c r="FY63" i="9"/>
  <c r="M64" i="9"/>
  <c r="P64" i="9"/>
  <c r="R64" i="9"/>
  <c r="S64" i="9"/>
  <c r="T64" i="9"/>
  <c r="U64" i="9"/>
  <c r="V64" i="9"/>
  <c r="Y64" i="9"/>
  <c r="BE64" i="9" s="1"/>
  <c r="AG64" i="9"/>
  <c r="BD64" i="9"/>
  <c r="BF64" i="9"/>
  <c r="G64" i="9" s="1"/>
  <c r="BG64" i="9"/>
  <c r="H64" i="9" s="1"/>
  <c r="BH64" i="9"/>
  <c r="I64" i="9" s="1"/>
  <c r="BI64" i="9"/>
  <c r="J64" i="9" s="1"/>
  <c r="BJ64" i="9"/>
  <c r="K64" i="9" s="1"/>
  <c r="BM64" i="9"/>
  <c r="FY64" i="9"/>
  <c r="U65" i="9"/>
  <c r="V65" i="9"/>
  <c r="X65" i="9"/>
  <c r="P65" i="9" s="1"/>
  <c r="Z65" i="9"/>
  <c r="AA65" i="9"/>
  <c r="S65" i="9" s="1"/>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AG66" i="9"/>
  <c r="AO66" i="9"/>
  <c r="AM66" i="9" s="1"/>
  <c r="AU66" i="9"/>
  <c r="BD66" i="9"/>
  <c r="BF66" i="9"/>
  <c r="G66" i="9" s="1"/>
  <c r="BG66" i="9"/>
  <c r="H66" i="9" s="1"/>
  <c r="BH66" i="9"/>
  <c r="I66" i="9" s="1"/>
  <c r="BI66" i="9"/>
  <c r="J66" i="9" s="1"/>
  <c r="BJ66" i="9"/>
  <c r="K66" i="9"/>
  <c r="BM66" i="9"/>
  <c r="BK66" i="9" s="1"/>
  <c r="FY66" i="9"/>
  <c r="M67" i="9"/>
  <c r="P67" i="9"/>
  <c r="R67" i="9"/>
  <c r="S67" i="9"/>
  <c r="T67" i="9"/>
  <c r="U67" i="9"/>
  <c r="V67" i="9"/>
  <c r="Y67" i="9"/>
  <c r="AG67" i="9"/>
  <c r="AE67" i="9" s="1"/>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W70" i="9" s="1"/>
  <c r="AG70" i="9"/>
  <c r="AE70" i="9" s="1"/>
  <c r="AO70" i="9"/>
  <c r="AM70" i="9" s="1"/>
  <c r="AU70" i="9"/>
  <c r="BD70" i="9"/>
  <c r="E70" i="9" s="1"/>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U72" i="9"/>
  <c r="BD72" i="9"/>
  <c r="BF72" i="9"/>
  <c r="G72" i="9" s="1"/>
  <c r="BG72" i="9"/>
  <c r="H72" i="9" s="1"/>
  <c r="BH72" i="9"/>
  <c r="I72" i="9" s="1"/>
  <c r="BI72" i="9"/>
  <c r="J72" i="9" s="1"/>
  <c r="BJ72" i="9"/>
  <c r="K72" i="9" s="1"/>
  <c r="BM72" i="9"/>
  <c r="BK72" i="9" s="1"/>
  <c r="FY72" i="9"/>
  <c r="U73" i="9"/>
  <c r="V73" i="9"/>
  <c r="X73" i="9"/>
  <c r="Z73" i="9"/>
  <c r="R73" i="9" s="1"/>
  <c r="AA73" i="9"/>
  <c r="S73" i="9" s="1"/>
  <c r="AB73" i="9"/>
  <c r="AJ73" i="9"/>
  <c r="AN73" i="9"/>
  <c r="BD73" i="9" s="1"/>
  <c r="AP73" i="9"/>
  <c r="AQ73" i="9"/>
  <c r="AR73" i="9"/>
  <c r="AZ73" i="9"/>
  <c r="BI73" i="9"/>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FY74" i="9"/>
  <c r="M75" i="9"/>
  <c r="P75" i="9"/>
  <c r="R75" i="9"/>
  <c r="S75" i="9"/>
  <c r="T75" i="9"/>
  <c r="U75" i="9"/>
  <c r="V75" i="9"/>
  <c r="Y75" i="9"/>
  <c r="FZ75" i="9" s="1"/>
  <c r="AG75" i="9"/>
  <c r="AE75" i="9" s="1"/>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BU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E80" i="9" s="1"/>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FZ81" i="9" s="1"/>
  <c r="AO81" i="9"/>
  <c r="AM81" i="9" s="1"/>
  <c r="AU81" i="9"/>
  <c r="BD81" i="9"/>
  <c r="E81" i="9" s="1"/>
  <c r="BF81" i="9"/>
  <c r="G81" i="9" s="1"/>
  <c r="BG81" i="9"/>
  <c r="H81" i="9" s="1"/>
  <c r="BH81" i="9"/>
  <c r="I81" i="9" s="1"/>
  <c r="BI81" i="9"/>
  <c r="J81" i="9" s="1"/>
  <c r="BJ81" i="9"/>
  <c r="K81" i="9" s="1"/>
  <c r="BM81" i="9"/>
  <c r="BK81" i="9" s="1"/>
  <c r="FY81" i="9"/>
  <c r="M82" i="9"/>
  <c r="P82" i="9"/>
  <c r="R82" i="9"/>
  <c r="S82" i="9"/>
  <c r="T82" i="9"/>
  <c r="U82" i="9"/>
  <c r="V82" i="9"/>
  <c r="Y82" i="9"/>
  <c r="AG82" i="9"/>
  <c r="AE82" i="9" s="1"/>
  <c r="AO82" i="9"/>
  <c r="AM82" i="9" s="1"/>
  <c r="AU82" i="9"/>
  <c r="BD82" i="9"/>
  <c r="BF82" i="9"/>
  <c r="G82" i="9" s="1"/>
  <c r="BG82" i="9"/>
  <c r="H82" i="9" s="1"/>
  <c r="BH82" i="9"/>
  <c r="I82" i="9" s="1"/>
  <c r="BI82" i="9"/>
  <c r="J82" i="9" s="1"/>
  <c r="BJ82" i="9"/>
  <c r="K82" i="9" s="1"/>
  <c r="BM82" i="9"/>
  <c r="BK82" i="9" s="1"/>
  <c r="FY82" i="9"/>
  <c r="U83" i="9"/>
  <c r="V83" i="9"/>
  <c r="X83" i="9"/>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S84" i="9" s="1"/>
  <c r="AG84" i="9"/>
  <c r="AE84" i="9" s="1"/>
  <c r="AO84" i="9"/>
  <c r="AM84" i="9" s="1"/>
  <c r="AU84" i="9"/>
  <c r="BD84" i="9"/>
  <c r="BH84" i="9"/>
  <c r="I84" i="9" s="1"/>
  <c r="BI84" i="9"/>
  <c r="J84" i="9" s="1"/>
  <c r="BJ84" i="9"/>
  <c r="K84" i="9" s="1"/>
  <c r="BM84" i="9"/>
  <c r="BK84" i="9" s="1"/>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BV86" i="9" s="1"/>
  <c r="AG86" i="9"/>
  <c r="AE86" i="9" s="1"/>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BG88" i="9" s="1"/>
  <c r="H88" i="9" s="1"/>
  <c r="AG88" i="9"/>
  <c r="AE88" i="9" s="1"/>
  <c r="AO88" i="9"/>
  <c r="AU88" i="9"/>
  <c r="BD88" i="9"/>
  <c r="GB88" i="9" s="1"/>
  <c r="BH88" i="9"/>
  <c r="I88" i="9" s="1"/>
  <c r="BI88" i="9"/>
  <c r="J88" i="9" s="1"/>
  <c r="BJ88" i="9"/>
  <c r="K88" i="9" s="1"/>
  <c r="BM88" i="9"/>
  <c r="BK88" i="9" s="1"/>
  <c r="FY88" i="9"/>
  <c r="U89" i="9"/>
  <c r="V89" i="9"/>
  <c r="X89" i="9"/>
  <c r="Z89" i="9"/>
  <c r="AA89" i="9"/>
  <c r="AB89" i="9"/>
  <c r="AJ89" i="9"/>
  <c r="AN89" i="9"/>
  <c r="AP89" i="9"/>
  <c r="BF89" i="9" s="1"/>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U91" i="9"/>
  <c r="BD91" i="9"/>
  <c r="E91" i="9" s="1"/>
  <c r="BF91" i="9"/>
  <c r="G91" i="9" s="1"/>
  <c r="BG91" i="9"/>
  <c r="H91" i="9" s="1"/>
  <c r="BH91" i="9"/>
  <c r="I91" i="9" s="1"/>
  <c r="BI91" i="9"/>
  <c r="J91" i="9" s="1"/>
  <c r="BJ91" i="9"/>
  <c r="K91" i="9" s="1"/>
  <c r="BM91" i="9"/>
  <c r="BK91" i="9" s="1"/>
  <c r="FY91" i="9"/>
  <c r="M92" i="9"/>
  <c r="P92" i="9"/>
  <c r="R92" i="9"/>
  <c r="S92" i="9"/>
  <c r="T92" i="9"/>
  <c r="U92" i="9"/>
  <c r="V92" i="9"/>
  <c r="Y92" i="9"/>
  <c r="AG92" i="9"/>
  <c r="AO92" i="9"/>
  <c r="AM92" i="9" s="1"/>
  <c r="AU92" i="9"/>
  <c r="BD92" i="9"/>
  <c r="BF92" i="9"/>
  <c r="G92" i="9" s="1"/>
  <c r="BG92" i="9"/>
  <c r="H92" i="9" s="1"/>
  <c r="BH92" i="9"/>
  <c r="I92" i="9" s="1"/>
  <c r="BI92" i="9"/>
  <c r="J92" i="9" s="1"/>
  <c r="BJ92" i="9"/>
  <c r="K92" i="9" s="1"/>
  <c r="BM92" i="9"/>
  <c r="BK92" i="9" s="1"/>
  <c r="FY92" i="9"/>
  <c r="M93" i="9"/>
  <c r="P93" i="9"/>
  <c r="R93" i="9"/>
  <c r="S93" i="9"/>
  <c r="T93" i="9"/>
  <c r="U93" i="9"/>
  <c r="V93" i="9"/>
  <c r="Y93" i="9"/>
  <c r="W93" i="9" s="1"/>
  <c r="AG93" i="9"/>
  <c r="AE93" i="9" s="1"/>
  <c r="L93" i="9" s="1"/>
  <c r="AO93" i="9"/>
  <c r="AM93" i="9" s="1"/>
  <c r="AU93" i="9"/>
  <c r="BD93" i="9"/>
  <c r="BF93" i="9"/>
  <c r="G93" i="9" s="1"/>
  <c r="BG93" i="9"/>
  <c r="H93" i="9" s="1"/>
  <c r="BH93" i="9"/>
  <c r="I93" i="9" s="1"/>
  <c r="BI93" i="9"/>
  <c r="J93" i="9" s="1"/>
  <c r="BJ93" i="9"/>
  <c r="K93" i="9" s="1"/>
  <c r="BM93" i="9"/>
  <c r="BK93" i="9" s="1"/>
  <c r="FY93" i="9"/>
  <c r="U94" i="9"/>
  <c r="V94" i="9"/>
  <c r="X94" i="9"/>
  <c r="Z94" i="9"/>
  <c r="AA94" i="9"/>
  <c r="S94" i="9" s="1"/>
  <c r="AB94" i="9"/>
  <c r="T94" i="9" s="1"/>
  <c r="AJ94" i="9"/>
  <c r="AG94" i="9" s="1"/>
  <c r="AE94" i="9" s="1"/>
  <c r="AN94" i="9"/>
  <c r="BD94" i="9" s="1"/>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FZ96" i="9" s="1"/>
  <c r="AO96" i="9"/>
  <c r="AM96" i="9" s="1"/>
  <c r="AU96" i="9"/>
  <c r="BD96" i="9"/>
  <c r="BF96" i="9"/>
  <c r="G96" i="9" s="1"/>
  <c r="BG96" i="9"/>
  <c r="H96" i="9" s="1"/>
  <c r="BH96" i="9"/>
  <c r="I96" i="9" s="1"/>
  <c r="BI96" i="9"/>
  <c r="J96" i="9" s="1"/>
  <c r="BJ96" i="9"/>
  <c r="K96" i="9" s="1"/>
  <c r="BM96" i="9"/>
  <c r="FY96" i="9"/>
  <c r="M97" i="9"/>
  <c r="P97" i="9"/>
  <c r="R97" i="9"/>
  <c r="S97" i="9"/>
  <c r="T97" i="9"/>
  <c r="U97" i="9"/>
  <c r="V97" i="9"/>
  <c r="Y97" i="9"/>
  <c r="AG97" i="9"/>
  <c r="AE97" i="9" s="1"/>
  <c r="BD97" i="9"/>
  <c r="BF97" i="9"/>
  <c r="G97" i="9" s="1"/>
  <c r="BG97" i="9"/>
  <c r="H97" i="9" s="1"/>
  <c r="BH97" i="9"/>
  <c r="I97" i="9" s="1"/>
  <c r="BI97" i="9"/>
  <c r="J97" i="9" s="1"/>
  <c r="BJ97" i="9"/>
  <c r="K97" i="9" s="1"/>
  <c r="BM97" i="9"/>
  <c r="FY97" i="9"/>
  <c r="M98" i="9"/>
  <c r="P98" i="9"/>
  <c r="R98" i="9"/>
  <c r="S98" i="9"/>
  <c r="T98" i="9"/>
  <c r="U98" i="9"/>
  <c r="V98" i="9"/>
  <c r="Y98" i="9"/>
  <c r="AG98" i="9"/>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S101" i="9" s="1"/>
  <c r="AB101" i="9"/>
  <c r="AC101" i="9"/>
  <c r="AD101" i="9"/>
  <c r="AJ101" i="9"/>
  <c r="AK101" i="9"/>
  <c r="AL101" i="9"/>
  <c r="AN101" i="9"/>
  <c r="AP101" i="9"/>
  <c r="AQ101" i="9"/>
  <c r="AV101" i="9"/>
  <c r="AW101" i="9"/>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O101" i="9" s="1"/>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M104" i="9" s="1"/>
  <c r="Z104" i="9"/>
  <c r="AA104" i="9"/>
  <c r="AB104" i="9"/>
  <c r="AH104" i="9"/>
  <c r="AH103" i="9" s="1"/>
  <c r="AI104" i="9"/>
  <c r="AI103" i="9" s="1"/>
  <c r="AJ104" i="9"/>
  <c r="AN104" i="9"/>
  <c r="BX43" i="9" s="1"/>
  <c r="AP104" i="9"/>
  <c r="AQ104" i="9"/>
  <c r="AR104" i="9"/>
  <c r="AZ104" i="9"/>
  <c r="BI104" i="9"/>
  <c r="J104" i="9" s="1"/>
  <c r="BJ104" i="9"/>
  <c r="K104" i="9" s="1"/>
  <c r="BL104" i="9"/>
  <c r="BN104" i="9"/>
  <c r="BO104" i="9"/>
  <c r="BP104" i="9"/>
  <c r="M105" i="9"/>
  <c r="P105" i="9"/>
  <c r="R105" i="9"/>
  <c r="S105" i="9"/>
  <c r="T105" i="9"/>
  <c r="U105" i="9"/>
  <c r="V105" i="9"/>
  <c r="Y105" i="9"/>
  <c r="W105" i="9" s="1"/>
  <c r="AG105" i="9"/>
  <c r="AE105" i="9" s="1"/>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U106" i="9"/>
  <c r="BD106" i="9"/>
  <c r="BF106" i="9"/>
  <c r="G106" i="9" s="1"/>
  <c r="BG106" i="9"/>
  <c r="H106" i="9" s="1"/>
  <c r="BH106" i="9"/>
  <c r="I106" i="9" s="1"/>
  <c r="BI106" i="9"/>
  <c r="J106" i="9"/>
  <c r="BJ106" i="9"/>
  <c r="K106" i="9" s="1"/>
  <c r="BM106" i="9"/>
  <c r="FY106" i="9"/>
  <c r="U107" i="9"/>
  <c r="V107" i="9"/>
  <c r="X107" i="9"/>
  <c r="Z107" i="9"/>
  <c r="AA107" i="9"/>
  <c r="S107" i="9" s="1"/>
  <c r="AB107" i="9"/>
  <c r="AJ107" i="9"/>
  <c r="AN107" i="9"/>
  <c r="AP107" i="9"/>
  <c r="AQ107" i="9"/>
  <c r="AR107" i="9"/>
  <c r="AZ107" i="9"/>
  <c r="BI107" i="9"/>
  <c r="J107" i="9" s="1"/>
  <c r="BJ107" i="9"/>
  <c r="K107" i="9" s="1"/>
  <c r="BL107" i="9"/>
  <c r="BN107" i="9"/>
  <c r="BO107" i="9"/>
  <c r="BP107" i="9"/>
  <c r="M108" i="9"/>
  <c r="P108" i="9"/>
  <c r="R108" i="9"/>
  <c r="S108" i="9"/>
  <c r="T108" i="9"/>
  <c r="U108" i="9"/>
  <c r="V108" i="9"/>
  <c r="Y108" i="9"/>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N111" i="9"/>
  <c r="AP111" i="9"/>
  <c r="AQ111" i="9"/>
  <c r="AR111" i="9"/>
  <c r="AZ111" i="9"/>
  <c r="BI111" i="9"/>
  <c r="BJ111" i="9"/>
  <c r="K111" i="9" s="1"/>
  <c r="BL111" i="9"/>
  <c r="BN111" i="9"/>
  <c r="BO111" i="9"/>
  <c r="BP111" i="9"/>
  <c r="M112" i="9"/>
  <c r="P112" i="9"/>
  <c r="R112" i="9"/>
  <c r="S112" i="9"/>
  <c r="T112" i="9"/>
  <c r="U112" i="9"/>
  <c r="V112" i="9"/>
  <c r="Y112" i="9"/>
  <c r="AG112" i="9"/>
  <c r="AE112" i="9" s="1"/>
  <c r="AO112" i="9"/>
  <c r="AM112" i="9" s="1"/>
  <c r="AU112" i="9"/>
  <c r="BD112" i="9"/>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GB113" i="9" s="1"/>
  <c r="BF113" i="9"/>
  <c r="G113" i="9" s="1"/>
  <c r="BG113" i="9"/>
  <c r="H113" i="9" s="1"/>
  <c r="BH113" i="9"/>
  <c r="I113" i="9" s="1"/>
  <c r="BI113" i="9"/>
  <c r="J113" i="9" s="1"/>
  <c r="BJ113" i="9"/>
  <c r="K113" i="9" s="1"/>
  <c r="BM113" i="9"/>
  <c r="BK113" i="9" s="1"/>
  <c r="FY113" i="9"/>
  <c r="U114" i="9"/>
  <c r="V114" i="9"/>
  <c r="X114" i="9"/>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BF118" i="9"/>
  <c r="G118" i="9" s="1"/>
  <c r="BG118" i="9"/>
  <c r="H118" i="9" s="1"/>
  <c r="BH118" i="9"/>
  <c r="I118" i="9" s="1"/>
  <c r="BI118" i="9"/>
  <c r="J118" i="9" s="1"/>
  <c r="BJ118" i="9"/>
  <c r="K118" i="9" s="1"/>
  <c r="BM118" i="9"/>
  <c r="BK118" i="9" s="1"/>
  <c r="FY118" i="9"/>
  <c r="FZ118" i="9"/>
  <c r="U119" i="9"/>
  <c r="V119" i="9"/>
  <c r="X119" i="9"/>
  <c r="BD119" i="9" s="1"/>
  <c r="Z119" i="9"/>
  <c r="AA119" i="9"/>
  <c r="AB119" i="9"/>
  <c r="AJ119" i="9"/>
  <c r="AG119" i="9" s="1"/>
  <c r="AE119" i="9" s="1"/>
  <c r="AN119" i="9"/>
  <c r="AP119" i="9"/>
  <c r="AQ119" i="9"/>
  <c r="AR119" i="9"/>
  <c r="AO119" i="9" s="1"/>
  <c r="AM119" i="9" s="1"/>
  <c r="AZ119" i="9"/>
  <c r="BI119" i="9"/>
  <c r="J119" i="9" s="1"/>
  <c r="BJ119" i="9"/>
  <c r="BL119" i="9"/>
  <c r="BN119" i="9"/>
  <c r="BO119" i="9"/>
  <c r="BP119" i="9"/>
  <c r="M120" i="9"/>
  <c r="P120" i="9"/>
  <c r="R120" i="9"/>
  <c r="S120" i="9"/>
  <c r="T120" i="9"/>
  <c r="U120" i="9"/>
  <c r="V120" i="9"/>
  <c r="Y120" i="9"/>
  <c r="AG120" i="9"/>
  <c r="Q120" i="9" s="1"/>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AL123" i="9"/>
  <c r="AN123" i="9"/>
  <c r="AP123" i="9"/>
  <c r="AQ123" i="9"/>
  <c r="BG123" i="9" s="1"/>
  <c r="H123" i="9" s="1"/>
  <c r="AR123" i="9"/>
  <c r="AS123" i="9"/>
  <c r="AT123" i="9"/>
  <c r="AZ123" i="9"/>
  <c r="CJ89" i="9" s="1"/>
  <c r="BA123" i="9"/>
  <c r="BB123" i="9"/>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AG125" i="9"/>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AG127" i="9"/>
  <c r="AO127" i="9"/>
  <c r="AU127" i="9"/>
  <c r="BD127" i="9"/>
  <c r="GB127" i="9" s="1"/>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FY129" i="9" s="1"/>
  <c r="Z129" i="9"/>
  <c r="R129" i="9" s="1"/>
  <c r="AA129" i="9"/>
  <c r="AB129" i="9"/>
  <c r="AC129" i="9"/>
  <c r="AD129" i="9"/>
  <c r="AJ129" i="9"/>
  <c r="AK129" i="9"/>
  <c r="AL129" i="9"/>
  <c r="AN129" i="9"/>
  <c r="AP129" i="9"/>
  <c r="AQ129" i="9"/>
  <c r="AR129" i="9"/>
  <c r="AS129" i="9"/>
  <c r="CC94" i="9" s="1"/>
  <c r="AT129" i="9"/>
  <c r="BJ129" i="9" s="1"/>
  <c r="K129" i="9" s="1"/>
  <c r="AV129" i="9"/>
  <c r="FB103" i="9" s="1"/>
  <c r="AW129" i="9"/>
  <c r="AX129" i="9"/>
  <c r="AX103" i="9" s="1"/>
  <c r="AY129" i="9"/>
  <c r="FE103" i="9" s="1"/>
  <c r="AZ129" i="9"/>
  <c r="BA129" i="9"/>
  <c r="BB129" i="9"/>
  <c r="CL94" i="9" s="1"/>
  <c r="BL129" i="9"/>
  <c r="CV94" i="9" s="1"/>
  <c r="BN129" i="9"/>
  <c r="BO129" i="9"/>
  <c r="BP129" i="9"/>
  <c r="BQ129" i="9"/>
  <c r="BQ103" i="9" s="1"/>
  <c r="BR129" i="9"/>
  <c r="DB94" i="9" s="1"/>
  <c r="M130" i="9"/>
  <c r="P130" i="9"/>
  <c r="R130" i="9"/>
  <c r="S130" i="9"/>
  <c r="T130" i="9"/>
  <c r="U130" i="9"/>
  <c r="V130" i="9"/>
  <c r="Y130" i="9"/>
  <c r="AG130" i="9"/>
  <c r="AG129" i="9" s="1"/>
  <c r="AO130" i="9"/>
  <c r="AO129" i="9" s="1"/>
  <c r="AM130" i="9"/>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GB133" i="9" s="1"/>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AG135" i="9"/>
  <c r="AO135" i="9"/>
  <c r="AM135" i="9" s="1"/>
  <c r="AU135" i="9"/>
  <c r="BD135" i="9"/>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AG138" i="9"/>
  <c r="AE138" i="9" s="1"/>
  <c r="AO138" i="9"/>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Q142" i="9" s="1"/>
  <c r="O142" i="9" s="1"/>
  <c r="Y143" i="9"/>
  <c r="AG143" i="9"/>
  <c r="AQ143" i="9"/>
  <c r="AQ142" i="9" s="1"/>
  <c r="AY143" i="9"/>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M157" i="9" s="1"/>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AI159" i="9"/>
  <c r="AG159" i="9" s="1"/>
  <c r="AE159" i="9" s="1"/>
  <c r="AQ159" i="9"/>
  <c r="AO159" i="9" s="1"/>
  <c r="AM159" i="9" s="1"/>
  <c r="AY159" i="9"/>
  <c r="AW159" i="9" s="1"/>
  <c r="AU159" i="9" s="1"/>
  <c r="BD159" i="9"/>
  <c r="E159" i="9" s="1"/>
  <c r="BF159" i="9"/>
  <c r="G159" i="9" s="1"/>
  <c r="BH159" i="9"/>
  <c r="I159" i="9" s="1"/>
  <c r="BI159" i="9"/>
  <c r="J159" i="9" s="1"/>
  <c r="BJ159" i="9"/>
  <c r="K159" i="9" s="1"/>
  <c r="BM159" i="9"/>
  <c r="BK159" i="9" s="1"/>
  <c r="M160" i="9"/>
  <c r="N160" i="9"/>
  <c r="O160" i="9"/>
  <c r="W160" i="9"/>
  <c r="AE160" i="9"/>
  <c r="AO160" i="9"/>
  <c r="AM160" i="9" s="1"/>
  <c r="AW160" i="9"/>
  <c r="AU160" i="9" s="1"/>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M167" i="9" s="1"/>
  <c r="AY167" i="9"/>
  <c r="AW167" i="9" s="1"/>
  <c r="AU167" i="9" s="1"/>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BD182" i="9"/>
  <c r="E182" i="9" s="1"/>
  <c r="BF182" i="9"/>
  <c r="G182" i="9" s="1"/>
  <c r="BH182" i="9"/>
  <c r="I182" i="9" s="1"/>
  <c r="BI182" i="9"/>
  <c r="J182" i="9" s="1"/>
  <c r="BJ182" i="9"/>
  <c r="K182" i="9" s="1"/>
  <c r="BM182" i="9"/>
  <c r="BK182" i="9" s="1"/>
  <c r="M183" i="9"/>
  <c r="N183" i="9"/>
  <c r="O183" i="9"/>
  <c r="W183" i="9"/>
  <c r="AE183" i="9"/>
  <c r="AO183" i="9"/>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c r="AO187" i="9"/>
  <c r="AM187" i="9" s="1"/>
  <c r="AW187" i="9"/>
  <c r="AU187" i="9" s="1"/>
  <c r="BC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A189" i="9" s="1"/>
  <c r="BB193" i="9"/>
  <c r="BL193" i="9"/>
  <c r="BN193" i="9"/>
  <c r="BO193" i="9"/>
  <c r="BP193" i="9"/>
  <c r="BQ193" i="9"/>
  <c r="BR193" i="9"/>
  <c r="GL193" i="9"/>
  <c r="M194" i="9"/>
  <c r="Q194" i="9"/>
  <c r="O194" i="9" s="1"/>
  <c r="Y194" i="9"/>
  <c r="AG194" i="9"/>
  <c r="AO194" i="9"/>
  <c r="AW194" i="9"/>
  <c r="AU194" i="9" s="1"/>
  <c r="BD194" i="9"/>
  <c r="E194" i="9" s="1"/>
  <c r="BF194" i="9"/>
  <c r="G194" i="9" s="1"/>
  <c r="BG194" i="9"/>
  <c r="BH194" i="9"/>
  <c r="I194" i="9" s="1"/>
  <c r="BI194" i="9"/>
  <c r="J194" i="9" s="1"/>
  <c r="BJ194" i="9"/>
  <c r="K194" i="9" s="1"/>
  <c r="BM194" i="9"/>
  <c r="BK194" i="9" s="1"/>
  <c r="M195" i="9"/>
  <c r="Q195" i="9"/>
  <c r="O195" i="9" s="1"/>
  <c r="Y195" i="9"/>
  <c r="AG195" i="9"/>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F205" i="9" s="1"/>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E211" i="9" s="1"/>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M217" i="9" s="1"/>
  <c r="AW217" i="9"/>
  <c r="BD217" i="9"/>
  <c r="E217" i="9" s="1"/>
  <c r="BF217" i="9"/>
  <c r="G217" i="9" s="1"/>
  <c r="BG217" i="9"/>
  <c r="H217" i="9" s="1"/>
  <c r="BH217" i="9"/>
  <c r="I217" i="9" s="1"/>
  <c r="BI217" i="9"/>
  <c r="J217" i="9" s="1"/>
  <c r="BJ217" i="9"/>
  <c r="K217" i="9" s="1"/>
  <c r="BM217" i="9"/>
  <c r="BK217" i="9" s="1"/>
  <c r="CD218" i="9"/>
  <c r="EH218" i="9"/>
  <c r="O232" i="9"/>
  <c r="W232" i="9"/>
  <c r="AW182" i="9"/>
  <c r="W91" i="9"/>
  <c r="DA89" i="9"/>
  <c r="W81" i="9"/>
  <c r="N78" i="9"/>
  <c r="BK74" i="9"/>
  <c r="AM72" i="9"/>
  <c r="E63" i="9"/>
  <c r="BG60" i="9"/>
  <c r="H60" i="9" s="1"/>
  <c r="BF57" i="9"/>
  <c r="G57" i="9" s="1"/>
  <c r="Q133" i="9"/>
  <c r="R57" i="9"/>
  <c r="M114" i="9"/>
  <c r="FD103" i="9"/>
  <c r="BG61" i="9"/>
  <c r="H61" i="9" s="1"/>
  <c r="BF58" i="9"/>
  <c r="G58" i="9" s="1"/>
  <c r="Y55" i="9"/>
  <c r="CF101" i="9"/>
  <c r="BV99" i="9"/>
  <c r="FZ78" i="9"/>
  <c r="GB77" i="9"/>
  <c r="GB70" i="9"/>
  <c r="AE66" i="9"/>
  <c r="G61" i="9"/>
  <c r="BG56" i="9"/>
  <c r="H56" i="9" s="1"/>
  <c r="GB52" i="9"/>
  <c r="E133" i="9"/>
  <c r="CH94" i="9"/>
  <c r="BF56" i="9"/>
  <c r="G56" i="9" s="1"/>
  <c r="AE37" i="9"/>
  <c r="BC37" i="9" s="1"/>
  <c r="G28" i="9"/>
  <c r="FM26" i="9"/>
  <c r="AE20" i="9"/>
  <c r="EV15" i="9"/>
  <c r="AT15" i="9"/>
  <c r="W214" i="8"/>
  <c r="G191" i="8"/>
  <c r="BE180" i="8"/>
  <c r="F180" i="8" s="1"/>
  <c r="GB38" i="9"/>
  <c r="FG30" i="9"/>
  <c r="N212" i="8"/>
  <c r="AU179" i="8"/>
  <c r="BK142" i="8"/>
  <c r="BK44" i="9"/>
  <c r="W37" i="9"/>
  <c r="W32" i="9"/>
  <c r="CB31" i="9"/>
  <c r="BG26" i="9"/>
  <c r="W24" i="9"/>
  <c r="G20" i="9"/>
  <c r="BH16" i="9"/>
  <c r="T16" i="9"/>
  <c r="AZ15" i="9"/>
  <c r="W216" i="8"/>
  <c r="J209" i="8"/>
  <c r="I194" i="8"/>
  <c r="AU178" i="8"/>
  <c r="AU185" i="8"/>
  <c r="AU177" i="8"/>
  <c r="GB37" i="9"/>
  <c r="AE33" i="9"/>
  <c r="Q33" i="9"/>
  <c r="CX31" i="9"/>
  <c r="R31" i="9"/>
  <c r="AC26" i="9"/>
  <c r="AC25" i="9" s="1"/>
  <c r="EY25" i="9"/>
  <c r="AU20" i="9"/>
  <c r="E20" i="9"/>
  <c r="W192" i="8"/>
  <c r="BQ189" i="8"/>
  <c r="FP26" i="9"/>
  <c r="Y16" i="9"/>
  <c r="E192" i="8"/>
  <c r="AU183" i="8"/>
  <c r="BX31" i="9"/>
  <c r="S26" i="9"/>
  <c r="W21" i="9"/>
  <c r="AE203" i="8"/>
  <c r="V189" i="8"/>
  <c r="AU182" i="8"/>
  <c r="AU181" i="8"/>
  <c r="BK143" i="8"/>
  <c r="W143" i="8"/>
  <c r="AO142" i="8"/>
  <c r="N133" i="8"/>
  <c r="BH129" i="8"/>
  <c r="W117" i="8"/>
  <c r="BC117" i="8" s="1"/>
  <c r="D117" i="8" s="1"/>
  <c r="E105" i="8"/>
  <c r="DC105" i="8"/>
  <c r="DC100" i="8"/>
  <c r="E100" i="8"/>
  <c r="CG94" i="8"/>
  <c r="DC82" i="8"/>
  <c r="E82" i="8"/>
  <c r="AG43" i="8"/>
  <c r="AE43" i="8" s="1"/>
  <c r="DA89" i="8"/>
  <c r="CK89" i="8"/>
  <c r="U123" i="8"/>
  <c r="BM104" i="8"/>
  <c r="BK104" i="8" s="1"/>
  <c r="BK105" i="8"/>
  <c r="EL103" i="8"/>
  <c r="EU30" i="8"/>
  <c r="CE101" i="8"/>
  <c r="Q97" i="8"/>
  <c r="BE97" i="8"/>
  <c r="F97" i="8" s="1"/>
  <c r="CB94" i="8"/>
  <c r="Q86" i="8"/>
  <c r="AE86" i="8"/>
  <c r="AM78" i="8"/>
  <c r="BK55" i="8"/>
  <c r="AU173" i="8"/>
  <c r="BE168" i="8"/>
  <c r="F168" i="8" s="1"/>
  <c r="AU165" i="8"/>
  <c r="AU163" i="8"/>
  <c r="AU161" i="8"/>
  <c r="BE160" i="8"/>
  <c r="F160" i="8" s="1"/>
  <c r="AU157" i="8"/>
  <c r="AU155" i="8"/>
  <c r="AU147" i="8"/>
  <c r="AW145" i="8"/>
  <c r="AU145" i="8" s="1"/>
  <c r="BF131" i="8"/>
  <c r="G131" i="8" s="1"/>
  <c r="AM125" i="8"/>
  <c r="AM123" i="8" s="1"/>
  <c r="N124" i="8"/>
  <c r="AM122" i="8"/>
  <c r="Q120" i="8"/>
  <c r="BX73" i="8"/>
  <c r="BD114" i="8"/>
  <c r="DC114" i="8" s="1"/>
  <c r="W110" i="8"/>
  <c r="N106" i="8"/>
  <c r="W106" i="8"/>
  <c r="AA103" i="8"/>
  <c r="S103" i="8" s="1"/>
  <c r="Q99" i="8"/>
  <c r="DC98" i="8"/>
  <c r="E98" i="8"/>
  <c r="W97" i="8"/>
  <c r="DC96" i="8"/>
  <c r="BG94" i="8"/>
  <c r="BZ89" i="8"/>
  <c r="DC81" i="8"/>
  <c r="E81" i="8"/>
  <c r="BV50" i="8"/>
  <c r="BE50" i="8"/>
  <c r="F50" i="8" s="1"/>
  <c r="AE50" i="8"/>
  <c r="BV41" i="8"/>
  <c r="Y167" i="8"/>
  <c r="W167" i="8" s="1"/>
  <c r="Y153" i="8"/>
  <c r="Y145" i="8"/>
  <c r="W145" i="8" s="1"/>
  <c r="DC138" i="8"/>
  <c r="W135" i="8"/>
  <c r="BE132" i="8"/>
  <c r="F132" i="8" s="1"/>
  <c r="AM129" i="8"/>
  <c r="E128" i="8"/>
  <c r="DC121" i="8"/>
  <c r="AE121" i="8"/>
  <c r="Q121" i="8"/>
  <c r="DC116" i="8"/>
  <c r="AE115" i="8"/>
  <c r="Q115" i="8"/>
  <c r="E112" i="8"/>
  <c r="E110" i="8"/>
  <c r="DC110" i="8"/>
  <c r="DE109" i="8"/>
  <c r="AE109" i="8"/>
  <c r="R107" i="8"/>
  <c r="AO104" i="8"/>
  <c r="AM104" i="8" s="1"/>
  <c r="EX103" i="8"/>
  <c r="N102" i="8"/>
  <c r="BE102" i="8"/>
  <c r="F102" i="8" s="1"/>
  <c r="Y101" i="8"/>
  <c r="Q102" i="8"/>
  <c r="W99" i="8"/>
  <c r="N92" i="8"/>
  <c r="W92" i="8"/>
  <c r="N90" i="8"/>
  <c r="W90" i="8"/>
  <c r="L90" i="8" s="1"/>
  <c r="CB83" i="8"/>
  <c r="BH83" i="8"/>
  <c r="I83" i="8" s="1"/>
  <c r="BG79" i="8"/>
  <c r="DC74" i="8"/>
  <c r="DE74" i="8"/>
  <c r="E74" i="8"/>
  <c r="CY73" i="8"/>
  <c r="N37" i="8"/>
  <c r="W37" i="8"/>
  <c r="O37" i="8" s="1"/>
  <c r="J145" i="8"/>
  <c r="BE138" i="8"/>
  <c r="F138" i="8" s="1"/>
  <c r="BD131" i="8"/>
  <c r="CF94" i="8"/>
  <c r="M129" i="8"/>
  <c r="Q125" i="8"/>
  <c r="Q122" i="8"/>
  <c r="BE121" i="8"/>
  <c r="F121" i="8" s="1"/>
  <c r="DE118" i="8"/>
  <c r="AG114" i="8"/>
  <c r="AE114" i="8" s="1"/>
  <c r="BE113" i="8"/>
  <c r="F113" i="8" s="1"/>
  <c r="DC112" i="8"/>
  <c r="W112" i="8"/>
  <c r="DC109" i="8"/>
  <c r="CA53" i="8"/>
  <c r="BE106" i="8"/>
  <c r="F106" i="8" s="1"/>
  <c r="W102" i="8"/>
  <c r="L102" i="8" s="1"/>
  <c r="BU101" i="8"/>
  <c r="M101" i="8"/>
  <c r="BD101" i="8"/>
  <c r="DE101" i="8" s="1"/>
  <c r="BE99" i="8"/>
  <c r="F99" i="8" s="1"/>
  <c r="N95" i="8"/>
  <c r="Q95" i="8"/>
  <c r="BG87" i="8"/>
  <c r="H87" i="8" s="1"/>
  <c r="BX83" i="8"/>
  <c r="DC80" i="8"/>
  <c r="E80" i="8"/>
  <c r="M79" i="8"/>
  <c r="CX73" i="8"/>
  <c r="BG73" i="8"/>
  <c r="BE72" i="8"/>
  <c r="F72" i="8" s="1"/>
  <c r="AM72" i="8"/>
  <c r="AM71" i="8"/>
  <c r="AM70" i="8"/>
  <c r="BE69" i="8"/>
  <c r="AM69" i="8"/>
  <c r="BE68" i="8"/>
  <c r="F68" i="8" s="1"/>
  <c r="AM68" i="8"/>
  <c r="AM67" i="8"/>
  <c r="BE66" i="8"/>
  <c r="F66" i="8" s="1"/>
  <c r="AM66" i="8"/>
  <c r="BF59" i="8"/>
  <c r="G59" i="8" s="1"/>
  <c r="R59" i="8"/>
  <c r="Y55" i="8"/>
  <c r="W55" i="8" s="1"/>
  <c r="L55" i="8" s="1"/>
  <c r="CX53" i="8"/>
  <c r="E36" i="8"/>
  <c r="AN30" i="8"/>
  <c r="AW142" i="8"/>
  <c r="AU142" i="8" s="1"/>
  <c r="Q139" i="8"/>
  <c r="Q133" i="8"/>
  <c r="Q130" i="8"/>
  <c r="Q126" i="8"/>
  <c r="S111" i="8"/>
  <c r="Q108" i="8"/>
  <c r="N105" i="8"/>
  <c r="Q105" i="8"/>
  <c r="ET103" i="8"/>
  <c r="AY103" i="8"/>
  <c r="AV30" i="8"/>
  <c r="EV30" i="8"/>
  <c r="CF101" i="8"/>
  <c r="N100" i="8"/>
  <c r="Q100" i="8"/>
  <c r="DC99" i="8"/>
  <c r="E99" i="8"/>
  <c r="BH94" i="8"/>
  <c r="CJ89" i="8"/>
  <c r="AO83" i="8"/>
  <c r="AM84" i="8"/>
  <c r="BM73" i="8"/>
  <c r="BK73" i="8" s="1"/>
  <c r="BZ73" i="8"/>
  <c r="BD65" i="8"/>
  <c r="DE65" i="8" s="1"/>
  <c r="U53" i="8"/>
  <c r="DC42" i="8"/>
  <c r="E42" i="8"/>
  <c r="DE42" i="8"/>
  <c r="Q145" i="8"/>
  <c r="O145" i="8" s="1"/>
  <c r="DE128" i="8"/>
  <c r="P123" i="8"/>
  <c r="N115" i="8"/>
  <c r="N109" i="8"/>
  <c r="W105" i="8"/>
  <c r="O105" i="8" s="1"/>
  <c r="CA101" i="8"/>
  <c r="T101" i="8"/>
  <c r="DC97" i="8"/>
  <c r="E97" i="8"/>
  <c r="BE95" i="8"/>
  <c r="F95" i="8" s="1"/>
  <c r="CZ94" i="8"/>
  <c r="CY83" i="8"/>
  <c r="BE78" i="8"/>
  <c r="F78" i="8" s="1"/>
  <c r="DC59" i="8"/>
  <c r="DE59" i="8"/>
  <c r="E55" i="8"/>
  <c r="DC46" i="8"/>
  <c r="DE46" i="8"/>
  <c r="E46" i="8"/>
  <c r="AM39" i="8"/>
  <c r="G145" i="8"/>
  <c r="AE134" i="8"/>
  <c r="AE128" i="8"/>
  <c r="BD119" i="8"/>
  <c r="BH111" i="8"/>
  <c r="I111" i="8" s="1"/>
  <c r="AO111" i="8"/>
  <c r="AM111" i="8" s="1"/>
  <c r="BF111" i="8"/>
  <c r="G111" i="8" s="1"/>
  <c r="L108" i="8"/>
  <c r="O108" i="8"/>
  <c r="N108" i="8"/>
  <c r="BD107" i="8"/>
  <c r="BE105" i="8"/>
  <c r="F105" i="8" s="1"/>
  <c r="V101" i="8"/>
  <c r="BE100" i="8"/>
  <c r="F100" i="8" s="1"/>
  <c r="N98" i="8"/>
  <c r="Q98" i="8"/>
  <c r="BV97" i="8"/>
  <c r="N96" i="8"/>
  <c r="Q96" i="8"/>
  <c r="DC95" i="8"/>
  <c r="E95" i="8"/>
  <c r="CY94" i="8"/>
  <c r="N93" i="8"/>
  <c r="W93" i="8"/>
  <c r="N91" i="8"/>
  <c r="W91" i="8"/>
  <c r="BC91" i="8" s="1"/>
  <c r="BG84" i="8"/>
  <c r="H84" i="8" s="1"/>
  <c r="S84" i="8"/>
  <c r="CX83" i="8"/>
  <c r="CS65" i="8"/>
  <c r="AM35" i="8"/>
  <c r="DX103" i="8"/>
  <c r="AZ103" i="8"/>
  <c r="AZ101" i="8" s="1"/>
  <c r="EZ30" i="8" s="1"/>
  <c r="AM102" i="8"/>
  <c r="DC93" i="8"/>
  <c r="DC92" i="8"/>
  <c r="DC91" i="8"/>
  <c r="DC90" i="8"/>
  <c r="BF87" i="8"/>
  <c r="G87" i="8" s="1"/>
  <c r="BF84" i="8"/>
  <c r="G84" i="8" s="1"/>
  <c r="BV81" i="8"/>
  <c r="BE81" i="8"/>
  <c r="BV75" i="8"/>
  <c r="BE74" i="8"/>
  <c r="F74" i="8" s="1"/>
  <c r="BU73" i="8"/>
  <c r="M73" i="8"/>
  <c r="E72" i="8"/>
  <c r="E71" i="8"/>
  <c r="E69" i="8"/>
  <c r="E68" i="8"/>
  <c r="E66" i="8"/>
  <c r="J65" i="8"/>
  <c r="DC64" i="8"/>
  <c r="N64" i="8"/>
  <c r="DC62" i="8"/>
  <c r="DC58" i="8"/>
  <c r="BG54" i="8"/>
  <c r="H54" i="8" s="1"/>
  <c r="AT30" i="8"/>
  <c r="AL30" i="8"/>
  <c r="EL30" i="8"/>
  <c r="DE49" i="8"/>
  <c r="BE42" i="8"/>
  <c r="F42" i="8" s="1"/>
  <c r="W42" i="8"/>
  <c r="BC42" i="8" s="1"/>
  <c r="N81" i="8"/>
  <c r="DE78" i="8"/>
  <c r="DC77" i="8"/>
  <c r="N76" i="8"/>
  <c r="DE72" i="8"/>
  <c r="DE71" i="8"/>
  <c r="DE69" i="8"/>
  <c r="DE68" i="8"/>
  <c r="DE66" i="8"/>
  <c r="P65" i="8"/>
  <c r="DB65" i="8" s="1"/>
  <c r="BV64" i="8"/>
  <c r="BX53" i="8"/>
  <c r="E51" i="8"/>
  <c r="DE45" i="8"/>
  <c r="CV43" i="8"/>
  <c r="Q33" i="8"/>
  <c r="AM32" i="8"/>
  <c r="BR30" i="8"/>
  <c r="P107" i="8"/>
  <c r="DB107" i="8" s="1"/>
  <c r="T104" i="8"/>
  <c r="EY30" i="8"/>
  <c r="AY30" i="8"/>
  <c r="BH89" i="8"/>
  <c r="I89" i="8" s="1"/>
  <c r="BK84" i="8"/>
  <c r="BF79" i="8"/>
  <c r="DC78" i="8"/>
  <c r="AE77" i="8"/>
  <c r="Q77" i="8"/>
  <c r="BF73" i="8"/>
  <c r="W63" i="8"/>
  <c r="E60" i="8"/>
  <c r="BF57" i="8"/>
  <c r="G57" i="8" s="1"/>
  <c r="E56" i="8"/>
  <c r="BD53" i="8"/>
  <c r="AG53" i="8"/>
  <c r="AE53" i="8" s="1"/>
  <c r="P53" i="8"/>
  <c r="BG51" i="8"/>
  <c r="H51" i="8" s="1"/>
  <c r="BG45" i="8"/>
  <c r="H45" i="8" s="1"/>
  <c r="BU43" i="8"/>
  <c r="E40" i="8"/>
  <c r="E37" i="8"/>
  <c r="EK30" i="8"/>
  <c r="K104" i="8"/>
  <c r="EZ103" i="8"/>
  <c r="CI101" i="8"/>
  <c r="EX30" i="8"/>
  <c r="AX30" i="8"/>
  <c r="BV77" i="8"/>
  <c r="BV76" i="8"/>
  <c r="Q69" i="8"/>
  <c r="Q68" i="8"/>
  <c r="R57" i="8"/>
  <c r="BU53" i="8"/>
  <c r="BF48" i="8"/>
  <c r="G48" i="8" s="1"/>
  <c r="Q46" i="8"/>
  <c r="BF45" i="8"/>
  <c r="G45" i="8" s="1"/>
  <c r="S45" i="8"/>
  <c r="R44" i="8"/>
  <c r="CB43" i="8"/>
  <c r="W40" i="8"/>
  <c r="W35" i="8"/>
  <c r="N35" i="8"/>
  <c r="AG31" i="8"/>
  <c r="AE31" i="8" s="1"/>
  <c r="P73" i="8"/>
  <c r="DB73" i="8" s="1"/>
  <c r="BB30" i="8"/>
  <c r="FB30" i="8"/>
  <c r="R45" i="8"/>
  <c r="J43" i="8"/>
  <c r="P43" i="8"/>
  <c r="DB43" i="8" s="1"/>
  <c r="BV33" i="8"/>
  <c r="W32" i="8"/>
  <c r="ES30" i="8"/>
  <c r="AD30" i="8"/>
  <c r="V30" i="8" s="1"/>
  <c r="CV73" i="8"/>
  <c r="W72" i="8"/>
  <c r="W71" i="8"/>
  <c r="W69" i="8"/>
  <c r="O69" i="8" s="1"/>
  <c r="W68" i="8"/>
  <c r="BC68" i="8" s="1"/>
  <c r="D68" i="8" s="1"/>
  <c r="W66" i="8"/>
  <c r="FA30" i="8"/>
  <c r="BA30" i="8"/>
  <c r="W46" i="8"/>
  <c r="BC46" i="8" s="1"/>
  <c r="D46" i="8" s="1"/>
  <c r="CZ43" i="8"/>
  <c r="AP30" i="8"/>
  <c r="CB31" i="8"/>
  <c r="AF29" i="8"/>
  <c r="AE82" i="8"/>
  <c r="AE81" i="8"/>
  <c r="AE80" i="8"/>
  <c r="AE74" i="8"/>
  <c r="BC74" i="8" s="1"/>
  <c r="D74" i="8" s="1"/>
  <c r="BX43" i="8"/>
  <c r="Q36" i="8"/>
  <c r="W34" i="8"/>
  <c r="CZ31" i="8"/>
  <c r="CJ31" i="8"/>
  <c r="BI31" i="8"/>
  <c r="CS31" i="8" s="1"/>
  <c r="AS30" i="8"/>
  <c r="AK30" i="8"/>
  <c r="AC30" i="8"/>
  <c r="U27" i="8"/>
  <c r="DC20" i="8"/>
  <c r="BR15" i="8"/>
  <c r="Z1" i="8"/>
  <c r="V205" i="7"/>
  <c r="Q206" i="7"/>
  <c r="R119" i="7"/>
  <c r="Y119" i="7"/>
  <c r="BF119" i="7"/>
  <c r="G119" i="7" s="1"/>
  <c r="E34" i="8"/>
  <c r="E32" i="8"/>
  <c r="R31" i="8"/>
  <c r="DX30" i="8"/>
  <c r="J20" i="8"/>
  <c r="Q18" i="8"/>
  <c r="Q17" i="8"/>
  <c r="BK210" i="7"/>
  <c r="O201" i="7"/>
  <c r="J194" i="7"/>
  <c r="I191" i="7"/>
  <c r="I190" i="7" s="1"/>
  <c r="BH190" i="7"/>
  <c r="AY189" i="7"/>
  <c r="W127" i="7"/>
  <c r="O127" i="7" s="1"/>
  <c r="Q127" i="7"/>
  <c r="CD127" i="7" s="1"/>
  <c r="BE127" i="7"/>
  <c r="N127" i="7"/>
  <c r="K27" i="8"/>
  <c r="S26" i="8"/>
  <c r="BD16" i="8"/>
  <c r="AM214" i="7"/>
  <c r="P31" i="8"/>
  <c r="FR30" i="8"/>
  <c r="ED30" i="8"/>
  <c r="R26" i="8"/>
  <c r="W18" i="8"/>
  <c r="W17" i="8"/>
  <c r="I208" i="7"/>
  <c r="Z189" i="7"/>
  <c r="BC86" i="7"/>
  <c r="D86" i="7" s="1"/>
  <c r="L86" i="7"/>
  <c r="O86" i="7"/>
  <c r="CV31" i="8"/>
  <c r="BX31" i="8"/>
  <c r="EC30" i="8"/>
  <c r="I28" i="8"/>
  <c r="I26" i="8" s="1"/>
  <c r="W23" i="8"/>
  <c r="W22" i="8"/>
  <c r="L22" i="8" s="1"/>
  <c r="W21" i="8"/>
  <c r="O21" i="8" s="1"/>
  <c r="W20" i="8"/>
  <c r="E18" i="8"/>
  <c r="E17" i="8"/>
  <c r="W212" i="7"/>
  <c r="N210" i="7"/>
  <c r="W210" i="7"/>
  <c r="BM205" i="7"/>
  <c r="BK205" i="7" s="1"/>
  <c r="L194" i="7"/>
  <c r="BE188" i="7"/>
  <c r="N188" i="7"/>
  <c r="W188" i="7"/>
  <c r="L188" i="7" s="1"/>
  <c r="BD31" i="8"/>
  <c r="DE31" i="8" s="1"/>
  <c r="V31" i="8"/>
  <c r="H28" i="8"/>
  <c r="N20" i="8"/>
  <c r="O212" i="7"/>
  <c r="CD212" i="7"/>
  <c r="AW207" i="7"/>
  <c r="AU207" i="7" s="1"/>
  <c r="AP204" i="7"/>
  <c r="L198" i="7"/>
  <c r="BG190" i="7"/>
  <c r="BK183" i="7"/>
  <c r="CD191" i="7"/>
  <c r="AM191" i="7"/>
  <c r="AU27" i="8"/>
  <c r="Y207" i="7"/>
  <c r="W199" i="7"/>
  <c r="N197" i="7"/>
  <c r="O216" i="7"/>
  <c r="O208" i="7"/>
  <c r="O203" i="7"/>
  <c r="CD199" i="7"/>
  <c r="O195" i="7"/>
  <c r="CD188" i="7"/>
  <c r="BE180" i="7"/>
  <c r="EH180" i="7" s="1"/>
  <c r="BE176" i="7"/>
  <c r="BE166" i="7"/>
  <c r="F166" i="7" s="1"/>
  <c r="BK163" i="7"/>
  <c r="AM161" i="7"/>
  <c r="J145" i="7"/>
  <c r="BL189" i="7"/>
  <c r="P189" i="7"/>
  <c r="BG182" i="7"/>
  <c r="H182" i="7" s="1"/>
  <c r="O142" i="7"/>
  <c r="Y184" i="7"/>
  <c r="BG184" i="7"/>
  <c r="H184" i="7" s="1"/>
  <c r="BE165" i="7"/>
  <c r="AM165" i="7"/>
  <c r="L155" i="7"/>
  <c r="BC155" i="7"/>
  <c r="D155" i="7" s="1"/>
  <c r="AO114" i="7"/>
  <c r="W197" i="7"/>
  <c r="BE178" i="7"/>
  <c r="EH178" i="7" s="1"/>
  <c r="BE170" i="7"/>
  <c r="Y153" i="7"/>
  <c r="N153" i="7" s="1"/>
  <c r="Y145" i="7"/>
  <c r="T129" i="7"/>
  <c r="BE215" i="7"/>
  <c r="EH215" i="7" s="1"/>
  <c r="AZ204" i="7"/>
  <c r="BE162" i="7"/>
  <c r="EH162" i="7" s="1"/>
  <c r="L160" i="7"/>
  <c r="BC160" i="7"/>
  <c r="D160" i="7" s="1"/>
  <c r="CD149" i="7"/>
  <c r="AU149" i="7"/>
  <c r="AU145" i="7"/>
  <c r="S144" i="7"/>
  <c r="Q144" i="7" s="1"/>
  <c r="O144" i="7" s="1"/>
  <c r="BK143" i="7"/>
  <c r="W129" i="7"/>
  <c r="BE125" i="7"/>
  <c r="AE125" i="7"/>
  <c r="BF104" i="7"/>
  <c r="Z103" i="7"/>
  <c r="R104" i="7"/>
  <c r="Y65" i="7"/>
  <c r="AM143" i="7"/>
  <c r="CD143" i="7"/>
  <c r="AO142" i="7"/>
  <c r="AM142" i="7" s="1"/>
  <c r="L174" i="7"/>
  <c r="CD171" i="7"/>
  <c r="BK171" i="7"/>
  <c r="BE169" i="7"/>
  <c r="EH169" i="7" s="1"/>
  <c r="AM169" i="7"/>
  <c r="L151" i="7"/>
  <c r="BC151" i="7"/>
  <c r="D151" i="7" s="1"/>
  <c r="L147" i="7"/>
  <c r="BJ144" i="7"/>
  <c r="BJ141" i="7" s="1"/>
  <c r="U131" i="7"/>
  <c r="Q126" i="7"/>
  <c r="CD126" i="7" s="1"/>
  <c r="N126" i="7"/>
  <c r="W126" i="7"/>
  <c r="O126" i="7" s="1"/>
  <c r="BE126" i="7"/>
  <c r="F126" i="7" s="1"/>
  <c r="S114" i="7"/>
  <c r="BG114" i="7"/>
  <c r="H114" i="7" s="1"/>
  <c r="BD111" i="7"/>
  <c r="E111" i="7" s="1"/>
  <c r="W70" i="7"/>
  <c r="O70" i="7" s="1"/>
  <c r="Q70" i="7"/>
  <c r="CD70" i="7" s="1"/>
  <c r="N70" i="7"/>
  <c r="BE70" i="7"/>
  <c r="BV70" i="7"/>
  <c r="BK34" i="7"/>
  <c r="BK31" i="7" s="1"/>
  <c r="BM31" i="7"/>
  <c r="CD180" i="7"/>
  <c r="CD164" i="7"/>
  <c r="CD160" i="7"/>
  <c r="K145" i="7"/>
  <c r="K144" i="7" s="1"/>
  <c r="K141" i="7" s="1"/>
  <c r="BE139" i="7"/>
  <c r="F139" i="7" s="1"/>
  <c r="N138" i="7"/>
  <c r="N136" i="7"/>
  <c r="BE133" i="7"/>
  <c r="BI131" i="7"/>
  <c r="J131" i="7" s="1"/>
  <c r="P131" i="7"/>
  <c r="BG129" i="7"/>
  <c r="H129" i="7" s="1"/>
  <c r="P129" i="7"/>
  <c r="BC128" i="7"/>
  <c r="D128" i="7" s="1"/>
  <c r="L128" i="7"/>
  <c r="BR103" i="7"/>
  <c r="AL103" i="7"/>
  <c r="Y114" i="7"/>
  <c r="BH111" i="7"/>
  <c r="I111" i="7" s="1"/>
  <c r="T111" i="7"/>
  <c r="BD107" i="7"/>
  <c r="E107" i="7" s="1"/>
  <c r="AN103" i="7"/>
  <c r="X103" i="7"/>
  <c r="P103" i="7" s="1"/>
  <c r="Q99" i="7"/>
  <c r="CD99" i="7" s="1"/>
  <c r="N99" i="7"/>
  <c r="W99" i="7"/>
  <c r="BZ94" i="7"/>
  <c r="BF94" i="7"/>
  <c r="G94" i="7" s="1"/>
  <c r="L92" i="7"/>
  <c r="CB83" i="7"/>
  <c r="CA79" i="7"/>
  <c r="BG79" i="7"/>
  <c r="H79" i="7" s="1"/>
  <c r="L66" i="7"/>
  <c r="CA65" i="7"/>
  <c r="N37" i="7"/>
  <c r="W37" i="7"/>
  <c r="Q37" i="7"/>
  <c r="CD37" i="7" s="1"/>
  <c r="BE37" i="7"/>
  <c r="F37" i="7" s="1"/>
  <c r="BV37" i="7"/>
  <c r="BG31" i="7"/>
  <c r="H31" i="7" s="1"/>
  <c r="S31" i="7"/>
  <c r="CD156" i="7"/>
  <c r="CD152" i="7"/>
  <c r="CD148" i="7"/>
  <c r="BE136" i="7"/>
  <c r="Q134" i="7"/>
  <c r="CD134" i="7" s="1"/>
  <c r="Q132" i="7"/>
  <c r="CD132" i="7" s="1"/>
  <c r="BF129" i="7"/>
  <c r="G129" i="7" s="1"/>
  <c r="N125" i="7"/>
  <c r="P123" i="7"/>
  <c r="BU83" i="7"/>
  <c r="M119" i="7"/>
  <c r="U101" i="7"/>
  <c r="L98" i="7"/>
  <c r="O98" i="7"/>
  <c r="Q95" i="7"/>
  <c r="CD95" i="7" s="1"/>
  <c r="Y94" i="7"/>
  <c r="N95" i="7"/>
  <c r="W95" i="7"/>
  <c r="L95" i="7" s="1"/>
  <c r="BX94" i="7"/>
  <c r="Q91" i="7"/>
  <c r="CD91" i="7"/>
  <c r="N91" i="7"/>
  <c r="W91" i="7"/>
  <c r="BM83" i="7"/>
  <c r="BK83" i="7" s="1"/>
  <c r="BK84" i="7"/>
  <c r="CA83" i="7"/>
  <c r="T73" i="7"/>
  <c r="BK133" i="7"/>
  <c r="V129" i="7"/>
  <c r="CA101" i="7"/>
  <c r="T83" i="7"/>
  <c r="O72" i="7"/>
  <c r="L72" i="7"/>
  <c r="BC72" i="7"/>
  <c r="D72" i="7" s="1"/>
  <c r="BK19" i="7"/>
  <c r="Y167" i="7"/>
  <c r="N167" i="7" s="1"/>
  <c r="AU159" i="7"/>
  <c r="Y159" i="7"/>
  <c r="BE159" i="7" s="1"/>
  <c r="AM158" i="7"/>
  <c r="BC158" i="7" s="1"/>
  <c r="D158" i="7" s="1"/>
  <c r="AM154" i="7"/>
  <c r="BC154" i="7" s="1"/>
  <c r="D154" i="7" s="1"/>
  <c r="O134" i="7"/>
  <c r="BF131" i="7"/>
  <c r="G131" i="7" s="1"/>
  <c r="M123" i="7"/>
  <c r="Q117" i="7"/>
  <c r="CD117" i="7" s="1"/>
  <c r="BE117" i="7"/>
  <c r="EH117" i="7" s="1"/>
  <c r="Q116" i="7"/>
  <c r="CD116" i="7" s="1"/>
  <c r="N115" i="7"/>
  <c r="Q115" i="7"/>
  <c r="CD115" i="7"/>
  <c r="AZ103" i="7"/>
  <c r="AZ101" i="7" s="1"/>
  <c r="BX83" i="7"/>
  <c r="AS957" i="6"/>
  <c r="AT957" i="6"/>
  <c r="AU957" i="6" s="1"/>
  <c r="CD178" i="7"/>
  <c r="AM171" i="7"/>
  <c r="CD166" i="7"/>
  <c r="CD158" i="7"/>
  <c r="O143" i="7"/>
  <c r="BQ141" i="7"/>
  <c r="N132" i="7"/>
  <c r="Q124" i="7"/>
  <c r="CD124" i="7" s="1"/>
  <c r="BE124" i="7"/>
  <c r="BD123" i="7"/>
  <c r="W121" i="7"/>
  <c r="W117" i="7"/>
  <c r="L117" i="7" s="1"/>
  <c r="N117" i="7"/>
  <c r="W115" i="7"/>
  <c r="L115" i="7" s="1"/>
  <c r="AG114" i="7"/>
  <c r="BH114" i="7"/>
  <c r="I114" i="7" s="1"/>
  <c r="N113" i="7"/>
  <c r="W113" i="7"/>
  <c r="BO103" i="7"/>
  <c r="AH29" i="7"/>
  <c r="AH25" i="7" s="1"/>
  <c r="BV95" i="7"/>
  <c r="BE95" i="7"/>
  <c r="F95" i="7" s="1"/>
  <c r="BV91" i="7"/>
  <c r="R84" i="7"/>
  <c r="BF84" i="7"/>
  <c r="G84" i="7" s="1"/>
  <c r="Z83" i="7"/>
  <c r="Y84" i="7"/>
  <c r="BE81" i="7"/>
  <c r="BV81" i="7"/>
  <c r="AE81" i="7"/>
  <c r="CD154" i="7"/>
  <c r="CD150" i="7"/>
  <c r="CD146" i="7"/>
  <c r="BD131" i="7"/>
  <c r="E131" i="7" s="1"/>
  <c r="Q128" i="7"/>
  <c r="CD128" i="7" s="1"/>
  <c r="W124" i="7"/>
  <c r="N124" i="7"/>
  <c r="O116" i="7"/>
  <c r="N116" i="7"/>
  <c r="BE113" i="7"/>
  <c r="AO111" i="7"/>
  <c r="BG111" i="7"/>
  <c r="H111" i="7" s="1"/>
  <c r="BE110" i="7"/>
  <c r="AE110" i="7"/>
  <c r="O110" i="7" s="1"/>
  <c r="BM104" i="7"/>
  <c r="BK104" i="7" s="1"/>
  <c r="BK98" i="7"/>
  <c r="BV97" i="7"/>
  <c r="AE97" i="7"/>
  <c r="BZ89" i="7"/>
  <c r="N81" i="7"/>
  <c r="CB73" i="7"/>
  <c r="BK68" i="7"/>
  <c r="BG61" i="7"/>
  <c r="H61" i="7" s="1"/>
  <c r="S61" i="7"/>
  <c r="AO123" i="7"/>
  <c r="AM125" i="7"/>
  <c r="AM123" i="7" s="1"/>
  <c r="AC103" i="7"/>
  <c r="Q109" i="7"/>
  <c r="CD109" i="7" s="1"/>
  <c r="N109" i="7"/>
  <c r="W109" i="7"/>
  <c r="BN103" i="7"/>
  <c r="AP103" i="7"/>
  <c r="BI101" i="7"/>
  <c r="AG101" i="7"/>
  <c r="AE101" i="7" s="1"/>
  <c r="BE93" i="7"/>
  <c r="F93" i="7" s="1"/>
  <c r="BV93" i="7"/>
  <c r="AE93" i="7"/>
  <c r="BM89" i="7"/>
  <c r="BK90" i="7"/>
  <c r="BV74" i="7"/>
  <c r="AE74" i="7"/>
  <c r="BE71" i="7"/>
  <c r="BV71" i="7"/>
  <c r="N71" i="7"/>
  <c r="Q71" i="7"/>
  <c r="CD71" i="7" s="1"/>
  <c r="AE71" i="7"/>
  <c r="AO43" i="7"/>
  <c r="AM43" i="7" s="1"/>
  <c r="AM47" i="7"/>
  <c r="Q110" i="7"/>
  <c r="CD110" i="7" s="1"/>
  <c r="P107" i="7"/>
  <c r="AD103" i="7"/>
  <c r="Y101" i="7"/>
  <c r="W101" i="7" s="1"/>
  <c r="Q97" i="7"/>
  <c r="CD97" i="7" s="1"/>
  <c r="BV96" i="7"/>
  <c r="AO94" i="7"/>
  <c r="Q93" i="7"/>
  <c r="CD93" i="7" s="1"/>
  <c r="BV92" i="7"/>
  <c r="BE92" i="7"/>
  <c r="R88" i="7"/>
  <c r="S87" i="7"/>
  <c r="N86" i="7"/>
  <c r="AA83" i="7"/>
  <c r="S83" i="7" s="1"/>
  <c r="Q81" i="7"/>
  <c r="BV80" i="7"/>
  <c r="BE80" i="7"/>
  <c r="EH80" i="7" s="1"/>
  <c r="BV77" i="7"/>
  <c r="BE77" i="7"/>
  <c r="EH77" i="7" s="1"/>
  <c r="Q74" i="7"/>
  <c r="N66" i="7"/>
  <c r="BG65" i="7"/>
  <c r="H65" i="7" s="1"/>
  <c r="BV46" i="7"/>
  <c r="BE46" i="7"/>
  <c r="EH46" i="7" s="1"/>
  <c r="N46" i="7"/>
  <c r="W46" i="7"/>
  <c r="O46" i="7" s="1"/>
  <c r="BG45" i="7"/>
  <c r="H45" i="7" s="1"/>
  <c r="S45" i="7"/>
  <c r="BZ43" i="7"/>
  <c r="R31" i="7"/>
  <c r="BF31" i="7"/>
  <c r="G31" i="7" s="1"/>
  <c r="R895" i="6"/>
  <c r="AS761" i="6"/>
  <c r="AW761" i="6"/>
  <c r="P104" i="7"/>
  <c r="AS103" i="7"/>
  <c r="P101" i="7"/>
  <c r="BM94" i="7"/>
  <c r="BK94" i="7" s="1"/>
  <c r="O92" i="7"/>
  <c r="P89" i="7"/>
  <c r="AO83" i="7"/>
  <c r="AM83" i="7" s="1"/>
  <c r="O80" i="7"/>
  <c r="AO79" i="7"/>
  <c r="N69" i="7"/>
  <c r="M65" i="7"/>
  <c r="BU65" i="7"/>
  <c r="P65" i="7"/>
  <c r="BE63" i="7"/>
  <c r="F63" i="7" s="1"/>
  <c r="Y45" i="7"/>
  <c r="Q45" i="7" s="1"/>
  <c r="CD45" i="7" s="1"/>
  <c r="BF45" i="7"/>
  <c r="G45" i="7" s="1"/>
  <c r="AA43" i="7"/>
  <c r="BG44" i="7"/>
  <c r="H44" i="7" s="1"/>
  <c r="BX43" i="7"/>
  <c r="W33" i="7"/>
  <c r="Q33" i="7"/>
  <c r="CD33" i="7" s="1"/>
  <c r="AL30" i="7"/>
  <c r="N28" i="7"/>
  <c r="W28" i="7"/>
  <c r="BC28" i="7" s="1"/>
  <c r="D28" i="7" s="1"/>
  <c r="AS916" i="6"/>
  <c r="AT916" i="6"/>
  <c r="AU916" i="6" s="1"/>
  <c r="AW771" i="6"/>
  <c r="AS771" i="6"/>
  <c r="W110" i="7"/>
  <c r="AM108" i="7"/>
  <c r="AG107" i="7"/>
  <c r="AE107" i="7" s="1"/>
  <c r="AR103" i="7"/>
  <c r="AR101" i="7" s="1"/>
  <c r="AJ103" i="7"/>
  <c r="AM102" i="7"/>
  <c r="W97" i="7"/>
  <c r="BD94" i="7"/>
  <c r="E94" i="7" s="1"/>
  <c r="P94" i="7"/>
  <c r="W93" i="7"/>
  <c r="BC92" i="7"/>
  <c r="D92" i="7" s="1"/>
  <c r="W81" i="7"/>
  <c r="BK80" i="7"/>
  <c r="BC80" i="7"/>
  <c r="O78" i="7"/>
  <c r="AE76" i="7"/>
  <c r="Q76" i="7"/>
  <c r="CD76" i="7" s="1"/>
  <c r="W74" i="7"/>
  <c r="BF73" i="7"/>
  <c r="G73" i="7" s="1"/>
  <c r="Y73" i="7"/>
  <c r="P73" i="7"/>
  <c r="BE69" i="7"/>
  <c r="W69" i="7"/>
  <c r="O69" i="7" s="1"/>
  <c r="BM65" i="7"/>
  <c r="BK65" i="7" s="1"/>
  <c r="R60" i="7"/>
  <c r="BM53" i="7"/>
  <c r="BK53" i="7" s="1"/>
  <c r="BI53" i="7"/>
  <c r="J53" i="7" s="1"/>
  <c r="AC30" i="7"/>
  <c r="Y44" i="7"/>
  <c r="P43" i="7"/>
  <c r="AK30" i="7"/>
  <c r="AG31" i="7"/>
  <c r="BI31" i="7"/>
  <c r="J31" i="7" s="1"/>
  <c r="AI29" i="7"/>
  <c r="P111" i="7"/>
  <c r="AM106" i="7"/>
  <c r="AE105" i="7"/>
  <c r="Q105" i="7"/>
  <c r="CD105" i="7" s="1"/>
  <c r="BH104" i="7"/>
  <c r="I104" i="7" s="1"/>
  <c r="AG104" i="7"/>
  <c r="AY29" i="7"/>
  <c r="AY25" i="7" s="1"/>
  <c r="AM98" i="7"/>
  <c r="BC98" i="7" s="1"/>
  <c r="D98" i="7" s="1"/>
  <c r="N97" i="7"/>
  <c r="BG85" i="7"/>
  <c r="H85" i="7" s="1"/>
  <c r="P83" i="7"/>
  <c r="P79" i="7"/>
  <c r="O75" i="7"/>
  <c r="BM73" i="7"/>
  <c r="BK73" i="7" s="1"/>
  <c r="BV69" i="7"/>
  <c r="BD65" i="7"/>
  <c r="E65" i="7" s="1"/>
  <c r="BZ53" i="7"/>
  <c r="AJ30" i="7"/>
  <c r="BV33" i="7"/>
  <c r="BE33" i="7"/>
  <c r="AS923" i="6"/>
  <c r="AT923" i="6"/>
  <c r="AU923" i="6" s="1"/>
  <c r="O911" i="6"/>
  <c r="O910" i="6" s="1"/>
  <c r="BD114" i="7"/>
  <c r="E114" i="7" s="1"/>
  <c r="Q108" i="7"/>
  <c r="CD108" i="7" s="1"/>
  <c r="BE105" i="7"/>
  <c r="M104" i="7"/>
  <c r="BU89" i="7"/>
  <c r="BD73" i="7"/>
  <c r="E73" i="7" s="1"/>
  <c r="BV67" i="7"/>
  <c r="BV64" i="7"/>
  <c r="BF60" i="7"/>
  <c r="G60" i="7" s="1"/>
  <c r="BE50" i="7"/>
  <c r="Q50" i="7"/>
  <c r="CD50" i="7" s="1"/>
  <c r="AE50" i="7"/>
  <c r="BV50" i="7"/>
  <c r="BP30" i="7"/>
  <c r="N42" i="7"/>
  <c r="Q42" i="7"/>
  <c r="CD42" i="7" s="1"/>
  <c r="N40" i="7"/>
  <c r="BV40" i="7"/>
  <c r="W40" i="7"/>
  <c r="BE40" i="7"/>
  <c r="V31" i="7"/>
  <c r="AF29" i="7"/>
  <c r="AF25" i="7" s="1"/>
  <c r="H26" i="7"/>
  <c r="Q22" i="7"/>
  <c r="CD22" i="7" s="1"/>
  <c r="BE22" i="7"/>
  <c r="G19" i="7"/>
  <c r="O67" i="7"/>
  <c r="BD53" i="7"/>
  <c r="E53" i="7" s="1"/>
  <c r="BX53" i="7"/>
  <c r="R45" i="7"/>
  <c r="BO30" i="7"/>
  <c r="O34" i="7"/>
  <c r="AW26" i="7"/>
  <c r="AU27" i="7"/>
  <c r="AU26" i="7" s="1"/>
  <c r="M19" i="7"/>
  <c r="P19" i="7"/>
  <c r="N18" i="7"/>
  <c r="W18" i="7"/>
  <c r="Y16" i="7"/>
  <c r="BE18" i="7"/>
  <c r="Q18" i="7"/>
  <c r="BF107" i="7"/>
  <c r="G107" i="7" s="1"/>
  <c r="BK105" i="7"/>
  <c r="AV29" i="7"/>
  <c r="AV25" i="7" s="1"/>
  <c r="Q72" i="7"/>
  <c r="CD72" i="7" s="1"/>
  <c r="BF54" i="7"/>
  <c r="G54" i="7" s="1"/>
  <c r="Z53" i="7"/>
  <c r="R54" i="7"/>
  <c r="S44" i="7"/>
  <c r="M43" i="7"/>
  <c r="BU43" i="7"/>
  <c r="BC34" i="7"/>
  <c r="AO31" i="7"/>
  <c r="BY31" i="7" s="1"/>
  <c r="BM26" i="7"/>
  <c r="BK27" i="7"/>
  <c r="BK26" i="7" s="1"/>
  <c r="S26" i="7"/>
  <c r="AV860" i="6"/>
  <c r="J812" i="6"/>
  <c r="J811" i="6" s="1"/>
  <c r="J810" i="6" s="1"/>
  <c r="I860" i="6"/>
  <c r="Z43" i="7"/>
  <c r="BF43" i="7" s="1"/>
  <c r="G43" i="7" s="1"/>
  <c r="BE36" i="7"/>
  <c r="F36" i="7" s="1"/>
  <c r="BE32" i="7"/>
  <c r="BD31" i="7"/>
  <c r="BD26" i="7"/>
  <c r="E27" i="7"/>
  <c r="E26" i="7" s="1"/>
  <c r="K19" i="7"/>
  <c r="BP16" i="7"/>
  <c r="BP15" i="7" s="1"/>
  <c r="BM17" i="7"/>
  <c r="BK17" i="7" s="1"/>
  <c r="AW752" i="6"/>
  <c r="AS752" i="6"/>
  <c r="AT588" i="6"/>
  <c r="AU588" i="6" s="1"/>
  <c r="AI587" i="6"/>
  <c r="X30" i="7"/>
  <c r="M31" i="7"/>
  <c r="BU31" i="7"/>
  <c r="AQ30" i="7"/>
  <c r="Y19" i="7"/>
  <c r="Q20" i="7"/>
  <c r="V19" i="7"/>
  <c r="E16" i="7"/>
  <c r="AS933" i="6"/>
  <c r="AT933" i="6"/>
  <c r="AU933" i="6" s="1"/>
  <c r="I712" i="6"/>
  <c r="AG43" i="7"/>
  <c r="AE43" i="7" s="1"/>
  <c r="Q39" i="7"/>
  <c r="CD39" i="7" s="1"/>
  <c r="BE38" i="7"/>
  <c r="BV38" i="7"/>
  <c r="AM32" i="7"/>
  <c r="AB30" i="7"/>
  <c r="Y26" i="7"/>
  <c r="Q23" i="7"/>
  <c r="CD23" i="7" s="1"/>
  <c r="BE23" i="7"/>
  <c r="EH23" i="7" s="1"/>
  <c r="BF19" i="7"/>
  <c r="W20" i="7"/>
  <c r="N20" i="7"/>
  <c r="BJ19" i="7"/>
  <c r="BG16" i="7"/>
  <c r="H17" i="7"/>
  <c r="N17" i="7"/>
  <c r="AG16" i="7"/>
  <c r="X15" i="7"/>
  <c r="M16" i="7"/>
  <c r="AS925" i="6"/>
  <c r="AT925" i="6"/>
  <c r="AU925" i="6" s="1"/>
  <c r="AT476" i="6"/>
  <c r="AU476" i="6" s="1"/>
  <c r="AW476" i="6"/>
  <c r="J369" i="6"/>
  <c r="AS387" i="6"/>
  <c r="AW387" i="6"/>
  <c r="BF56" i="7"/>
  <c r="G56" i="7" s="1"/>
  <c r="BG55" i="7"/>
  <c r="H55" i="7" s="1"/>
  <c r="BF52" i="7"/>
  <c r="G52" i="7" s="1"/>
  <c r="BG51" i="7"/>
  <c r="H51" i="7" s="1"/>
  <c r="W50" i="7"/>
  <c r="L50" i="7" s="1"/>
  <c r="BV39" i="7"/>
  <c r="BE39" i="7"/>
  <c r="W39" i="7"/>
  <c r="N39" i="7"/>
  <c r="AE38" i="7"/>
  <c r="O38" i="7" s="1"/>
  <c r="Q38" i="7"/>
  <c r="CD38" i="7" s="1"/>
  <c r="BR30" i="7"/>
  <c r="M26" i="7"/>
  <c r="W23" i="7"/>
  <c r="N23" i="7"/>
  <c r="E19" i="7"/>
  <c r="I1" i="7" s="1"/>
  <c r="BD19" i="7"/>
  <c r="BM18" i="7"/>
  <c r="BM16" i="7" s="1"/>
  <c r="H18" i="7"/>
  <c r="BU18" i="7" s="1"/>
  <c r="BF16" i="7"/>
  <c r="G17" i="7"/>
  <c r="G16" i="7" s="1"/>
  <c r="AE17" i="7"/>
  <c r="Q17" i="7"/>
  <c r="AF15" i="7"/>
  <c r="AV523" i="6"/>
  <c r="AF523" i="6"/>
  <c r="AV519" i="6"/>
  <c r="AF519" i="6"/>
  <c r="AT519" i="6" s="1"/>
  <c r="AU519" i="6" s="1"/>
  <c r="AG489" i="6"/>
  <c r="AV489" i="6" s="1"/>
  <c r="AV515" i="6"/>
  <c r="AF515" i="6"/>
  <c r="AS515" i="6" s="1"/>
  <c r="BF55" i="7"/>
  <c r="G55" i="7" s="1"/>
  <c r="BG54" i="7"/>
  <c r="H54" i="7" s="1"/>
  <c r="BF51" i="7"/>
  <c r="G51" i="7" s="1"/>
  <c r="BH43" i="7"/>
  <c r="I43" i="7" s="1"/>
  <c r="Q36" i="7"/>
  <c r="CD36" i="7" s="1"/>
  <c r="BE34" i="7"/>
  <c r="F34" i="7" s="1"/>
  <c r="BV34" i="7"/>
  <c r="BZ31" i="7"/>
  <c r="AP30" i="7"/>
  <c r="BJ31" i="7"/>
  <c r="AC26" i="7"/>
  <c r="AC25" i="7" s="1"/>
  <c r="U25" i="7" s="1"/>
  <c r="U27" i="7"/>
  <c r="BI27" i="7"/>
  <c r="BI26" i="7" s="1"/>
  <c r="BG26" i="7"/>
  <c r="Q21" i="7"/>
  <c r="CD21" i="7" s="1"/>
  <c r="BE21" i="7"/>
  <c r="F21" i="7" s="1"/>
  <c r="BM19" i="7"/>
  <c r="BE17" i="7"/>
  <c r="EH17" i="7" s="1"/>
  <c r="BD16" i="7"/>
  <c r="AV15" i="7"/>
  <c r="AN15" i="7"/>
  <c r="P16" i="7"/>
  <c r="AT947" i="6"/>
  <c r="AU947" i="6" s="1"/>
  <c r="AS937" i="6"/>
  <c r="AS793" i="6"/>
  <c r="AW793" i="6"/>
  <c r="Y31" i="7"/>
  <c r="N32" i="7"/>
  <c r="Q32" i="7"/>
  <c r="CD32" i="7" s="1"/>
  <c r="U31" i="7"/>
  <c r="BE27" i="7"/>
  <c r="N27" i="7"/>
  <c r="Q24" i="7"/>
  <c r="CD24" i="7" s="1"/>
  <c r="BE24" i="7"/>
  <c r="AW19" i="7"/>
  <c r="AU20" i="7"/>
  <c r="AU19" i="7" s="1"/>
  <c r="AT949" i="6"/>
  <c r="AU949" i="6" s="1"/>
  <c r="I910" i="6"/>
  <c r="AS927" i="6"/>
  <c r="AT927" i="6"/>
  <c r="AU927" i="6" s="1"/>
  <c r="AH895" i="6"/>
  <c r="U895" i="6"/>
  <c r="Z734" i="6"/>
  <c r="Z733" i="6" s="1"/>
  <c r="Z732" i="6" s="1"/>
  <c r="AB15" i="7"/>
  <c r="Z1" i="7"/>
  <c r="AS951" i="6"/>
  <c r="AT951" i="6"/>
  <c r="AU951" i="6" s="1"/>
  <c r="AT928" i="6"/>
  <c r="AU928" i="6" s="1"/>
  <c r="AC895" i="6"/>
  <c r="AS787" i="6"/>
  <c r="AW785" i="6"/>
  <c r="AJ672" i="6"/>
  <c r="AV676" i="6"/>
  <c r="J673" i="6"/>
  <c r="AK672" i="6"/>
  <c r="AT579" i="6"/>
  <c r="AU579" i="6" s="1"/>
  <c r="AA578" i="6"/>
  <c r="AV522" i="6"/>
  <c r="AF522" i="6"/>
  <c r="AT522" i="6" s="1"/>
  <c r="AU522" i="6" s="1"/>
  <c r="AV518" i="6"/>
  <c r="AF518" i="6"/>
  <c r="AV339" i="6"/>
  <c r="AF339" i="6"/>
  <c r="AT339" i="6" s="1"/>
  <c r="AU339" i="6" s="1"/>
  <c r="BH19" i="7"/>
  <c r="AA15" i="7"/>
  <c r="AS940" i="6"/>
  <c r="AT936" i="6"/>
  <c r="AU936" i="6" s="1"/>
  <c r="AS932" i="6"/>
  <c r="AT924" i="6"/>
  <c r="AU924" i="6" s="1"/>
  <c r="AI895" i="6"/>
  <c r="AF723" i="6"/>
  <c r="AT723" i="6" s="1"/>
  <c r="AU723" i="6" s="1"/>
  <c r="AG714" i="6"/>
  <c r="AV723" i="6"/>
  <c r="O714" i="6"/>
  <c r="O713" i="6" s="1"/>
  <c r="O712" i="6" s="1"/>
  <c r="J688" i="6"/>
  <c r="K672" i="6"/>
  <c r="O580" i="6"/>
  <c r="O579" i="6" s="1"/>
  <c r="U578" i="6"/>
  <c r="Z15" i="7"/>
  <c r="AT998" i="6"/>
  <c r="AU998" i="6" s="1"/>
  <c r="AH672" i="6"/>
  <c r="R672" i="6"/>
  <c r="AD578" i="6"/>
  <c r="AS579" i="6"/>
  <c r="AW579" i="6"/>
  <c r="AS429" i="6"/>
  <c r="AT316" i="6"/>
  <c r="AU316" i="6" s="1"/>
  <c r="AW316" i="6"/>
  <c r="AG911" i="6"/>
  <c r="AG910" i="6" s="1"/>
  <c r="AG895" i="6" s="1"/>
  <c r="AF1014" i="6"/>
  <c r="AF911" i="6" s="1"/>
  <c r="AF910" i="6" s="1"/>
  <c r="AS982" i="6"/>
  <c r="AS954" i="6"/>
  <c r="AT954" i="6"/>
  <c r="AU954" i="6" s="1"/>
  <c r="AS938" i="6"/>
  <c r="AT938" i="6"/>
  <c r="AU938" i="6" s="1"/>
  <c r="AK895" i="6"/>
  <c r="AT711" i="6"/>
  <c r="AU711" i="6" s="1"/>
  <c r="AW711" i="6"/>
  <c r="AT707" i="6"/>
  <c r="AU707" i="6" s="1"/>
  <c r="AW707" i="6"/>
  <c r="O689" i="6"/>
  <c r="O688" i="6" s="1"/>
  <c r="O672" i="6" s="1"/>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S678" i="6"/>
  <c r="AT678" i="6"/>
  <c r="AU678" i="6" s="1"/>
  <c r="X672" i="6"/>
  <c r="AA672" i="6"/>
  <c r="O370" i="6"/>
  <c r="O369" i="6" s="1"/>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AT514" i="6"/>
  <c r="AU514" i="6" s="1"/>
  <c r="AW514" i="6"/>
  <c r="AS514" i="6"/>
  <c r="I487" i="6"/>
  <c r="AS471" i="6"/>
  <c r="M471" i="6"/>
  <c r="O433" i="6"/>
  <c r="O432" i="6" s="1"/>
  <c r="AB419" i="6"/>
  <c r="AG733" i="6"/>
  <c r="AG732" i="6" s="1"/>
  <c r="AT577" i="6"/>
  <c r="AU577" i="6" s="1"/>
  <c r="AW577" i="6"/>
  <c r="AS577" i="6"/>
  <c r="AV525" i="6"/>
  <c r="AF525" i="6"/>
  <c r="AS525" i="6" s="1"/>
  <c r="AV521" i="6"/>
  <c r="AF521" i="6"/>
  <c r="AW521" i="6" s="1"/>
  <c r="AV517" i="6"/>
  <c r="AF517" i="6"/>
  <c r="AT484" i="6"/>
  <c r="AU484" i="6" s="1"/>
  <c r="AW484" i="6"/>
  <c r="AS479" i="6"/>
  <c r="M479" i="6"/>
  <c r="AS394" i="6"/>
  <c r="AW394" i="6"/>
  <c r="AS327" i="6"/>
  <c r="AW327" i="6"/>
  <c r="AA232" i="6"/>
  <c r="AF733" i="6"/>
  <c r="AT733" i="6" s="1"/>
  <c r="I709" i="6"/>
  <c r="I689" i="6" s="1"/>
  <c r="AV588" i="6"/>
  <c r="AV542" i="6"/>
  <c r="AF542" i="6"/>
  <c r="AT542" i="6" s="1"/>
  <c r="AV538" i="6"/>
  <c r="AF538" i="6"/>
  <c r="AS538" i="6" s="1"/>
  <c r="AV534" i="6"/>
  <c r="AF534" i="6"/>
  <c r="AT534" i="6" s="1"/>
  <c r="AU534" i="6" s="1"/>
  <c r="AV530" i="6"/>
  <c r="AF530" i="6"/>
  <c r="AW530" i="6" s="1"/>
  <c r="AS464" i="6"/>
  <c r="M464" i="6"/>
  <c r="AW421" i="6"/>
  <c r="I420" i="6"/>
  <c r="J361" i="6"/>
  <c r="J342" i="6" s="1"/>
  <c r="J341" i="6" s="1"/>
  <c r="AF818" i="6"/>
  <c r="AG587" i="6"/>
  <c r="AT561" i="6"/>
  <c r="AU561" i="6" s="1"/>
  <c r="AW561" i="6"/>
  <c r="AS561" i="6"/>
  <c r="AV524" i="6"/>
  <c r="AF524" i="6"/>
  <c r="AV520" i="6"/>
  <c r="AF520" i="6"/>
  <c r="AV516" i="6"/>
  <c r="AF516" i="6"/>
  <c r="AS516" i="6" s="1"/>
  <c r="T421" i="6"/>
  <c r="T420" i="6" s="1"/>
  <c r="L419" i="6"/>
  <c r="AS588" i="6"/>
  <c r="Y578" i="6"/>
  <c r="P578" i="6"/>
  <c r="AW563" i="6"/>
  <c r="AS563" i="6"/>
  <c r="AV545" i="6"/>
  <c r="AF545" i="6"/>
  <c r="AV541" i="6"/>
  <c r="AF541" i="6"/>
  <c r="AW541" i="6" s="1"/>
  <c r="AV537" i="6"/>
  <c r="AF537" i="6"/>
  <c r="AS537" i="6" s="1"/>
  <c r="AV533" i="6"/>
  <c r="AF533" i="6"/>
  <c r="J487" i="6"/>
  <c r="AS486" i="6"/>
  <c r="M486" i="6"/>
  <c r="AW479" i="6"/>
  <c r="O421" i="6"/>
  <c r="O420" i="6" s="1"/>
  <c r="AA342" i="6"/>
  <c r="AA341" i="6" s="1"/>
  <c r="S342" i="6"/>
  <c r="S341" i="6" s="1"/>
  <c r="I587" i="6"/>
  <c r="I578" i="6" s="1"/>
  <c r="AW580" i="6"/>
  <c r="AE578" i="6"/>
  <c r="W578" i="6"/>
  <c r="L578" i="6"/>
  <c r="AT569" i="6"/>
  <c r="AU569" i="6" s="1"/>
  <c r="AW569" i="6"/>
  <c r="AS569" i="6"/>
  <c r="AV544" i="6"/>
  <c r="AF544" i="6"/>
  <c r="AV540" i="6"/>
  <c r="AF540" i="6"/>
  <c r="AW540" i="6" s="1"/>
  <c r="AV536" i="6"/>
  <c r="AF536" i="6"/>
  <c r="AT536" i="6" s="1"/>
  <c r="AU536" i="6" s="1"/>
  <c r="AV532" i="6"/>
  <c r="AF532" i="6"/>
  <c r="AT468" i="6"/>
  <c r="AU468" i="6" s="1"/>
  <c r="AW468" i="6"/>
  <c r="AT420" i="6"/>
  <c r="AU420" i="6" s="1"/>
  <c r="AV343" i="6"/>
  <c r="AW222" i="6"/>
  <c r="AS222" i="6"/>
  <c r="K208" i="6"/>
  <c r="AT570" i="6"/>
  <c r="AU570" i="6" s="1"/>
  <c r="AT562" i="6"/>
  <c r="AU562" i="6" s="1"/>
  <c r="AT554" i="6"/>
  <c r="AU554" i="6" s="1"/>
  <c r="AT546" i="6"/>
  <c r="AU546" i="6" s="1"/>
  <c r="AF485" i="6"/>
  <c r="AS485" i="6" s="1"/>
  <c r="AS484" i="6"/>
  <c r="AT483" i="6"/>
  <c r="AU483" i="6" s="1"/>
  <c r="AS476" i="6"/>
  <c r="AT475" i="6"/>
  <c r="AU475" i="6" s="1"/>
  <c r="AS468" i="6"/>
  <c r="AW453" i="6"/>
  <c r="Z417" i="6"/>
  <c r="Z370" i="6" s="1"/>
  <c r="Z369" i="6" s="1"/>
  <c r="Z341" i="6" s="1"/>
  <c r="AF370" i="6"/>
  <c r="AF369" i="6" s="1"/>
  <c r="AT369" i="6" s="1"/>
  <c r="AF359" i="6"/>
  <c r="AS359" i="6" s="1"/>
  <c r="AW335" i="6"/>
  <c r="O278" i="6"/>
  <c r="O277" i="6" s="1"/>
  <c r="O269" i="6" s="1"/>
  <c r="X269" i="6"/>
  <c r="AW250" i="6"/>
  <c r="AS250" i="6"/>
  <c r="J246" i="6"/>
  <c r="AM246" i="6" s="1"/>
  <c r="AV247" i="6"/>
  <c r="AM247" i="6"/>
  <c r="W232" i="6"/>
  <c r="AE232" i="6"/>
  <c r="M232" i="6"/>
  <c r="AB208" i="6"/>
  <c r="J579" i="6"/>
  <c r="AV579" i="6" s="1"/>
  <c r="AW575" i="6"/>
  <c r="AT572" i="6"/>
  <c r="AU572" i="6" s="1"/>
  <c r="AW567" i="6"/>
  <c r="AT564" i="6"/>
  <c r="AU564" i="6" s="1"/>
  <c r="AW559" i="6"/>
  <c r="AT556" i="6"/>
  <c r="AU556" i="6" s="1"/>
  <c r="AS555" i="6"/>
  <c r="AW551" i="6"/>
  <c r="AT548" i="6"/>
  <c r="AU548" i="6" s="1"/>
  <c r="AS547" i="6"/>
  <c r="AW512" i="6"/>
  <c r="M485" i="6"/>
  <c r="AS482" i="6"/>
  <c r="AT481" i="6"/>
  <c r="AU481" i="6" s="1"/>
  <c r="AW478" i="6"/>
  <c r="AS474" i="6"/>
  <c r="AW470" i="6"/>
  <c r="AS397" i="6"/>
  <c r="AK342" i="6"/>
  <c r="AK341" i="6" s="1"/>
  <c r="Z342" i="6"/>
  <c r="R342" i="6"/>
  <c r="R341" i="6" s="1"/>
  <c r="AS300" i="6"/>
  <c r="AT292" i="6"/>
  <c r="AU292" i="6" s="1"/>
  <c r="AW292" i="6"/>
  <c r="AS282" i="6"/>
  <c r="P269" i="6"/>
  <c r="AS260" i="6"/>
  <c r="AC232" i="6"/>
  <c r="U232" i="6"/>
  <c r="Y232" i="6"/>
  <c r="AM219" i="6"/>
  <c r="J215" i="6"/>
  <c r="AV219" i="6"/>
  <c r="AV485" i="6"/>
  <c r="AS481" i="6"/>
  <c r="AS473" i="6"/>
  <c r="AS466" i="6"/>
  <c r="AW389" i="6"/>
  <c r="AS389" i="6"/>
  <c r="AI342" i="6"/>
  <c r="AI341" i="6" s="1"/>
  <c r="AT332" i="6"/>
  <c r="AU332" i="6" s="1"/>
  <c r="AW332" i="6"/>
  <c r="R269" i="6"/>
  <c r="AW261" i="6"/>
  <c r="AS261" i="6"/>
  <c r="AW217" i="6"/>
  <c r="AS217" i="6"/>
  <c r="AS216" i="6"/>
  <c r="AV209" i="6"/>
  <c r="V208" i="6"/>
  <c r="Z163" i="6"/>
  <c r="Z162" i="6" s="1"/>
  <c r="Z161" i="6" s="1"/>
  <c r="Z148" i="6" s="1"/>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AW467" i="6"/>
  <c r="I456" i="6"/>
  <c r="AS441" i="6"/>
  <c r="I361" i="6"/>
  <c r="I342" i="6" s="1"/>
  <c r="W342" i="6"/>
  <c r="W341" i="6" s="1"/>
  <c r="L342" i="6"/>
  <c r="L341" i="6" s="1"/>
  <c r="AS292" i="6"/>
  <c r="J277" i="6"/>
  <c r="J269" i="6" s="1"/>
  <c r="AH269" i="6"/>
  <c r="AG270" i="6"/>
  <c r="AV270" i="6" s="1"/>
  <c r="AF249" i="6"/>
  <c r="AT248" i="6"/>
  <c r="AU248" i="6" s="1"/>
  <c r="R232" i="6"/>
  <c r="T232" i="6"/>
  <c r="AT221" i="6"/>
  <c r="AU221" i="6" s="1"/>
  <c r="AF219" i="6"/>
  <c r="AT219" i="6" s="1"/>
  <c r="AU219" i="6" s="1"/>
  <c r="AI208" i="6"/>
  <c r="AH208" i="6"/>
  <c r="Q208" i="6"/>
  <c r="AS512" i="6"/>
  <c r="AS463" i="6"/>
  <c r="AS386" i="6"/>
  <c r="AW386" i="6"/>
  <c r="AU377" i="6"/>
  <c r="AU368" i="6"/>
  <c r="V342" i="6"/>
  <c r="V341" i="6" s="1"/>
  <c r="AT324" i="6"/>
  <c r="AU324" i="6" s="1"/>
  <c r="AW324" i="6"/>
  <c r="AW319" i="6"/>
  <c r="AC269" i="6"/>
  <c r="Z249" i="6"/>
  <c r="Z247" i="6" s="1"/>
  <c r="Z246" i="6" s="1"/>
  <c r="AH232" i="6"/>
  <c r="Q232" i="6"/>
  <c r="AF215" i="6"/>
  <c r="AF214" i="6" s="1"/>
  <c r="AT214" i="6" s="1"/>
  <c r="AS191" i="6"/>
  <c r="AW191" i="6"/>
  <c r="I163" i="6"/>
  <c r="I162" i="6" s="1"/>
  <c r="I161" i="6" s="1"/>
  <c r="AT300" i="6"/>
  <c r="AU300" i="6" s="1"/>
  <c r="AW300" i="6"/>
  <c r="AW282" i="6"/>
  <c r="AT282" i="6"/>
  <c r="AU282" i="6" s="1"/>
  <c r="AG278" i="6"/>
  <c r="AG277" i="6" s="1"/>
  <c r="AV279" i="6"/>
  <c r="AF279" i="6"/>
  <c r="AS279" i="6" s="1"/>
  <c r="Y269" i="6"/>
  <c r="O249" i="6"/>
  <c r="O247" i="6" s="1"/>
  <c r="O246" i="6" s="1"/>
  <c r="O232" i="6" s="1"/>
  <c r="W208" i="6"/>
  <c r="AE208" i="6"/>
  <c r="AV282" i="6"/>
  <c r="AV275" i="6"/>
  <c r="AT265" i="6"/>
  <c r="AU265" i="6" s="1"/>
  <c r="AW258" i="6"/>
  <c r="AV230" i="6"/>
  <c r="AV228" i="6"/>
  <c r="AV226" i="6"/>
  <c r="AG215" i="6"/>
  <c r="AS171" i="6"/>
  <c r="AW171" i="6"/>
  <c r="AS165" i="6"/>
  <c r="AT165" i="6"/>
  <c r="AU165" i="6" s="1"/>
  <c r="AW165" i="6"/>
  <c r="U148" i="6"/>
  <c r="L148" i="6"/>
  <c r="AW121" i="6"/>
  <c r="AS121" i="6"/>
  <c r="AS62" i="6"/>
  <c r="AT62" i="6"/>
  <c r="AU62" i="6" s="1"/>
  <c r="AW62" i="6"/>
  <c r="AW40" i="6"/>
  <c r="AT40" i="6"/>
  <c r="AU40" i="6" s="1"/>
  <c r="AS40" i="6"/>
  <c r="AS351" i="6"/>
  <c r="AT337" i="6"/>
  <c r="AU337" i="6" s="1"/>
  <c r="AW334" i="6"/>
  <c r="AT329" i="6"/>
  <c r="AU329" i="6" s="1"/>
  <c r="AW326" i="6"/>
  <c r="AT321" i="6"/>
  <c r="AU321" i="6" s="1"/>
  <c r="AW318" i="6"/>
  <c r="AT313" i="6"/>
  <c r="AU313" i="6" s="1"/>
  <c r="AW310" i="6"/>
  <c r="AT305" i="6"/>
  <c r="AU305" i="6" s="1"/>
  <c r="AW302" i="6"/>
  <c r="AT297" i="6"/>
  <c r="AU297" i="6" s="1"/>
  <c r="AW294" i="6"/>
  <c r="AT289" i="6"/>
  <c r="AU289" i="6" s="1"/>
  <c r="AT275" i="6"/>
  <c r="AU275" i="6" s="1"/>
  <c r="AV271" i="6"/>
  <c r="W270" i="6"/>
  <c r="W269" i="6" s="1"/>
  <c r="AS267" i="6"/>
  <c r="AW260" i="6"/>
  <c r="AS256" i="6"/>
  <c r="AS253" i="6"/>
  <c r="AW248" i="6"/>
  <c r="AT235" i="6"/>
  <c r="AU235" i="6" s="1"/>
  <c r="AW221" i="6"/>
  <c r="AS220" i="6"/>
  <c r="I219" i="6"/>
  <c r="AW216" i="6"/>
  <c r="AT211" i="6"/>
  <c r="AU211" i="6" s="1"/>
  <c r="AW190" i="6"/>
  <c r="AS186" i="6"/>
  <c r="AS185" i="6"/>
  <c r="AS173" i="6"/>
  <c r="O163" i="6"/>
  <c r="O162" i="6" s="1"/>
  <c r="O161" i="6" s="1"/>
  <c r="O148" i="6" s="1"/>
  <c r="AA148" i="6"/>
  <c r="S148" i="6"/>
  <c r="J148" i="6"/>
  <c r="AS144" i="6"/>
  <c r="AT144" i="6"/>
  <c r="AU144" i="6" s="1"/>
  <c r="AW144" i="6"/>
  <c r="J92" i="6"/>
  <c r="AM92" i="6" s="1"/>
  <c r="AM139" i="6"/>
  <c r="I139" i="6"/>
  <c r="AV139" i="6"/>
  <c r="AT81" i="6"/>
  <c r="AU81" i="6" s="1"/>
  <c r="AW81" i="6"/>
  <c r="AS81" i="6"/>
  <c r="AW333" i="6"/>
  <c r="AW325" i="6"/>
  <c r="AW317" i="6"/>
  <c r="AW309" i="6"/>
  <c r="AW301" i="6"/>
  <c r="AW293" i="6"/>
  <c r="AS275" i="6"/>
  <c r="AS235" i="6"/>
  <c r="AW199" i="6"/>
  <c r="AS199" i="6"/>
  <c r="AW195" i="6"/>
  <c r="AW184" i="6"/>
  <c r="AS179" i="6"/>
  <c r="AW178" i="6"/>
  <c r="R148" i="6"/>
  <c r="AW136" i="6"/>
  <c r="AS136" i="6"/>
  <c r="I234" i="6"/>
  <c r="I210" i="6"/>
  <c r="AW194" i="6"/>
  <c r="AS189" i="6"/>
  <c r="AW166" i="6"/>
  <c r="AS166" i="6"/>
  <c r="AM161" i="6"/>
  <c r="AT122" i="6"/>
  <c r="AU122" i="6" s="1"/>
  <c r="AS122" i="6"/>
  <c r="AW122" i="6"/>
  <c r="AT334" i="6"/>
  <c r="AU334" i="6" s="1"/>
  <c r="AT326" i="6"/>
  <c r="AU326" i="6" s="1"/>
  <c r="AS195" i="6"/>
  <c r="AS184" i="6"/>
  <c r="X148" i="6"/>
  <c r="P148" i="6"/>
  <c r="AH149" i="6"/>
  <c r="AT120" i="6"/>
  <c r="AU120" i="6" s="1"/>
  <c r="AS120" i="6"/>
  <c r="AW120" i="6"/>
  <c r="AT61" i="6"/>
  <c r="AU61" i="6" s="1"/>
  <c r="AW61" i="6"/>
  <c r="AS61" i="6"/>
  <c r="AS248" i="6"/>
  <c r="N12" i="6"/>
  <c r="N14" i="6"/>
  <c r="BC12" i="6" s="1"/>
  <c r="AS194" i="6"/>
  <c r="AT193" i="6"/>
  <c r="AU193" i="6" s="1"/>
  <c r="AW182" i="6"/>
  <c r="AK163" i="6"/>
  <c r="AK162" i="6" s="1"/>
  <c r="AK161" i="6" s="1"/>
  <c r="AK148" i="6" s="1"/>
  <c r="AF180" i="6"/>
  <c r="AS178" i="6"/>
  <c r="AW175" i="6"/>
  <c r="AS175" i="6"/>
  <c r="W148" i="6"/>
  <c r="AW145" i="6"/>
  <c r="AS145" i="6"/>
  <c r="AT138" i="6"/>
  <c r="AU138" i="6" s="1"/>
  <c r="AS138" i="6"/>
  <c r="AS115" i="6"/>
  <c r="AT115" i="6"/>
  <c r="AU115" i="6" s="1"/>
  <c r="AW115" i="6"/>
  <c r="AW107" i="6"/>
  <c r="AS107" i="6"/>
  <c r="AS37" i="6"/>
  <c r="AT37" i="6"/>
  <c r="AU37" i="6" s="1"/>
  <c r="AW37" i="6"/>
  <c r="AW235" i="6"/>
  <c r="AW211" i="6"/>
  <c r="AS187" i="6"/>
  <c r="AI163" i="6"/>
  <c r="AI162" i="6" s="1"/>
  <c r="AI161" i="6" s="1"/>
  <c r="AI148" i="6" s="1"/>
  <c r="AW174" i="6"/>
  <c r="AS174" i="6"/>
  <c r="V148" i="6"/>
  <c r="AS167" i="6"/>
  <c r="AT164" i="6"/>
  <c r="AU164" i="6" s="1"/>
  <c r="AM162" i="6"/>
  <c r="I149" i="6"/>
  <c r="AS146" i="6"/>
  <c r="AW142" i="6"/>
  <c r="AS137" i="6"/>
  <c r="AS134" i="6"/>
  <c r="AS131" i="6"/>
  <c r="AW126" i="6"/>
  <c r="AW123" i="6"/>
  <c r="AW112" i="6"/>
  <c r="AS112" i="6"/>
  <c r="AW101" i="6"/>
  <c r="AS101" i="6"/>
  <c r="O92" i="6"/>
  <c r="O87" i="6" s="1"/>
  <c r="O86" i="6" s="1"/>
  <c r="O84" i="6" s="1"/>
  <c r="AG149" i="6"/>
  <c r="AV149" i="6" s="1"/>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N139" i="6"/>
  <c r="AS129" i="6"/>
  <c r="AS125" i="6"/>
  <c r="AH92" i="6"/>
  <c r="AH87" i="6" s="1"/>
  <c r="AH86" i="6" s="1"/>
  <c r="AH84" i="6" s="1"/>
  <c r="AW96" i="6"/>
  <c r="AS96" i="6"/>
  <c r="AF90" i="6"/>
  <c r="AT76" i="6"/>
  <c r="AU76" i="6" s="1"/>
  <c r="AW76" i="6"/>
  <c r="AT68" i="6"/>
  <c r="AU68" i="6" s="1"/>
  <c r="AW68" i="6"/>
  <c r="AH29" i="6"/>
  <c r="AW38" i="6"/>
  <c r="AS38" i="6"/>
  <c r="AT38" i="6"/>
  <c r="AU38" i="6" s="1"/>
  <c r="AW114" i="6"/>
  <c r="AW104" i="6"/>
  <c r="AS104" i="6"/>
  <c r="AW95" i="6"/>
  <c r="AG92" i="6"/>
  <c r="AS88" i="6"/>
  <c r="AT63" i="6"/>
  <c r="AU63" i="6" s="1"/>
  <c r="AS63" i="6"/>
  <c r="AW63" i="6"/>
  <c r="AT36" i="6"/>
  <c r="AU36" i="6" s="1"/>
  <c r="AS36" i="6"/>
  <c r="AW36" i="6"/>
  <c r="AH26" i="6"/>
  <c r="AH25" i="6" s="1"/>
  <c r="AT170" i="6"/>
  <c r="AU170" i="6" s="1"/>
  <c r="AT141" i="6"/>
  <c r="AU141" i="6" s="1"/>
  <c r="AT128" i="6"/>
  <c r="AU128" i="6" s="1"/>
  <c r="AF116" i="6"/>
  <c r="AS108" i="6"/>
  <c r="AW108" i="6"/>
  <c r="AG91" i="6"/>
  <c r="AM91" i="6"/>
  <c r="AF89" i="6"/>
  <c r="AT69" i="6"/>
  <c r="AU69" i="6" s="1"/>
  <c r="AW69" i="6"/>
  <c r="AS41" i="6"/>
  <c r="AW41" i="6"/>
  <c r="AK29" i="6"/>
  <c r="AK26" i="6" s="1"/>
  <c r="AK25" i="6" s="1"/>
  <c r="O29" i="6"/>
  <c r="O26" i="6" s="1"/>
  <c r="O25" i="6" s="1"/>
  <c r="AS114" i="6"/>
  <c r="AS95" i="6"/>
  <c r="Z92" i="6"/>
  <c r="Z87" i="6" s="1"/>
  <c r="Z86" i="6" s="1"/>
  <c r="Z84" i="6" s="1"/>
  <c r="I91" i="6"/>
  <c r="AS68" i="6"/>
  <c r="AF39" i="6"/>
  <c r="AV39" i="6"/>
  <c r="AS34" i="6"/>
  <c r="AT34" i="6"/>
  <c r="AU34" i="6" s="1"/>
  <c r="AW34" i="6"/>
  <c r="AW100"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S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V85" i="3"/>
  <c r="S85" i="3"/>
  <c r="Q13" i="2"/>
  <c r="O13" i="2"/>
  <c r="AT911" i="6"/>
  <c r="AS911" i="6"/>
  <c r="AT521" i="6"/>
  <c r="AU521" i="6" s="1"/>
  <c r="AS521" i="6"/>
  <c r="AE31" i="7"/>
  <c r="N65" i="7"/>
  <c r="L42" i="8"/>
  <c r="O42" i="8"/>
  <c r="AM142" i="8"/>
  <c r="CN31" i="9"/>
  <c r="E31" i="9"/>
  <c r="F64" i="9"/>
  <c r="AT545" i="6"/>
  <c r="AU545" i="6" s="1"/>
  <c r="AW523" i="6"/>
  <c r="EH36" i="7"/>
  <c r="EH37" i="7"/>
  <c r="EH125" i="7"/>
  <c r="F125" i="7"/>
  <c r="AH236" i="7"/>
  <c r="Q119" i="7"/>
  <c r="CN101" i="8"/>
  <c r="G19" i="9"/>
  <c r="W55" i="9"/>
  <c r="L55" i="9" s="1"/>
  <c r="BV55" i="9"/>
  <c r="FZ55" i="9"/>
  <c r="AN149" i="6"/>
  <c r="AS544" i="6"/>
  <c r="AS524" i="6"/>
  <c r="EH21" i="7"/>
  <c r="AT515" i="6"/>
  <c r="AU515" i="6" s="1"/>
  <c r="D80" i="7"/>
  <c r="F77" i="7"/>
  <c r="BC115" i="7"/>
  <c r="D115" i="7" s="1"/>
  <c r="O115" i="7"/>
  <c r="EH166" i="7"/>
  <c r="O33" i="8"/>
  <c r="BC33" i="8"/>
  <c r="D33" i="8" s="1"/>
  <c r="L33" i="8"/>
  <c r="E131" i="8"/>
  <c r="AM83" i="8"/>
  <c r="L110" i="8"/>
  <c r="O110" i="8"/>
  <c r="FX38" i="9"/>
  <c r="O39" i="9"/>
  <c r="FX19" i="9"/>
  <c r="E31" i="7"/>
  <c r="R43" i="7"/>
  <c r="W16" i="7"/>
  <c r="R103" i="7"/>
  <c r="L216" i="7"/>
  <c r="Z236" i="7"/>
  <c r="L127" i="7"/>
  <c r="O90" i="8"/>
  <c r="W149" i="8"/>
  <c r="L149" i="8" s="1"/>
  <c r="BE59" i="9"/>
  <c r="GC59" i="9" s="1"/>
  <c r="BV59" i="9"/>
  <c r="FZ59" i="9"/>
  <c r="W59" i="9"/>
  <c r="Q59" i="9"/>
  <c r="L91" i="9"/>
  <c r="AF91" i="6"/>
  <c r="AT516" i="6"/>
  <c r="AU516" i="6" s="1"/>
  <c r="AW516" i="6"/>
  <c r="AW723" i="6"/>
  <c r="O74" i="7"/>
  <c r="W159" i="7"/>
  <c r="L91" i="7"/>
  <c r="O91" i="7"/>
  <c r="G104" i="7"/>
  <c r="W145" i="7"/>
  <c r="N184" i="7"/>
  <c r="W184" i="7"/>
  <c r="BE184" i="7"/>
  <c r="P236" i="7"/>
  <c r="DB31" i="8"/>
  <c r="J31" i="8"/>
  <c r="H73" i="8"/>
  <c r="O102" i="8"/>
  <c r="W153" i="8"/>
  <c r="N153" i="8"/>
  <c r="FA19" i="9"/>
  <c r="FX36" i="9"/>
  <c r="DM26" i="9"/>
  <c r="AT215" i="6"/>
  <c r="AU733" i="6"/>
  <c r="AF732" i="6"/>
  <c r="AT732" i="6" s="1"/>
  <c r="AT896" i="6"/>
  <c r="AU896" i="6" s="1"/>
  <c r="S43" i="7"/>
  <c r="BG43" i="7"/>
  <c r="H43" i="7" s="1"/>
  <c r="W94" i="7"/>
  <c r="F110" i="7"/>
  <c r="EH110" i="7"/>
  <c r="BC70" i="7"/>
  <c r="D70" i="7" s="1"/>
  <c r="L68" i="8"/>
  <c r="O91" i="8"/>
  <c r="L91" i="8"/>
  <c r="DE107" i="8"/>
  <c r="DC107" i="8"/>
  <c r="E107" i="8"/>
  <c r="BE159" i="8"/>
  <c r="F159" i="8" s="1"/>
  <c r="N159" i="8"/>
  <c r="H94" i="8"/>
  <c r="AT39" i="6"/>
  <c r="AU39" i="6" s="1"/>
  <c r="AT279" i="6"/>
  <c r="AU279" i="6" s="1"/>
  <c r="AW279" i="6"/>
  <c r="AS541" i="6"/>
  <c r="J27" i="7"/>
  <c r="J26" i="7" s="1"/>
  <c r="J712" i="6"/>
  <c r="L113" i="7"/>
  <c r="BC113" i="7"/>
  <c r="O113" i="7"/>
  <c r="EH139" i="7"/>
  <c r="EH126" i="7"/>
  <c r="F178" i="7"/>
  <c r="E31" i="8"/>
  <c r="DC31" i="8"/>
  <c r="CN31" i="8"/>
  <c r="EH188" i="7"/>
  <c r="F188" i="7"/>
  <c r="CD206" i="7"/>
  <c r="O206" i="7"/>
  <c r="BC69" i="8"/>
  <c r="D69" i="8" s="1"/>
  <c r="L69" i="8"/>
  <c r="L105" i="8"/>
  <c r="I94" i="8"/>
  <c r="BE167" i="8"/>
  <c r="F167" i="8" s="1"/>
  <c r="N167" i="8"/>
  <c r="EI25" i="9"/>
  <c r="U26" i="9"/>
  <c r="EA25" i="9" s="1"/>
  <c r="DP16" i="9"/>
  <c r="DO19" i="9"/>
  <c r="J578" i="6"/>
  <c r="AU542" i="6"/>
  <c r="AW542" i="6"/>
  <c r="AS1014" i="6"/>
  <c r="AT1014" i="6"/>
  <c r="AU1014" i="6" s="1"/>
  <c r="BC69" i="7"/>
  <c r="D69" i="7" s="1"/>
  <c r="L69" i="7"/>
  <c r="BC93" i="7"/>
  <c r="D93" i="7" s="1"/>
  <c r="BV45" i="7"/>
  <c r="EH136" i="7"/>
  <c r="F136" i="7"/>
  <c r="AM111" i="7"/>
  <c r="L126" i="7"/>
  <c r="BC126" i="7"/>
  <c r="D126" i="7" s="1"/>
  <c r="L197" i="7"/>
  <c r="BC93" i="8"/>
  <c r="O93" i="8"/>
  <c r="L93" i="8"/>
  <c r="BE55" i="8"/>
  <c r="F55" i="8" s="1"/>
  <c r="Q55" i="8"/>
  <c r="BC96" i="8"/>
  <c r="D96" i="8" s="1"/>
  <c r="O96" i="8"/>
  <c r="L167" i="8"/>
  <c r="BC167" i="8"/>
  <c r="D167" i="8" s="1"/>
  <c r="BC159" i="8"/>
  <c r="D159" i="8" s="1"/>
  <c r="BC55" i="9"/>
  <c r="GA55" i="9" s="1"/>
  <c r="FX55" i="9"/>
  <c r="AT54" i="6"/>
  <c r="AU54" i="6" s="1"/>
  <c r="BE149" i="9"/>
  <c r="F149" i="9" s="1"/>
  <c r="W149" i="9"/>
  <c r="L149" i="9" s="1"/>
  <c r="N149" i="9"/>
  <c r="W172" i="9"/>
  <c r="L172" i="9" s="1"/>
  <c r="N172" i="9"/>
  <c r="W153" i="9"/>
  <c r="AT485" i="6"/>
  <c r="AU485" i="6" s="1"/>
  <c r="AK225" i="8"/>
  <c r="O70" i="9"/>
  <c r="AU182" i="9"/>
  <c r="BB204" i="9"/>
  <c r="AE200" i="9"/>
  <c r="K196" i="9"/>
  <c r="AE195" i="9"/>
  <c r="W194" i="9"/>
  <c r="AX189" i="9"/>
  <c r="AX227" i="9" s="1"/>
  <c r="AU185" i="9"/>
  <c r="L185" i="9"/>
  <c r="BC180" i="9"/>
  <c r="D180" i="9" s="1"/>
  <c r="BK179" i="9"/>
  <c r="BK176" i="9"/>
  <c r="BC169" i="9"/>
  <c r="D169" i="9" s="1"/>
  <c r="K167" i="9"/>
  <c r="BE157" i="9"/>
  <c r="F157" i="9" s="1"/>
  <c r="BE156" i="9"/>
  <c r="F156" i="9" s="1"/>
  <c r="BE154" i="9"/>
  <c r="F154" i="9" s="1"/>
  <c r="AE212" i="9"/>
  <c r="H209" i="9"/>
  <c r="H192" i="9"/>
  <c r="H190" i="9" s="1"/>
  <c r="Z189" i="9"/>
  <c r="L174" i="9"/>
  <c r="BE187" i="9"/>
  <c r="F187" i="9" s="1"/>
  <c r="W184" i="9"/>
  <c r="L184" i="9" s="1"/>
  <c r="Y167" i="9"/>
  <c r="L157" i="9"/>
  <c r="L152" i="9"/>
  <c r="L151" i="9"/>
  <c r="L146" i="9"/>
  <c r="BK123" i="9"/>
  <c r="BE174" i="9"/>
  <c r="F174" i="9" s="1"/>
  <c r="BE160" i="9"/>
  <c r="F160" i="9" s="1"/>
  <c r="BE150" i="9"/>
  <c r="F150" i="9" s="1"/>
  <c r="GB138" i="9"/>
  <c r="Q138" i="9"/>
  <c r="BE137" i="9"/>
  <c r="GC137" i="9" s="1"/>
  <c r="N136" i="9"/>
  <c r="BF131" i="9"/>
  <c r="G131" i="9" s="1"/>
  <c r="BU101" i="9"/>
  <c r="N130" i="9"/>
  <c r="E128" i="9"/>
  <c r="AM125" i="9"/>
  <c r="BF123" i="9"/>
  <c r="G123" i="9" s="1"/>
  <c r="BK120" i="9"/>
  <c r="AE120" i="9"/>
  <c r="E120" i="9"/>
  <c r="W117" i="9"/>
  <c r="GB115" i="9"/>
  <c r="CX65" i="9"/>
  <c r="E110" i="9"/>
  <c r="GB108" i="9"/>
  <c r="T107" i="9"/>
  <c r="P107" i="9"/>
  <c r="FZ106" i="9"/>
  <c r="N106" i="9"/>
  <c r="W106" i="9"/>
  <c r="O106" i="9" s="1"/>
  <c r="EN103" i="9"/>
  <c r="BG101" i="9"/>
  <c r="H101" i="9" s="1"/>
  <c r="FZ100" i="9"/>
  <c r="W100" i="9"/>
  <c r="BV97" i="9"/>
  <c r="BK96" i="9"/>
  <c r="AO94" i="9"/>
  <c r="BY94" i="9" s="1"/>
  <c r="Q93" i="9"/>
  <c r="AM91" i="9"/>
  <c r="Y84" i="9"/>
  <c r="FZ84" i="9" s="1"/>
  <c r="Z83" i="9"/>
  <c r="R83" i="9" s="1"/>
  <c r="Q76" i="9"/>
  <c r="J73" i="9"/>
  <c r="BM65" i="9"/>
  <c r="BK65" i="9" s="1"/>
  <c r="N66" i="9"/>
  <c r="Y57" i="9"/>
  <c r="FZ57" i="9" s="1"/>
  <c r="Z53" i="9"/>
  <c r="R53" i="9" s="1"/>
  <c r="S48" i="9"/>
  <c r="BV46" i="9"/>
  <c r="FZ46" i="9"/>
  <c r="Q46" i="9"/>
  <c r="AE46" i="9"/>
  <c r="L46" i="9" s="1"/>
  <c r="N37" i="9"/>
  <c r="FZ37" i="9"/>
  <c r="Q35" i="9"/>
  <c r="BC187" i="8"/>
  <c r="W139" i="9"/>
  <c r="L139" i="9" s="1"/>
  <c r="W136" i="9"/>
  <c r="L136" i="9" s="1"/>
  <c r="FZ134" i="9"/>
  <c r="AE134" i="9"/>
  <c r="W133" i="9"/>
  <c r="Q132" i="9"/>
  <c r="BI131" i="9"/>
  <c r="J131" i="9" s="1"/>
  <c r="BA103" i="9"/>
  <c r="BI123" i="9"/>
  <c r="CS89" i="9" s="1"/>
  <c r="Q122" i="9"/>
  <c r="W116" i="9"/>
  <c r="BH114" i="9"/>
  <c r="I114" i="9" s="1"/>
  <c r="Q108" i="9"/>
  <c r="GB85" i="9"/>
  <c r="BF85" i="9"/>
  <c r="G85" i="9" s="1"/>
  <c r="Y85" i="9"/>
  <c r="FZ85" i="9" s="1"/>
  <c r="K83" i="9"/>
  <c r="GB81" i="9"/>
  <c r="AE81" i="9"/>
  <c r="FX81" i="9" s="1"/>
  <c r="BG79" i="9"/>
  <c r="BE71" i="9"/>
  <c r="GC71" i="9" s="1"/>
  <c r="Q71" i="9"/>
  <c r="FZ66" i="9"/>
  <c r="BE66" i="9"/>
  <c r="W66" i="9"/>
  <c r="BC66" i="9" s="1"/>
  <c r="BD65" i="9"/>
  <c r="FZ63" i="9"/>
  <c r="Q63" i="9"/>
  <c r="Y60" i="9"/>
  <c r="FZ60" i="9" s="1"/>
  <c r="Y58" i="9"/>
  <c r="AA53" i="9"/>
  <c r="S53" i="9" s="1"/>
  <c r="FY53" i="9"/>
  <c r="BF51" i="9"/>
  <c r="G51" i="9" s="1"/>
  <c r="S49" i="9"/>
  <c r="BG49" i="9"/>
  <c r="H49" i="9" s="1"/>
  <c r="GB44" i="9"/>
  <c r="E40" i="9"/>
  <c r="BE36" i="9"/>
  <c r="N32" i="9"/>
  <c r="N143" i="9"/>
  <c r="FZ136" i="9"/>
  <c r="BE136" i="9"/>
  <c r="GC136" i="9" s="1"/>
  <c r="BE133" i="9"/>
  <c r="FZ128" i="9"/>
  <c r="FY123" i="9"/>
  <c r="BD123" i="9"/>
  <c r="GB123" i="9" s="1"/>
  <c r="GB117" i="9"/>
  <c r="BE116" i="9"/>
  <c r="FZ110" i="9"/>
  <c r="W110" i="9"/>
  <c r="BE109" i="9"/>
  <c r="AG107" i="9"/>
  <c r="AE107" i="9" s="1"/>
  <c r="FY104" i="9"/>
  <c r="P104" i="9"/>
  <c r="W99" i="9"/>
  <c r="FZ97" i="9"/>
  <c r="FZ93" i="9"/>
  <c r="BF87" i="9"/>
  <c r="G87" i="9" s="1"/>
  <c r="W86" i="9"/>
  <c r="O86" i="9" s="1"/>
  <c r="BG73" i="9"/>
  <c r="H73" i="9" s="1"/>
  <c r="FZ70" i="9"/>
  <c r="BV67" i="9"/>
  <c r="Y65" i="9"/>
  <c r="GB62" i="9"/>
  <c r="BF62" i="9"/>
  <c r="G62" i="9" s="1"/>
  <c r="Y62" i="9"/>
  <c r="S61" i="9"/>
  <c r="GB58" i="9"/>
  <c r="BG57" i="9"/>
  <c r="H57" i="9" s="1"/>
  <c r="V53" i="9"/>
  <c r="M53" i="9"/>
  <c r="N50" i="9"/>
  <c r="FZ50" i="9"/>
  <c r="BE46" i="9"/>
  <c r="W108" i="9"/>
  <c r="BG104" i="9"/>
  <c r="H104" i="9" s="1"/>
  <c r="EO103" i="9"/>
  <c r="BG84" i="9"/>
  <c r="H84" i="9" s="1"/>
  <c r="P73" i="9"/>
  <c r="BV66" i="9"/>
  <c r="BV63" i="9"/>
  <c r="AO53" i="9"/>
  <c r="AM53" i="9" s="1"/>
  <c r="BH53" i="9"/>
  <c r="I53" i="9" s="1"/>
  <c r="W42" i="9"/>
  <c r="L42" i="9" s="1"/>
  <c r="BE42" i="9"/>
  <c r="W41" i="9"/>
  <c r="N41" i="9"/>
  <c r="AE35" i="9"/>
  <c r="BE35" i="9"/>
  <c r="F35" i="9" s="1"/>
  <c r="BV35" i="9"/>
  <c r="AM184" i="8"/>
  <c r="W40" i="9"/>
  <c r="BE38" i="9"/>
  <c r="F38" i="9" s="1"/>
  <c r="N38" i="9"/>
  <c r="Q36" i="9"/>
  <c r="N34" i="9"/>
  <c r="AO26" i="9"/>
  <c r="Y27" i="9"/>
  <c r="U27" i="9"/>
  <c r="EA26" i="9" s="1"/>
  <c r="FZ24" i="9"/>
  <c r="N23" i="9"/>
  <c r="FZ22" i="9"/>
  <c r="GB21" i="9"/>
  <c r="BD19" i="9"/>
  <c r="AO19" i="9"/>
  <c r="Y19" i="9"/>
  <c r="EE15" i="9" s="1"/>
  <c r="GB18" i="9"/>
  <c r="FP16" i="9"/>
  <c r="FN16" i="9"/>
  <c r="AM17" i="9"/>
  <c r="FY15" i="9"/>
  <c r="W217" i="8"/>
  <c r="W215" i="8"/>
  <c r="L215" i="8" s="1"/>
  <c r="BE213" i="8"/>
  <c r="F213" i="8" s="1"/>
  <c r="BE211" i="8"/>
  <c r="F211" i="8" s="1"/>
  <c r="BF207" i="8"/>
  <c r="BF204" i="8" s="1"/>
  <c r="H208" i="8"/>
  <c r="AW207" i="8"/>
  <c r="AU207" i="8" s="1"/>
  <c r="BI205" i="8"/>
  <c r="BE197" i="8"/>
  <c r="F197" i="8" s="1"/>
  <c r="AY189" i="8"/>
  <c r="M190" i="8"/>
  <c r="L162" i="8"/>
  <c r="BG159" i="8"/>
  <c r="BE137" i="8"/>
  <c r="F137" i="8" s="1"/>
  <c r="BM131" i="8"/>
  <c r="BK131" i="8" s="1"/>
  <c r="CU101" i="8" s="1"/>
  <c r="T131" i="8"/>
  <c r="BZ94" i="8"/>
  <c r="BF129" i="8"/>
  <c r="G129" i="8" s="1"/>
  <c r="T129" i="8"/>
  <c r="W122" i="8"/>
  <c r="O122" i="8" s="1"/>
  <c r="N122" i="8"/>
  <c r="BE122" i="8"/>
  <c r="F122" i="8" s="1"/>
  <c r="N117" i="8"/>
  <c r="Q117" i="8"/>
  <c r="BE117" i="8"/>
  <c r="F117" i="8" s="1"/>
  <c r="BM114" i="8"/>
  <c r="BK114" i="8" s="1"/>
  <c r="CU73" i="8" s="1"/>
  <c r="S114" i="8"/>
  <c r="Y114" i="8"/>
  <c r="N114" i="8" s="1"/>
  <c r="BG114" i="8"/>
  <c r="BF54" i="9"/>
  <c r="G54" i="9" s="1"/>
  <c r="FZ36" i="9"/>
  <c r="BI19" i="9"/>
  <c r="FZ18" i="9"/>
  <c r="BM18" i="9"/>
  <c r="FU16" i="9"/>
  <c r="W213" i="8"/>
  <c r="BC213" i="8" s="1"/>
  <c r="D213" i="8" s="1"/>
  <c r="W211" i="8"/>
  <c r="L211" i="8" s="1"/>
  <c r="BD205" i="8"/>
  <c r="W202" i="8"/>
  <c r="L202" i="8" s="1"/>
  <c r="BG190" i="8"/>
  <c r="AO172" i="8"/>
  <c r="AM172" i="8" s="1"/>
  <c r="Z141" i="8"/>
  <c r="AE139" i="8"/>
  <c r="O139" i="8" s="1"/>
  <c r="BE139" i="8"/>
  <c r="F139" i="8" s="1"/>
  <c r="N137" i="8"/>
  <c r="Q137" i="8"/>
  <c r="AO129" i="8"/>
  <c r="BE130" i="8"/>
  <c r="F130" i="8" s="1"/>
  <c r="CC94" i="8"/>
  <c r="BI129" i="8"/>
  <c r="J129" i="8" s="1"/>
  <c r="BM123" i="8"/>
  <c r="CY89" i="8"/>
  <c r="R123" i="8"/>
  <c r="Y123" i="8"/>
  <c r="W123" i="8" s="1"/>
  <c r="BF123" i="8"/>
  <c r="G123" i="8" s="1"/>
  <c r="E117" i="8"/>
  <c r="DC117" i="8"/>
  <c r="DE117" i="8"/>
  <c r="EA103" i="8"/>
  <c r="AP103" i="8"/>
  <c r="BK23" i="9"/>
  <c r="J21" i="9"/>
  <c r="J19" i="9" s="1"/>
  <c r="E18" i="9"/>
  <c r="AO16" i="9"/>
  <c r="W18" i="9"/>
  <c r="AM214" i="8"/>
  <c r="BP189" i="8"/>
  <c r="BE187" i="8"/>
  <c r="F187" i="8" s="1"/>
  <c r="BH144" i="8"/>
  <c r="BH141" i="8" s="1"/>
  <c r="I145" i="8"/>
  <c r="I144" i="8" s="1"/>
  <c r="I141" i="8" s="1"/>
  <c r="N143" i="8"/>
  <c r="Y142" i="8"/>
  <c r="E139" i="8"/>
  <c r="DC139" i="8"/>
  <c r="E130" i="8"/>
  <c r="DE130" i="8"/>
  <c r="W126" i="8"/>
  <c r="BE126" i="8"/>
  <c r="F126" i="8" s="1"/>
  <c r="E120" i="8"/>
  <c r="DE120" i="8"/>
  <c r="W115" i="8"/>
  <c r="BE115" i="8"/>
  <c r="F115" i="8" s="1"/>
  <c r="AO114" i="8"/>
  <c r="BE114" i="8" s="1"/>
  <c r="F114" i="8" s="1"/>
  <c r="CB73" i="8"/>
  <c r="T19" i="9"/>
  <c r="BC154" i="8"/>
  <c r="D154" i="8" s="1"/>
  <c r="E127" i="8"/>
  <c r="DE127" i="8"/>
  <c r="AQ103" i="8"/>
  <c r="J114" i="8"/>
  <c r="AG145" i="8"/>
  <c r="AE145" i="8" s="1"/>
  <c r="L145" i="8" s="1"/>
  <c r="CV101" i="8"/>
  <c r="CI94" i="8"/>
  <c r="V129" i="8"/>
  <c r="N125" i="8"/>
  <c r="S119" i="8"/>
  <c r="N112" i="8"/>
  <c r="BH107" i="8"/>
  <c r="I107" i="8" s="1"/>
  <c r="BD104" i="8"/>
  <c r="E104" i="8" s="1"/>
  <c r="AG104" i="8"/>
  <c r="Y104" i="8"/>
  <c r="EI103" i="8"/>
  <c r="BF101" i="8"/>
  <c r="G101" i="8" s="1"/>
  <c r="S101" i="8"/>
  <c r="BV98" i="8"/>
  <c r="AE98" i="8"/>
  <c r="BF94" i="8"/>
  <c r="G94" i="8" s="1"/>
  <c r="BV93" i="8"/>
  <c r="BE93" i="8"/>
  <c r="F93" i="8" s="1"/>
  <c r="Q91" i="8"/>
  <c r="R88" i="8"/>
  <c r="BF85" i="8"/>
  <c r="G85" i="8" s="1"/>
  <c r="Q80" i="8"/>
  <c r="W80" i="8"/>
  <c r="BE77" i="8"/>
  <c r="F77" i="8" s="1"/>
  <c r="Q75" i="8"/>
  <c r="DC60" i="8"/>
  <c r="BG60" i="8"/>
  <c r="H60" i="8" s="1"/>
  <c r="Y56" i="8"/>
  <c r="BV56" i="8" s="1"/>
  <c r="BI53" i="8"/>
  <c r="S51" i="8"/>
  <c r="BG44" i="8"/>
  <c r="H44" i="8" s="1"/>
  <c r="CS43" i="8"/>
  <c r="I20" i="8"/>
  <c r="I19" i="8" s="1"/>
  <c r="BH19" i="8"/>
  <c r="S19" i="8"/>
  <c r="U16" i="8"/>
  <c r="X15" i="8"/>
  <c r="BG142" i="8"/>
  <c r="BU65" i="8"/>
  <c r="P111" i="8"/>
  <c r="DB111" i="8" s="1"/>
  <c r="CB53" i="8"/>
  <c r="P104" i="8"/>
  <c r="E102" i="8"/>
  <c r="BI101" i="8"/>
  <c r="J101" i="8" s="1"/>
  <c r="AE100" i="8"/>
  <c r="BK93" i="8"/>
  <c r="DE93" i="8"/>
  <c r="BE92" i="8"/>
  <c r="F92" i="8" s="1"/>
  <c r="AM92" i="8"/>
  <c r="E91" i="8"/>
  <c r="S89" i="8"/>
  <c r="BF88" i="8"/>
  <c r="G88" i="8" s="1"/>
  <c r="Z83" i="8"/>
  <c r="R83" i="8" s="1"/>
  <c r="P83" i="8"/>
  <c r="DB83" i="8" s="1"/>
  <c r="Y73" i="8"/>
  <c r="W73" i="8" s="1"/>
  <c r="AE70" i="8"/>
  <c r="E63" i="8"/>
  <c r="E61" i="8"/>
  <c r="S60" i="8"/>
  <c r="Y54" i="8"/>
  <c r="N54" i="8" s="1"/>
  <c r="Y44" i="8"/>
  <c r="N28" i="8"/>
  <c r="BJ26" i="8"/>
  <c r="Q23" i="8"/>
  <c r="N23" i="8"/>
  <c r="Q22" i="8"/>
  <c r="N18" i="8"/>
  <c r="AX15" i="8"/>
  <c r="M111" i="8"/>
  <c r="S104" i="8"/>
  <c r="Q93" i="8"/>
  <c r="DC84" i="8"/>
  <c r="CT79" i="8"/>
  <c r="AE78" i="8"/>
  <c r="O78" i="8" s="1"/>
  <c r="S58" i="8"/>
  <c r="BG56" i="8"/>
  <c r="H56" i="8" s="1"/>
  <c r="S54" i="8"/>
  <c r="BJ53" i="8"/>
  <c r="Z53" i="8"/>
  <c r="R53" i="8" s="1"/>
  <c r="S52" i="8"/>
  <c r="BG52" i="8"/>
  <c r="H52" i="8" s="1"/>
  <c r="S47" i="8"/>
  <c r="S44" i="8"/>
  <c r="Q42" i="8"/>
  <c r="BV42" i="8"/>
  <c r="N42" i="8"/>
  <c r="DE41" i="8"/>
  <c r="W39" i="8"/>
  <c r="N39" i="8"/>
  <c r="E23" i="8"/>
  <c r="AU21" i="8"/>
  <c r="AV15" i="8"/>
  <c r="O159" i="7"/>
  <c r="BE96" i="8"/>
  <c r="F96" i="8" s="1"/>
  <c r="DE90" i="8"/>
  <c r="BG88" i="8"/>
  <c r="H88" i="8" s="1"/>
  <c r="Y52" i="8"/>
  <c r="BV52" i="8" s="1"/>
  <c r="R52" i="8"/>
  <c r="Y49" i="8"/>
  <c r="BV49" i="8" s="1"/>
  <c r="N46" i="8"/>
  <c r="BV46" i="8"/>
  <c r="E45" i="8"/>
  <c r="DC45" i="8"/>
  <c r="E41" i="8"/>
  <c r="W36" i="8"/>
  <c r="BV36" i="8"/>
  <c r="AO26" i="8"/>
  <c r="AM27" i="8"/>
  <c r="AM26" i="8" s="1"/>
  <c r="N22" i="8"/>
  <c r="G18" i="8"/>
  <c r="P16" i="8"/>
  <c r="DB16" i="8" s="1"/>
  <c r="W172" i="7"/>
  <c r="L172" i="7" s="1"/>
  <c r="N172" i="7"/>
  <c r="E22" i="8"/>
  <c r="E20" i="8"/>
  <c r="M16" i="8"/>
  <c r="AL204" i="7"/>
  <c r="W200" i="7"/>
  <c r="CD198" i="7"/>
  <c r="BE194" i="7"/>
  <c r="J191" i="7"/>
  <c r="J190" i="7" s="1"/>
  <c r="BE183" i="7"/>
  <c r="AM175" i="7"/>
  <c r="BC175" i="7" s="1"/>
  <c r="BC157" i="7"/>
  <c r="D157" i="7" s="1"/>
  <c r="BE154" i="7"/>
  <c r="AM152" i="7"/>
  <c r="BC152" i="7" s="1"/>
  <c r="D152" i="7" s="1"/>
  <c r="BE152" i="7"/>
  <c r="F152" i="7" s="1"/>
  <c r="AG149" i="7"/>
  <c r="AE149" i="7" s="1"/>
  <c r="BE147" i="7"/>
  <c r="AY142" i="7"/>
  <c r="BZ101" i="7"/>
  <c r="AO131" i="7"/>
  <c r="T131" i="7"/>
  <c r="BH131" i="7"/>
  <c r="I131" i="7" s="1"/>
  <c r="O217" i="7"/>
  <c r="AM216" i="7"/>
  <c r="BC216" i="7" s="1"/>
  <c r="D216" i="7" s="1"/>
  <c r="CD215" i="7"/>
  <c r="AM208" i="7"/>
  <c r="CD202" i="7"/>
  <c r="CD200" i="7"/>
  <c r="N198" i="7"/>
  <c r="H195" i="7"/>
  <c r="G192" i="7"/>
  <c r="AV189" i="7"/>
  <c r="AV236" i="7" s="1"/>
  <c r="L185" i="7"/>
  <c r="L183" i="7"/>
  <c r="BC178" i="7"/>
  <c r="D178" i="7" s="1"/>
  <c r="BE168" i="7"/>
  <c r="BE164" i="7"/>
  <c r="F164" i="7" s="1"/>
  <c r="BC164" i="7"/>
  <c r="D164" i="7" s="1"/>
  <c r="BG158" i="7"/>
  <c r="H158" i="7" s="1"/>
  <c r="AQ153" i="7"/>
  <c r="AO153" i="7" s="1"/>
  <c r="CD157" i="7"/>
  <c r="BE157" i="7"/>
  <c r="CD151" i="7"/>
  <c r="AM148" i="7"/>
  <c r="BC148" i="7" s="1"/>
  <c r="D148" i="7" s="1"/>
  <c r="BE148" i="7"/>
  <c r="BP141" i="7"/>
  <c r="BG143" i="7"/>
  <c r="H143" i="7" s="1"/>
  <c r="H142" i="7" s="1"/>
  <c r="AQ142" i="7"/>
  <c r="W139" i="7"/>
  <c r="Q139" i="7"/>
  <c r="CD139" i="7" s="1"/>
  <c r="N139" i="7"/>
  <c r="Q138" i="7"/>
  <c r="CD138" i="7" s="1"/>
  <c r="W138" i="7"/>
  <c r="BE138" i="7"/>
  <c r="EH138" i="7" s="1"/>
  <c r="AE136" i="7"/>
  <c r="Q136" i="7"/>
  <c r="CD136" i="7" s="1"/>
  <c r="BE134" i="7"/>
  <c r="W133" i="7"/>
  <c r="N133" i="7"/>
  <c r="CD213" i="7"/>
  <c r="CD195" i="7"/>
  <c r="AG193" i="7"/>
  <c r="K192" i="7"/>
  <c r="K190" i="7" s="1"/>
  <c r="L150" i="7"/>
  <c r="DC21" i="8"/>
  <c r="L152" i="7"/>
  <c r="BE151" i="7"/>
  <c r="L146" i="7"/>
  <c r="AW142" i="7"/>
  <c r="AM135" i="7"/>
  <c r="R131" i="7"/>
  <c r="Y131" i="7"/>
  <c r="AM130" i="7"/>
  <c r="M129" i="7"/>
  <c r="N128" i="7"/>
  <c r="BH119" i="7"/>
  <c r="I119" i="7" s="1"/>
  <c r="BE118" i="7"/>
  <c r="F118" i="7" s="1"/>
  <c r="AM118" i="7"/>
  <c r="Q112" i="7"/>
  <c r="CD112" i="7" s="1"/>
  <c r="T107" i="7"/>
  <c r="W105" i="7"/>
  <c r="L105" i="7" s="1"/>
  <c r="Q102" i="7"/>
  <c r="CD102" i="7" s="1"/>
  <c r="W100" i="7"/>
  <c r="W96" i="7"/>
  <c r="L96" i="7" s="1"/>
  <c r="N96" i="7"/>
  <c r="Y88" i="7"/>
  <c r="N80" i="7"/>
  <c r="Q80" i="7"/>
  <c r="CD80" i="7" s="1"/>
  <c r="BU79" i="7"/>
  <c r="N77" i="7"/>
  <c r="Q77" i="7"/>
  <c r="CD77" i="7" s="1"/>
  <c r="AM75" i="7"/>
  <c r="BC75" i="7" s="1"/>
  <c r="D75" i="7" s="1"/>
  <c r="BU73" i="7"/>
  <c r="W68" i="7"/>
  <c r="BE66" i="7"/>
  <c r="F66" i="7" s="1"/>
  <c r="CA43" i="7"/>
  <c r="W27" i="7"/>
  <c r="Q27" i="7"/>
  <c r="CD27" i="7" s="1"/>
  <c r="I19" i="7"/>
  <c r="AS1022" i="6"/>
  <c r="AT1022" i="6"/>
  <c r="AU1022" i="6" s="1"/>
  <c r="BI129" i="7"/>
  <c r="W125" i="7"/>
  <c r="O125" i="7" s="1"/>
  <c r="W122" i="7"/>
  <c r="N122" i="7"/>
  <c r="BD119" i="7"/>
  <c r="E119" i="7" s="1"/>
  <c r="BG119" i="7"/>
  <c r="BK110" i="7"/>
  <c r="BE108" i="7"/>
  <c r="EH108" i="7" s="1"/>
  <c r="W108" i="7"/>
  <c r="O108" i="7" s="1"/>
  <c r="BG107" i="7"/>
  <c r="H107" i="7" s="1"/>
  <c r="BE106" i="7"/>
  <c r="EH106" i="7" s="1"/>
  <c r="N106" i="7"/>
  <c r="W102" i="7"/>
  <c r="L102" i="7" s="1"/>
  <c r="BG101" i="7"/>
  <c r="H101" i="7" s="1"/>
  <c r="AG94" i="7"/>
  <c r="Q94" i="7" s="1"/>
  <c r="BF89" i="7"/>
  <c r="G89" i="7" s="1"/>
  <c r="BG88" i="7"/>
  <c r="H88" i="7" s="1"/>
  <c r="BF87" i="7"/>
  <c r="G87" i="7" s="1"/>
  <c r="S85" i="7"/>
  <c r="BH79" i="7"/>
  <c r="I79" i="7" s="1"/>
  <c r="BD79" i="7"/>
  <c r="Q78" i="7"/>
  <c r="CD78" i="7" s="1"/>
  <c r="N78" i="7"/>
  <c r="Y111" i="7"/>
  <c r="Q111" i="7" s="1"/>
  <c r="S107" i="7"/>
  <c r="BE102" i="7"/>
  <c r="Q96" i="7"/>
  <c r="CD96" i="7" s="1"/>
  <c r="Q92" i="7"/>
  <c r="CD92" i="7" s="1"/>
  <c r="N72" i="7"/>
  <c r="N92" i="7"/>
  <c r="BZ79" i="7"/>
  <c r="BV78" i="7"/>
  <c r="BV72" i="7"/>
  <c r="BE72" i="7"/>
  <c r="F72" i="7" s="1"/>
  <c r="BV36" i="7"/>
  <c r="AE36" i="7"/>
  <c r="BC36" i="7" s="1"/>
  <c r="D36" i="7" s="1"/>
  <c r="AS30" i="7"/>
  <c r="G27" i="7"/>
  <c r="G26" i="7" s="1"/>
  <c r="J21" i="7"/>
  <c r="J19" i="7" s="1"/>
  <c r="AT955" i="6"/>
  <c r="AU955" i="6" s="1"/>
  <c r="AT953" i="6"/>
  <c r="AU953" i="6" s="1"/>
  <c r="AS950" i="6"/>
  <c r="AT948" i="6"/>
  <c r="AU948" i="6" s="1"/>
  <c r="AT934" i="6"/>
  <c r="AU934" i="6" s="1"/>
  <c r="AJ895" i="6"/>
  <c r="AD895" i="6"/>
  <c r="Q67" i="7"/>
  <c r="BE64" i="7"/>
  <c r="BF62" i="7"/>
  <c r="G62" i="7" s="1"/>
  <c r="BH53" i="7"/>
  <c r="I53" i="7" s="1"/>
  <c r="Y51" i="7"/>
  <c r="BV51" i="7" s="1"/>
  <c r="Y49" i="7"/>
  <c r="AE40" i="7"/>
  <c r="N38" i="7"/>
  <c r="N34" i="7"/>
  <c r="AE27" i="7"/>
  <c r="AE26" i="7" s="1"/>
  <c r="I27" i="7"/>
  <c r="I26" i="7" s="1"/>
  <c r="AE23" i="7"/>
  <c r="L23" i="7" s="1"/>
  <c r="BG19" i="7"/>
  <c r="BG15" i="7" s="1"/>
  <c r="AM20" i="7"/>
  <c r="BH16" i="7"/>
  <c r="AO16" i="7"/>
  <c r="U16" i="7"/>
  <c r="AT946" i="6"/>
  <c r="AU946" i="6" s="1"/>
  <c r="M53" i="7"/>
  <c r="W42" i="7"/>
  <c r="N35" i="7"/>
  <c r="AE895" i="6"/>
  <c r="AB895" i="6"/>
  <c r="Y895" i="6"/>
  <c r="BJ26" i="7"/>
  <c r="AU17" i="7"/>
  <c r="AU16" i="7" s="1"/>
  <c r="V895" i="6"/>
  <c r="J895" i="6"/>
  <c r="AV895" i="6" s="1"/>
  <c r="T895" i="6"/>
  <c r="AF860" i="6"/>
  <c r="AT860" i="6" s="1"/>
  <c r="AU860" i="6" s="1"/>
  <c r="AW834" i="6"/>
  <c r="AS834" i="6"/>
  <c r="AW833" i="6"/>
  <c r="AS833" i="6"/>
  <c r="AW832" i="6"/>
  <c r="AS832" i="6"/>
  <c r="Z818" i="6"/>
  <c r="AW808" i="6"/>
  <c r="AW805" i="6"/>
  <c r="Y672" i="6"/>
  <c r="M578" i="6"/>
  <c r="AS776" i="6"/>
  <c r="AW776" i="6"/>
  <c r="AW773" i="6"/>
  <c r="AE672" i="6"/>
  <c r="AB672" i="6"/>
  <c r="AC578" i="6"/>
  <c r="R578" i="6"/>
  <c r="AS775" i="6"/>
  <c r="AW775" i="6"/>
  <c r="M672" i="6"/>
  <c r="U672" i="6"/>
  <c r="AH578" i="6"/>
  <c r="AS802" i="6"/>
  <c r="AW795" i="6"/>
  <c r="AS772" i="6"/>
  <c r="AW772" i="6"/>
  <c r="S672" i="6"/>
  <c r="L672" i="6"/>
  <c r="AJ578" i="6"/>
  <c r="AC419" i="6"/>
  <c r="U419" i="6"/>
  <c r="AW768" i="6"/>
  <c r="AW760" i="6"/>
  <c r="AW749" i="6"/>
  <c r="AV678" i="6"/>
  <c r="AT580" i="6"/>
  <c r="AU580" i="6" s="1"/>
  <c r="AS580" i="6"/>
  <c r="AT568" i="6"/>
  <c r="AU568" i="6" s="1"/>
  <c r="AT555" i="6"/>
  <c r="AU555" i="6" s="1"/>
  <c r="AT547" i="6"/>
  <c r="AU547" i="6" s="1"/>
  <c r="AK419" i="6"/>
  <c r="X419" i="6"/>
  <c r="S419" i="6"/>
  <c r="AW750"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T421" i="6"/>
  <c r="AU421" i="6" s="1"/>
  <c r="AS396" i="6"/>
  <c r="AV386" i="6"/>
  <c r="AU385" i="6"/>
  <c r="AS368" i="6"/>
  <c r="AV340" i="6"/>
  <c r="AW337" i="6"/>
  <c r="AT333" i="6"/>
  <c r="AU333" i="6" s="1"/>
  <c r="AW328" i="6"/>
  <c r="AT328" i="6"/>
  <c r="AU328" i="6" s="1"/>
  <c r="AW323" i="6"/>
  <c r="AW322" i="6"/>
  <c r="AW312" i="6"/>
  <c r="AT312" i="6"/>
  <c r="AU312" i="6" s="1"/>
  <c r="AW307" i="6"/>
  <c r="AW306" i="6"/>
  <c r="AW299" i="6"/>
  <c r="AW298" i="6"/>
  <c r="AK269" i="6"/>
  <c r="V269" i="6"/>
  <c r="AG246" i="6"/>
  <c r="AG232" i="6" s="1"/>
  <c r="AN247" i="6"/>
  <c r="V232" i="6"/>
  <c r="AK208" i="6"/>
  <c r="AS183" i="6"/>
  <c r="AT183" i="6"/>
  <c r="AU183" i="6" s="1"/>
  <c r="AW183" i="6"/>
  <c r="AT179" i="6"/>
  <c r="AU179" i="6" s="1"/>
  <c r="AW179" i="6"/>
  <c r="AG433" i="6"/>
  <c r="AT465" i="6"/>
  <c r="AU465" i="6" s="1"/>
  <c r="AV443" i="6"/>
  <c r="AS290" i="6"/>
  <c r="AW290" i="6"/>
  <c r="AV283" i="6"/>
  <c r="AF283" i="6"/>
  <c r="AS283" i="6" s="1"/>
  <c r="AB269" i="6"/>
  <c r="Y208" i="6"/>
  <c r="AW189" i="6"/>
  <c r="AT189" i="6"/>
  <c r="AU189" i="6" s="1"/>
  <c r="AW181" i="6"/>
  <c r="AV486" i="6"/>
  <c r="AW465" i="6"/>
  <c r="AV385" i="6"/>
  <c r="AW336" i="6"/>
  <c r="AW329" i="6"/>
  <c r="AW313" i="6"/>
  <c r="AV281" i="6"/>
  <c r="AF281" i="6"/>
  <c r="AT281" i="6" s="1"/>
  <c r="AU281" i="6" s="1"/>
  <c r="AE269" i="6"/>
  <c r="AB232" i="6"/>
  <c r="X232" i="6"/>
  <c r="X208" i="6"/>
  <c r="L208" i="6"/>
  <c r="AT181" i="6"/>
  <c r="AU181" i="6" s="1"/>
  <c r="AS181" i="6"/>
  <c r="I278" i="6"/>
  <c r="I277" i="6" s="1"/>
  <c r="AW263" i="6"/>
  <c r="AW251" i="6"/>
  <c r="AV249" i="6"/>
  <c r="AF229" i="6"/>
  <c r="AT220" i="6"/>
  <c r="AU220" i="6" s="1"/>
  <c r="AW212" i="6"/>
  <c r="AW205" i="6"/>
  <c r="AW176" i="6"/>
  <c r="AV163" i="6"/>
  <c r="AE148" i="6"/>
  <c r="Y148" i="6"/>
  <c r="M148" i="6"/>
  <c r="AW289" i="6"/>
  <c r="AS259" i="6"/>
  <c r="AW254" i="6"/>
  <c r="AW237" i="6"/>
  <c r="AW223" i="6"/>
  <c r="AS218" i="6"/>
  <c r="AW213" i="6"/>
  <c r="AF210" i="6"/>
  <c r="AF209" i="6" s="1"/>
  <c r="AV210" i="6"/>
  <c r="AT186" i="6"/>
  <c r="AU186" i="6" s="1"/>
  <c r="AM163" i="6"/>
  <c r="T148" i="6"/>
  <c r="Q148" i="6"/>
  <c r="AW118" i="6"/>
  <c r="AT118" i="6"/>
  <c r="AU118" i="6" s="1"/>
  <c r="AS118" i="6"/>
  <c r="AT78" i="6"/>
  <c r="AU78" i="6" s="1"/>
  <c r="AW78" i="6"/>
  <c r="AS78" i="6"/>
  <c r="AW264" i="6"/>
  <c r="AS119" i="6"/>
  <c r="AW119" i="6"/>
  <c r="AT119" i="6"/>
  <c r="AU119" i="6" s="1"/>
  <c r="AW198" i="6"/>
  <c r="AW192" i="6"/>
  <c r="AW169" i="6"/>
  <c r="AB148" i="6"/>
  <c r="K148" i="6"/>
  <c r="F107" i="2"/>
  <c r="F84" i="2"/>
  <c r="AW150" i="6"/>
  <c r="AN150" i="6"/>
  <c r="AS117" i="6"/>
  <c r="AV116" i="6"/>
  <c r="AS105" i="6"/>
  <c r="AW99" i="6"/>
  <c r="AF74" i="6"/>
  <c r="AT74" i="6" s="1"/>
  <c r="AU74" i="6" s="1"/>
  <c r="J29" i="6"/>
  <c r="J26" i="6" s="1"/>
  <c r="J25" i="6" s="1"/>
  <c r="AS52" i="6"/>
  <c r="AW52" i="6"/>
  <c r="AT49" i="6"/>
  <c r="AU49" i="6" s="1"/>
  <c r="J10" i="1"/>
  <c r="E10" i="1"/>
  <c r="U12" i="3"/>
  <c r="H22" i="2"/>
  <c r="C22" i="2"/>
  <c r="AV150" i="6"/>
  <c r="AW132" i="6"/>
  <c r="AS127" i="6"/>
  <c r="AS94" i="6"/>
  <c r="AW94" i="6"/>
  <c r="AT79" i="6"/>
  <c r="AU79" i="6" s="1"/>
  <c r="AV74" i="6"/>
  <c r="AS46" i="6"/>
  <c r="AS22" i="6"/>
  <c r="F74" i="3"/>
  <c r="S66" i="3"/>
  <c r="S59" i="3"/>
  <c r="S49" i="3"/>
  <c r="E12" i="3"/>
  <c r="E22" i="2"/>
  <c r="F23" i="2"/>
  <c r="AT150" i="6"/>
  <c r="AU150" i="6" s="1"/>
  <c r="AS140" i="6"/>
  <c r="AW111" i="6"/>
  <c r="AS103" i="6"/>
  <c r="AW103" i="6"/>
  <c r="AS98" i="6"/>
  <c r="AW98" i="6"/>
  <c r="AW44" i="6"/>
  <c r="AC16" i="6"/>
  <c r="H10" i="1"/>
  <c r="P45" i="3"/>
  <c r="J12" i="3"/>
  <c r="S25" i="3"/>
  <c r="K22" i="2"/>
  <c r="F35" i="2"/>
  <c r="AW860" i="6"/>
  <c r="EH164" i="7"/>
  <c r="CT53" i="8"/>
  <c r="K53" i="8"/>
  <c r="AM114" i="8"/>
  <c r="BC211" i="8"/>
  <c r="D211" i="8" s="1"/>
  <c r="F46" i="9"/>
  <c r="GC46" i="9"/>
  <c r="FX110" i="9"/>
  <c r="AW210" i="6"/>
  <c r="N49" i="7"/>
  <c r="BE49" i="7"/>
  <c r="F49" i="7" s="1"/>
  <c r="E79" i="7"/>
  <c r="F134" i="7"/>
  <c r="EH134" i="7"/>
  <c r="W142" i="8"/>
  <c r="CW73" i="8"/>
  <c r="H159" i="8"/>
  <c r="N27" i="9"/>
  <c r="Q65" i="9"/>
  <c r="FZ65" i="9"/>
  <c r="N65" i="9"/>
  <c r="W65" i="9"/>
  <c r="L65" i="9" s="1"/>
  <c r="E123" i="9"/>
  <c r="DP19" i="9"/>
  <c r="F71" i="9"/>
  <c r="BC46" i="9"/>
  <c r="D46" i="9" s="1"/>
  <c r="Q84" i="9"/>
  <c r="N84" i="9"/>
  <c r="BE84" i="9"/>
  <c r="F84" i="9" s="1"/>
  <c r="W84" i="9"/>
  <c r="FX84" i="9" s="1"/>
  <c r="AW283" i="6"/>
  <c r="O36" i="7"/>
  <c r="O102" i="7"/>
  <c r="BC108" i="7"/>
  <c r="D108" i="7" s="1"/>
  <c r="L108" i="7"/>
  <c r="J129" i="7"/>
  <c r="O68" i="7"/>
  <c r="AE193" i="7"/>
  <c r="N52" i="8"/>
  <c r="L78" i="8"/>
  <c r="L28" i="8"/>
  <c r="W104" i="8"/>
  <c r="BC202" i="8"/>
  <c r="D202" i="8" s="1"/>
  <c r="H114" i="8"/>
  <c r="CQ73" i="8"/>
  <c r="F42" i="9"/>
  <c r="GC42" i="9"/>
  <c r="FZ62" i="9"/>
  <c r="BV62" i="9"/>
  <c r="BE62" i="9"/>
  <c r="F62" i="9" s="1"/>
  <c r="Q62" i="9"/>
  <c r="W62" i="9"/>
  <c r="L62" i="9" s="1"/>
  <c r="N62" i="9"/>
  <c r="F66" i="9"/>
  <c r="GC66" i="9"/>
  <c r="FG29" i="9"/>
  <c r="O136" i="9"/>
  <c r="Q57" i="9"/>
  <c r="BV57" i="9"/>
  <c r="FX105" i="9"/>
  <c r="W167" i="9"/>
  <c r="L167" i="9" s="1"/>
  <c r="N167" i="9"/>
  <c r="BE167" i="9"/>
  <c r="F167" i="9" s="1"/>
  <c r="Z227" i="9"/>
  <c r="Z140" i="9"/>
  <c r="AW204" i="9"/>
  <c r="W111" i="7"/>
  <c r="BC111" i="7" s="1"/>
  <c r="F108" i="7"/>
  <c r="L36" i="7"/>
  <c r="AU142" i="7"/>
  <c r="L138" i="7"/>
  <c r="L139" i="7"/>
  <c r="BC139" i="7"/>
  <c r="D139" i="7" s="1"/>
  <c r="O139" i="7"/>
  <c r="EH148" i="7"/>
  <c r="F148" i="7"/>
  <c r="Q44" i="8"/>
  <c r="W44" i="8"/>
  <c r="O44" i="8" s="1"/>
  <c r="N44" i="8"/>
  <c r="BE44" i="8"/>
  <c r="F44" i="8" s="1"/>
  <c r="BV44" i="8"/>
  <c r="DB104" i="8"/>
  <c r="O126" i="8"/>
  <c r="L126" i="8"/>
  <c r="BC126" i="8"/>
  <c r="D126" i="8" s="1"/>
  <c r="J15" i="9"/>
  <c r="DP15" i="9"/>
  <c r="BC139" i="8"/>
  <c r="D139" i="8" s="1"/>
  <c r="BK18" i="9"/>
  <c r="BC122" i="8"/>
  <c r="D122" i="8" s="1"/>
  <c r="L217" i="8"/>
  <c r="BC217" i="8"/>
  <c r="D217" i="8" s="1"/>
  <c r="GB19" i="9"/>
  <c r="O42" i="9"/>
  <c r="L86" i="9"/>
  <c r="GC109" i="9"/>
  <c r="F109" i="9"/>
  <c r="GC133" i="9"/>
  <c r="F133" i="9"/>
  <c r="FX126" i="9"/>
  <c r="L133" i="9"/>
  <c r="O133" i="9"/>
  <c r="BC133" i="9"/>
  <c r="D133" i="9" s="1"/>
  <c r="FX133" i="9"/>
  <c r="FX106" i="9"/>
  <c r="AX140" i="9"/>
  <c r="BC84" i="9"/>
  <c r="D84" i="9" s="1"/>
  <c r="V59" i="3"/>
  <c r="W215" i="9"/>
  <c r="W208" i="9"/>
  <c r="W202" i="9"/>
  <c r="L202" i="9" s="1"/>
  <c r="W200" i="9"/>
  <c r="N199" i="9"/>
  <c r="H194" i="9"/>
  <c r="H193" i="9" s="1"/>
  <c r="AM194" i="9"/>
  <c r="Q193" i="9"/>
  <c r="O193" i="9" s="1"/>
  <c r="AE191" i="9"/>
  <c r="AM183" i="9"/>
  <c r="BC183" i="9" s="1"/>
  <c r="D183" i="9" s="1"/>
  <c r="BE214" i="9"/>
  <c r="F214" i="9" s="1"/>
  <c r="BG207" i="9"/>
  <c r="BG204" i="9" s="1"/>
  <c r="BM193" i="9"/>
  <c r="BK193" i="9" s="1"/>
  <c r="Y193" i="9"/>
  <c r="W193" i="9" s="1"/>
  <c r="BF190" i="9"/>
  <c r="BD190" i="9"/>
  <c r="BE170" i="9"/>
  <c r="F170" i="9" s="1"/>
  <c r="AM170" i="9"/>
  <c r="BC170" i="9" s="1"/>
  <c r="D170" i="9" s="1"/>
  <c r="AY172" i="9"/>
  <c r="BG182" i="9"/>
  <c r="H182" i="9" s="1"/>
  <c r="L182" i="9"/>
  <c r="BE176" i="9"/>
  <c r="F176" i="9" s="1"/>
  <c r="AM176" i="9"/>
  <c r="BC176" i="9" s="1"/>
  <c r="BC174" i="9"/>
  <c r="D174" i="9" s="1"/>
  <c r="L170" i="9"/>
  <c r="BJ144" i="9"/>
  <c r="BJ141" i="9" s="1"/>
  <c r="BE168" i="9"/>
  <c r="F168" i="9" s="1"/>
  <c r="AM162" i="9"/>
  <c r="BC162" i="9" s="1"/>
  <c r="D162" i="9" s="1"/>
  <c r="AM152" i="9"/>
  <c r="AU148" i="9"/>
  <c r="Q136" i="9"/>
  <c r="N133" i="9"/>
  <c r="T131" i="9"/>
  <c r="BF129" i="9"/>
  <c r="G129" i="9" s="1"/>
  <c r="GB125" i="9"/>
  <c r="BE124" i="9"/>
  <c r="F124" i="9" s="1"/>
  <c r="AS103" i="9"/>
  <c r="ER103" i="9"/>
  <c r="Q121" i="9"/>
  <c r="W121" i="9"/>
  <c r="L121" i="9" s="1"/>
  <c r="BH119" i="9"/>
  <c r="I119" i="9" s="1"/>
  <c r="BE117" i="9"/>
  <c r="GC117" i="9" s="1"/>
  <c r="E112" i="9"/>
  <c r="GB112" i="9"/>
  <c r="FR103" i="9"/>
  <c r="AQ103" i="9"/>
  <c r="BH104" i="9"/>
  <c r="AB103" i="9"/>
  <c r="CV101" i="9"/>
  <c r="E92" i="9"/>
  <c r="GB92" i="9"/>
  <c r="BZ89" i="9"/>
  <c r="S89" i="9"/>
  <c r="W82" i="9"/>
  <c r="FX82" i="9" s="1"/>
  <c r="N82" i="9"/>
  <c r="Q64" i="9"/>
  <c r="W64" i="9"/>
  <c r="FZ64" i="9"/>
  <c r="S62" i="9"/>
  <c r="BG62" i="9"/>
  <c r="H62" i="9" s="1"/>
  <c r="BG58" i="9"/>
  <c r="H58" i="9" s="1"/>
  <c r="R54" i="9"/>
  <c r="Y54" i="9"/>
  <c r="FZ54" i="9" s="1"/>
  <c r="AI29" i="9"/>
  <c r="AI25" i="9" s="1"/>
  <c r="BI27" i="9"/>
  <c r="E27" i="9"/>
  <c r="GB27" i="9"/>
  <c r="DZ26" i="9"/>
  <c r="DS26" i="9"/>
  <c r="FN19" i="9"/>
  <c r="AW19" i="9"/>
  <c r="H19" i="9"/>
  <c r="P19" i="9"/>
  <c r="FO16" i="9"/>
  <c r="EI15" i="9"/>
  <c r="X15" i="9"/>
  <c r="N213" i="8"/>
  <c r="Y207" i="8"/>
  <c r="W206" i="8"/>
  <c r="BC206" i="8" s="1"/>
  <c r="D206" i="8" s="1"/>
  <c r="BE206" i="8"/>
  <c r="F206" i="8" s="1"/>
  <c r="BB204" i="8"/>
  <c r="N202" i="8"/>
  <c r="AO193" i="8"/>
  <c r="AM193" i="8" s="1"/>
  <c r="BF190" i="8"/>
  <c r="BE157" i="8"/>
  <c r="F157" i="8" s="1"/>
  <c r="AM157" i="8"/>
  <c r="BC157" i="8" s="1"/>
  <c r="D157" i="8" s="1"/>
  <c r="L148" i="8"/>
  <c r="W138" i="8"/>
  <c r="N138" i="8"/>
  <c r="AU18" i="8"/>
  <c r="AW16" i="8"/>
  <c r="BC160" i="9"/>
  <c r="D160" i="9" s="1"/>
  <c r="Y159" i="9"/>
  <c r="BE159" i="9" s="1"/>
  <c r="F159" i="9" s="1"/>
  <c r="AI144" i="9"/>
  <c r="AG144" i="9" s="1"/>
  <c r="AE144" i="9" s="1"/>
  <c r="AW143" i="9"/>
  <c r="FZ132" i="9"/>
  <c r="N132" i="9"/>
  <c r="Q127" i="9"/>
  <c r="AO123" i="9"/>
  <c r="FZ124" i="9"/>
  <c r="BE120" i="9"/>
  <c r="GC120" i="9" s="1"/>
  <c r="BE118" i="9"/>
  <c r="F118" i="9" s="1"/>
  <c r="FZ117" i="9"/>
  <c r="BM114" i="9"/>
  <c r="BK114" i="9" s="1"/>
  <c r="Y114" i="9"/>
  <c r="CT65" i="9"/>
  <c r="BE108" i="9"/>
  <c r="F108" i="9" s="1"/>
  <c r="N108" i="9"/>
  <c r="Y107" i="9"/>
  <c r="W107" i="9" s="1"/>
  <c r="AA103" i="9"/>
  <c r="S103" i="9" s="1"/>
  <c r="BD104" i="9"/>
  <c r="CN43" i="9" s="1"/>
  <c r="BE98" i="9"/>
  <c r="F98" i="9" s="1"/>
  <c r="R89" i="9"/>
  <c r="CX83" i="9"/>
  <c r="CJ83" i="9"/>
  <c r="BX83" i="9"/>
  <c r="BD83" i="9"/>
  <c r="E83" i="9" s="1"/>
  <c r="Y73" i="9"/>
  <c r="W74" i="9"/>
  <c r="FX74" i="9" s="1"/>
  <c r="CV73" i="9"/>
  <c r="BX65" i="9"/>
  <c r="R61" i="9"/>
  <c r="Y61" i="9"/>
  <c r="Q61" i="9" s="1"/>
  <c r="R60" i="9"/>
  <c r="BF60" i="9"/>
  <c r="G60" i="9" s="1"/>
  <c r="AE40" i="9"/>
  <c r="L40" i="9" s="1"/>
  <c r="FZ40" i="9"/>
  <c r="N40" i="9"/>
  <c r="Q38" i="9"/>
  <c r="W38" i="9"/>
  <c r="FZ38" i="9"/>
  <c r="FZ34" i="9"/>
  <c r="AE34" i="9"/>
  <c r="E32" i="9"/>
  <c r="GB32" i="9"/>
  <c r="E22" i="9"/>
  <c r="GB22" i="9"/>
  <c r="Q17" i="9"/>
  <c r="N217" i="8"/>
  <c r="BE217" i="8"/>
  <c r="F217" i="8" s="1"/>
  <c r="N215" i="8"/>
  <c r="BE215" i="8"/>
  <c r="F215" i="8" s="1"/>
  <c r="N209" i="8"/>
  <c r="W209" i="8"/>
  <c r="L209" i="8" s="1"/>
  <c r="BE209" i="8"/>
  <c r="F209" i="8" s="1"/>
  <c r="BG207" i="8"/>
  <c r="BG204" i="8" s="1"/>
  <c r="AH103" i="8"/>
  <c r="BF104" i="8"/>
  <c r="EH103" i="8"/>
  <c r="W64" i="8"/>
  <c r="O64" i="8" s="1"/>
  <c r="Q64" i="8"/>
  <c r="BE64" i="8"/>
  <c r="F64" i="8" s="1"/>
  <c r="BC154" i="9"/>
  <c r="D154" i="9" s="1"/>
  <c r="BC150" i="9"/>
  <c r="D150" i="9" s="1"/>
  <c r="Q137" i="9"/>
  <c r="GB134" i="9"/>
  <c r="BH131" i="9"/>
  <c r="I131" i="9" s="1"/>
  <c r="Q124" i="9"/>
  <c r="R119" i="9"/>
  <c r="P114" i="9"/>
  <c r="BM101" i="9"/>
  <c r="BM94" i="9"/>
  <c r="BK94" i="9" s="1"/>
  <c r="CY94" i="9"/>
  <c r="CA94" i="9"/>
  <c r="CB89" i="9"/>
  <c r="AG89" i="9"/>
  <c r="AE89" i="9" s="1"/>
  <c r="T89" i="9"/>
  <c r="BH89" i="9"/>
  <c r="I89" i="9" s="1"/>
  <c r="Q86" i="9"/>
  <c r="FZ86" i="9"/>
  <c r="R47" i="9"/>
  <c r="Y47" i="9"/>
  <c r="BE47" i="9" s="1"/>
  <c r="BF47" i="9"/>
  <c r="G47" i="9" s="1"/>
  <c r="P43" i="9"/>
  <c r="FY43" i="9"/>
  <c r="BD43" i="9"/>
  <c r="E43" i="9" s="1"/>
  <c r="FL19" i="9"/>
  <c r="AG19" i="9"/>
  <c r="Q19" i="9" s="1"/>
  <c r="H18" i="9"/>
  <c r="FM16" i="9"/>
  <c r="AF15" i="9"/>
  <c r="BH190" i="8"/>
  <c r="BE163" i="8"/>
  <c r="F163" i="8" s="1"/>
  <c r="AM163" i="8"/>
  <c r="Q132" i="8"/>
  <c r="W132" i="8"/>
  <c r="S129" i="8"/>
  <c r="BG129" i="8"/>
  <c r="BK91" i="8"/>
  <c r="D91" i="8" s="1"/>
  <c r="BM89" i="8"/>
  <c r="BK89" i="8" s="1"/>
  <c r="Q90" i="8"/>
  <c r="BE90" i="8"/>
  <c r="F90" i="8" s="1"/>
  <c r="BV90" i="8"/>
  <c r="AO119" i="7"/>
  <c r="BE119" i="7" s="1"/>
  <c r="BZ83" i="7"/>
  <c r="W138" i="9"/>
  <c r="O138" i="9" s="1"/>
  <c r="N138" i="9"/>
  <c r="CT83" i="9"/>
  <c r="K119" i="9"/>
  <c r="FZ113" i="9"/>
  <c r="W113" i="9"/>
  <c r="N113" i="9"/>
  <c r="BP103" i="9"/>
  <c r="E105" i="9"/>
  <c r="GB105" i="9"/>
  <c r="N105" i="9"/>
  <c r="BE105" i="9"/>
  <c r="Z103" i="9"/>
  <c r="R103" i="9" s="1"/>
  <c r="Q91" i="9"/>
  <c r="BV91" i="9"/>
  <c r="AM90" i="9"/>
  <c r="CY89" i="9"/>
  <c r="Y87" i="9"/>
  <c r="FZ87" i="9" s="1"/>
  <c r="R87" i="9"/>
  <c r="BM83" i="9"/>
  <c r="BM73" i="9"/>
  <c r="BK73" i="9" s="1"/>
  <c r="BV74" i="9"/>
  <c r="M73" i="9"/>
  <c r="FY73" i="9"/>
  <c r="CJ65" i="9"/>
  <c r="R59" i="9"/>
  <c r="BF59" i="9"/>
  <c r="G59" i="9" s="1"/>
  <c r="K43" i="9"/>
  <c r="CT43" i="9"/>
  <c r="N39" i="9"/>
  <c r="BE39" i="9"/>
  <c r="F39" i="9" s="1"/>
  <c r="N36" i="9"/>
  <c r="AE36" i="9"/>
  <c r="DZ19" i="9"/>
  <c r="DS19" i="9"/>
  <c r="AG16" i="9"/>
  <c r="Q16" i="9" s="1"/>
  <c r="FZ17" i="9"/>
  <c r="AU17" i="9"/>
  <c r="AW16" i="9"/>
  <c r="AX15" i="9"/>
  <c r="EY15" i="9"/>
  <c r="N210" i="8"/>
  <c r="BH207" i="8"/>
  <c r="BH204" i="8" s="1"/>
  <c r="Q207" i="8"/>
  <c r="O207" i="8" s="1"/>
  <c r="BE202" i="8"/>
  <c r="F202" i="8" s="1"/>
  <c r="BE165" i="8"/>
  <c r="F165" i="8" s="1"/>
  <c r="AM165" i="8"/>
  <c r="BC165" i="8" s="1"/>
  <c r="D165" i="8" s="1"/>
  <c r="AA144" i="8"/>
  <c r="AA141" i="8" s="1"/>
  <c r="BG149" i="8"/>
  <c r="H149" i="8" s="1"/>
  <c r="P131" i="8"/>
  <c r="DB131" i="8" s="1"/>
  <c r="M131" i="8"/>
  <c r="E44" i="8"/>
  <c r="DC44" i="8"/>
  <c r="DE44" i="8"/>
  <c r="GB95" i="9"/>
  <c r="FZ90" i="9"/>
  <c r="E88" i="9"/>
  <c r="AA83" i="9"/>
  <c r="BG83" i="9" s="1"/>
  <c r="H83" i="9" s="1"/>
  <c r="E87" i="9"/>
  <c r="BF79" i="9"/>
  <c r="CP79" i="9" s="1"/>
  <c r="Q70" i="9"/>
  <c r="E54" i="9"/>
  <c r="Y49" i="9"/>
  <c r="W49" i="9" s="1"/>
  <c r="R49" i="9"/>
  <c r="S47" i="9"/>
  <c r="GB36" i="9"/>
  <c r="BV34" i="9"/>
  <c r="W34" i="9"/>
  <c r="W210" i="8"/>
  <c r="BJ206" i="8"/>
  <c r="BJ205" i="8" s="1"/>
  <c r="BM205" i="8"/>
  <c r="BK205" i="8" s="1"/>
  <c r="BE201" i="8"/>
  <c r="F201" i="8" s="1"/>
  <c r="N198" i="8"/>
  <c r="M193" i="8"/>
  <c r="I191" i="8"/>
  <c r="BO189" i="8"/>
  <c r="AM173" i="8"/>
  <c r="BC173" i="8" s="1"/>
  <c r="BG167" i="8"/>
  <c r="H167" i="8" s="1"/>
  <c r="AM155" i="8"/>
  <c r="BC155" i="8" s="1"/>
  <c r="D155" i="8" s="1"/>
  <c r="L150" i="8"/>
  <c r="BE136" i="8"/>
  <c r="F136" i="8" s="1"/>
  <c r="W136" i="8"/>
  <c r="N135" i="8"/>
  <c r="Q134" i="8"/>
  <c r="Q128" i="8"/>
  <c r="W128" i="8"/>
  <c r="L128" i="8" s="1"/>
  <c r="E124" i="8"/>
  <c r="DE124" i="8"/>
  <c r="BN103" i="8"/>
  <c r="AE112" i="8"/>
  <c r="BC112" i="8" s="1"/>
  <c r="Q112" i="8"/>
  <c r="BE109" i="8"/>
  <c r="F109" i="8" s="1"/>
  <c r="W109" i="8"/>
  <c r="O109" i="8" s="1"/>
  <c r="AE106" i="8"/>
  <c r="L106" i="8" s="1"/>
  <c r="Q106" i="8"/>
  <c r="W95" i="8"/>
  <c r="O95" i="8" s="1"/>
  <c r="Y94" i="8"/>
  <c r="W94" i="8" s="1"/>
  <c r="BV92" i="8"/>
  <c r="AE92" i="8"/>
  <c r="O92" i="8" s="1"/>
  <c r="AM90" i="8"/>
  <c r="BC90" i="8" s="1"/>
  <c r="D90" i="8" s="1"/>
  <c r="AO89" i="8"/>
  <c r="AG73" i="8"/>
  <c r="N73" i="8" s="1"/>
  <c r="BH73" i="8"/>
  <c r="T73" i="8"/>
  <c r="AE72" i="8"/>
  <c r="O72" i="8" s="1"/>
  <c r="BV72" i="8"/>
  <c r="N72" i="8"/>
  <c r="R60" i="8"/>
  <c r="BF60" i="8"/>
  <c r="G60" i="8" s="1"/>
  <c r="Y60" i="8"/>
  <c r="BE60" i="8" s="1"/>
  <c r="F60" i="8" s="1"/>
  <c r="AM24" i="8"/>
  <c r="BC24" i="8" s="1"/>
  <c r="D24" i="8" s="1"/>
  <c r="AO19" i="8"/>
  <c r="AU187" i="7"/>
  <c r="BC187" i="7" s="1"/>
  <c r="D187" i="7" s="1"/>
  <c r="CD187" i="7"/>
  <c r="BE187" i="7"/>
  <c r="EH187" i="7" s="1"/>
  <c r="AM156" i="7"/>
  <c r="BC156" i="7" s="1"/>
  <c r="D156" i="7" s="1"/>
  <c r="BE156" i="7"/>
  <c r="F156" i="7" s="1"/>
  <c r="AI144" i="7"/>
  <c r="AG144" i="7" s="1"/>
  <c r="AG145" i="7"/>
  <c r="N145" i="7" s="1"/>
  <c r="AE132" i="7"/>
  <c r="BE132" i="7"/>
  <c r="EH132" i="7" s="1"/>
  <c r="BK123" i="7"/>
  <c r="BZ73" i="9"/>
  <c r="BG85" i="9"/>
  <c r="H85" i="9" s="1"/>
  <c r="BV81" i="9"/>
  <c r="BH79" i="9"/>
  <c r="I79" i="9" s="1"/>
  <c r="BV78" i="9"/>
  <c r="FZ67" i="9"/>
  <c r="BG65" i="9"/>
  <c r="H65" i="9" s="1"/>
  <c r="GB60" i="9"/>
  <c r="GB59" i="9"/>
  <c r="GB55" i="9"/>
  <c r="BE17" i="9"/>
  <c r="AI189" i="8"/>
  <c r="BK173" i="8"/>
  <c r="BE169" i="8"/>
  <c r="F169" i="8" s="1"/>
  <c r="BE147" i="8"/>
  <c r="F147" i="8" s="1"/>
  <c r="E137" i="8"/>
  <c r="DC137" i="8"/>
  <c r="BI123" i="8"/>
  <c r="J123" i="8" s="1"/>
  <c r="BM119" i="8"/>
  <c r="BK119" i="8" s="1"/>
  <c r="BK121" i="8"/>
  <c r="E121" i="8"/>
  <c r="DE121" i="8"/>
  <c r="AM101" i="8"/>
  <c r="DB101" i="8"/>
  <c r="BV100" i="8"/>
  <c r="W100" i="8"/>
  <c r="BC100" i="8" s="1"/>
  <c r="D100" i="8" s="1"/>
  <c r="AG94" i="8"/>
  <c r="T94" i="8"/>
  <c r="BK67" i="8"/>
  <c r="BM65" i="8"/>
  <c r="AE67" i="8"/>
  <c r="L67" i="8" s="1"/>
  <c r="BV67" i="8"/>
  <c r="N67" i="8"/>
  <c r="Y58" i="8"/>
  <c r="N58" i="8" s="1"/>
  <c r="BF58" i="8"/>
  <c r="G58" i="8" s="1"/>
  <c r="R58" i="8"/>
  <c r="S49" i="8"/>
  <c r="BG49" i="8"/>
  <c r="H49" i="8" s="1"/>
  <c r="R48" i="8"/>
  <c r="AE32" i="8"/>
  <c r="BC32" i="8" s="1"/>
  <c r="D32" i="8" s="1"/>
  <c r="BV32" i="8"/>
  <c r="BG159" i="7"/>
  <c r="H159" i="7" s="1"/>
  <c r="AO149" i="8"/>
  <c r="AM149" i="8" s="1"/>
  <c r="BC149" i="8" s="1"/>
  <c r="D149" i="8" s="1"/>
  <c r="AQ144" i="8"/>
  <c r="AQ141" i="8" s="1"/>
  <c r="BM144" i="8"/>
  <c r="BM141" i="8" s="1"/>
  <c r="BK141" i="8" s="1"/>
  <c r="BU89" i="8"/>
  <c r="BD123" i="8"/>
  <c r="DE123" i="8" s="1"/>
  <c r="M123" i="8"/>
  <c r="Y119" i="8"/>
  <c r="W119" i="8" s="1"/>
  <c r="Y107" i="8"/>
  <c r="N107" i="8" s="1"/>
  <c r="M94" i="8"/>
  <c r="BU94" i="8"/>
  <c r="E87" i="8"/>
  <c r="DC87" i="8"/>
  <c r="DE87" i="8"/>
  <c r="AO79" i="8"/>
  <c r="AM79" i="8" s="1"/>
  <c r="AM80" i="8"/>
  <c r="N66" i="8"/>
  <c r="BV66" i="8"/>
  <c r="E54" i="8"/>
  <c r="DE54" i="8"/>
  <c r="T53" i="8"/>
  <c r="BH53" i="8"/>
  <c r="CR53" i="8" s="1"/>
  <c r="E52" i="8"/>
  <c r="DE52" i="8"/>
  <c r="DC52" i="8"/>
  <c r="L166" i="7"/>
  <c r="BC166" i="7"/>
  <c r="D166" i="7" s="1"/>
  <c r="W127" i="8"/>
  <c r="Q127" i="8"/>
  <c r="DC106" i="8"/>
  <c r="CG101" i="8"/>
  <c r="AG89" i="8"/>
  <c r="DC76" i="8"/>
  <c r="BV68" i="8"/>
  <c r="DC57" i="8"/>
  <c r="Q24" i="8"/>
  <c r="E24" i="8"/>
  <c r="AY15" i="8"/>
  <c r="AS15" i="8"/>
  <c r="N215" i="7"/>
  <c r="AT204" i="7"/>
  <c r="BE200" i="7"/>
  <c r="EH200" i="7" s="1"/>
  <c r="AM196" i="7"/>
  <c r="CD196" i="7"/>
  <c r="L148" i="7"/>
  <c r="Q135" i="7"/>
  <c r="CD135" i="7" s="1"/>
  <c r="BM131" i="7"/>
  <c r="AE112" i="7"/>
  <c r="BE112" i="7"/>
  <c r="W106" i="7"/>
  <c r="L106" i="7" s="1"/>
  <c r="Q106" i="7"/>
  <c r="CD106" i="7" s="1"/>
  <c r="M101" i="7"/>
  <c r="BU101" i="7"/>
  <c r="BE127" i="8"/>
  <c r="F127" i="8" s="1"/>
  <c r="BF119" i="8"/>
  <c r="G119" i="8" s="1"/>
  <c r="BU83" i="8"/>
  <c r="P114" i="8"/>
  <c r="DB114" i="8" s="1"/>
  <c r="DE106" i="8"/>
  <c r="BG55" i="8"/>
  <c r="H55" i="8" s="1"/>
  <c r="BV35" i="8"/>
  <c r="Q28" i="8"/>
  <c r="P19" i="8"/>
  <c r="DB19" i="8" s="1"/>
  <c r="K17" i="8"/>
  <c r="K16" i="8" s="1"/>
  <c r="BN15" i="8"/>
  <c r="BA15" i="8"/>
  <c r="AR15" i="8"/>
  <c r="W211" i="7"/>
  <c r="L211" i="7" s="1"/>
  <c r="BE211" i="7"/>
  <c r="F211" i="7" s="1"/>
  <c r="N211" i="7"/>
  <c r="CD209" i="7"/>
  <c r="CD203" i="7"/>
  <c r="N202" i="7"/>
  <c r="AE200" i="7"/>
  <c r="CD181" i="7"/>
  <c r="BE175" i="7"/>
  <c r="L171" i="7"/>
  <c r="L156" i="7"/>
  <c r="AM150" i="7"/>
  <c r="BC150" i="7" s="1"/>
  <c r="D150" i="7" s="1"/>
  <c r="BE150" i="7"/>
  <c r="F150" i="7" s="1"/>
  <c r="N134" i="7"/>
  <c r="O128" i="7"/>
  <c r="N112" i="7"/>
  <c r="AO104" i="7"/>
  <c r="BF65" i="8"/>
  <c r="CP65" i="8" s="1"/>
  <c r="E58" i="8"/>
  <c r="DE58" i="8"/>
  <c r="T31" i="8"/>
  <c r="G28" i="8"/>
  <c r="AQ15" i="8"/>
  <c r="BB204" i="7"/>
  <c r="BE196" i="7"/>
  <c r="EH196" i="7" s="1"/>
  <c r="CD192" i="7"/>
  <c r="BE160" i="7"/>
  <c r="EH160" i="7" s="1"/>
  <c r="CD155" i="7"/>
  <c r="BE155" i="7"/>
  <c r="W135" i="7"/>
  <c r="W131" i="7" s="1"/>
  <c r="L131" i="7" s="1"/>
  <c r="BE135" i="7"/>
  <c r="EH135" i="7" s="1"/>
  <c r="R123" i="7"/>
  <c r="BF123" i="7"/>
  <c r="G123" i="7" s="1"/>
  <c r="BM114" i="7"/>
  <c r="BK114" i="7" s="1"/>
  <c r="BF111" i="7"/>
  <c r="G111" i="7" s="1"/>
  <c r="BZ65" i="7"/>
  <c r="Y107" i="7"/>
  <c r="Q107" i="7" s="1"/>
  <c r="R107" i="7"/>
  <c r="L75" i="7"/>
  <c r="R85" i="7"/>
  <c r="W41" i="7"/>
  <c r="Q41" i="7"/>
  <c r="CD41" i="7" s="1"/>
  <c r="BV41" i="7"/>
  <c r="BE41" i="7"/>
  <c r="F41" i="7" s="1"/>
  <c r="AO19" i="7"/>
  <c r="BJ16" i="7"/>
  <c r="BJ15" i="7" s="1"/>
  <c r="K18" i="7"/>
  <c r="K16" i="7" s="1"/>
  <c r="K15" i="7" s="1"/>
  <c r="AS942" i="6"/>
  <c r="AT942" i="6"/>
  <c r="AU942" i="6" s="1"/>
  <c r="AT550" i="6"/>
  <c r="AU550" i="6" s="1"/>
  <c r="AS550" i="6"/>
  <c r="AW550" i="6"/>
  <c r="BE99" i="7"/>
  <c r="EH99" i="7" s="1"/>
  <c r="Q98" i="7"/>
  <c r="CD98" i="7" s="1"/>
  <c r="N98" i="7"/>
  <c r="BE98" i="7"/>
  <c r="EH98" i="7" s="1"/>
  <c r="BE96" i="7"/>
  <c r="F96" i="7" s="1"/>
  <c r="BG89" i="7"/>
  <c r="H89" i="7" s="1"/>
  <c r="AG83" i="7"/>
  <c r="AE83" i="7" s="1"/>
  <c r="BF79" i="7"/>
  <c r="G79" i="7" s="1"/>
  <c r="L78" i="7"/>
  <c r="BV76" i="7"/>
  <c r="BE75" i="7"/>
  <c r="EH75" i="7" s="1"/>
  <c r="BE68" i="7"/>
  <c r="F68" i="7" s="1"/>
  <c r="BV68" i="7"/>
  <c r="N67" i="7"/>
  <c r="BH65" i="7"/>
  <c r="I65" i="7" s="1"/>
  <c r="T65" i="7"/>
  <c r="Q64" i="7"/>
  <c r="CD64" i="7" s="1"/>
  <c r="BE42" i="7"/>
  <c r="F42" i="7" s="1"/>
  <c r="AE42" i="7"/>
  <c r="BH26" i="7"/>
  <c r="J17" i="7"/>
  <c r="J16" i="7" s="1"/>
  <c r="BI16" i="7"/>
  <c r="AS806" i="6"/>
  <c r="AW806" i="6"/>
  <c r="AW797" i="6"/>
  <c r="AS797" i="6"/>
  <c r="W215" i="7"/>
  <c r="L215" i="7" s="1"/>
  <c r="CD147" i="7"/>
  <c r="BU94" i="7"/>
  <c r="BE128" i="7"/>
  <c r="EH128" i="7" s="1"/>
  <c r="BE120" i="7"/>
  <c r="EH120" i="7" s="1"/>
  <c r="BE116" i="7"/>
  <c r="EH116" i="7" s="1"/>
  <c r="BF114" i="7"/>
  <c r="G114" i="7" s="1"/>
  <c r="BU53" i="7"/>
  <c r="BV99" i="7"/>
  <c r="BG94" i="7"/>
  <c r="H94" i="7" s="1"/>
  <c r="AM77" i="7"/>
  <c r="W76" i="7"/>
  <c r="BF65" i="7"/>
  <c r="G65" i="7" s="1"/>
  <c r="BC64" i="7"/>
  <c r="D64" i="7" s="1"/>
  <c r="N64" i="7"/>
  <c r="Y60" i="7"/>
  <c r="N60" i="7" s="1"/>
  <c r="R55" i="7"/>
  <c r="Y55" i="7"/>
  <c r="N55" i="7" s="1"/>
  <c r="S52" i="7"/>
  <c r="BG52" i="7"/>
  <c r="H52" i="7" s="1"/>
  <c r="Y47" i="7"/>
  <c r="BE47" i="7" s="1"/>
  <c r="F47" i="7" s="1"/>
  <c r="R47" i="7"/>
  <c r="S47" i="7"/>
  <c r="BV42" i="7"/>
  <c r="P26" i="7"/>
  <c r="AE24" i="7"/>
  <c r="L24" i="7" s="1"/>
  <c r="N24" i="7"/>
  <c r="S19" i="7"/>
  <c r="BE115" i="7"/>
  <c r="F115" i="7" s="1"/>
  <c r="W112" i="7"/>
  <c r="BG84" i="7"/>
  <c r="H84" i="7" s="1"/>
  <c r="N75" i="7"/>
  <c r="BV75" i="7"/>
  <c r="BG73" i="7"/>
  <c r="H73" i="7" s="1"/>
  <c r="BG57" i="7"/>
  <c r="H57" i="7" s="1"/>
  <c r="S57" i="7"/>
  <c r="V53" i="7"/>
  <c r="R52" i="7"/>
  <c r="Y52" i="7"/>
  <c r="BE52" i="7" s="1"/>
  <c r="N41" i="7"/>
  <c r="Q28" i="7"/>
  <c r="CD28" i="7" s="1"/>
  <c r="BE28" i="7"/>
  <c r="BE26" i="7" s="1"/>
  <c r="BF26" i="7"/>
  <c r="AW16" i="7"/>
  <c r="AW15" i="7" s="1"/>
  <c r="Z911" i="6"/>
  <c r="Z910" i="6" s="1"/>
  <c r="Z895" i="6" s="1"/>
  <c r="R59" i="7"/>
  <c r="Y57" i="7"/>
  <c r="BV57" i="7" s="1"/>
  <c r="Q35" i="7"/>
  <c r="CD35" i="7" s="1"/>
  <c r="BE35" i="7"/>
  <c r="EH35" i="7" s="1"/>
  <c r="N22" i="7"/>
  <c r="W22" i="7"/>
  <c r="O22" i="7" s="1"/>
  <c r="AG19" i="7"/>
  <c r="Q19" i="7" s="1"/>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W395" i="6"/>
  <c r="AS395" i="6"/>
  <c r="AS338" i="6"/>
  <c r="AW338" i="6"/>
  <c r="AW252" i="6"/>
  <c r="AS252" i="6"/>
  <c r="AG53" i="7"/>
  <c r="AE53" i="7" s="1"/>
  <c r="BD43" i="7"/>
  <c r="E43" i="7" s="1"/>
  <c r="Q40" i="7"/>
  <c r="CD40" i="7" s="1"/>
  <c r="N36" i="7"/>
  <c r="Q34" i="7"/>
  <c r="CD34" i="7" s="1"/>
  <c r="AP15" i="7"/>
  <c r="AJ15" i="7"/>
  <c r="AG812" i="6"/>
  <c r="AU815" i="6"/>
  <c r="AV815" i="6"/>
  <c r="AW765" i="6"/>
  <c r="AS765" i="6"/>
  <c r="AS748" i="6"/>
  <c r="AW748" i="6"/>
  <c r="V672" i="6"/>
  <c r="AK578" i="6"/>
  <c r="AT549" i="6"/>
  <c r="AU549" i="6" s="1"/>
  <c r="AW549" i="6"/>
  <c r="AS549" i="6"/>
  <c r="AS478" i="6"/>
  <c r="AW288" i="6"/>
  <c r="AS262" i="6"/>
  <c r="AW262" i="6"/>
  <c r="J734" i="6"/>
  <c r="J733" i="6" s="1"/>
  <c r="AV733" i="6" s="1"/>
  <c r="AV801" i="6"/>
  <c r="AS744" i="6"/>
  <c r="AW744" i="6"/>
  <c r="AF709" i="6"/>
  <c r="AG689" i="6"/>
  <c r="AV689" i="6" s="1"/>
  <c r="T672" i="6"/>
  <c r="AB578" i="6"/>
  <c r="AV580" i="6"/>
  <c r="AS459" i="6"/>
  <c r="AW459" i="6"/>
  <c r="AT459" i="6"/>
  <c r="AU459" i="6" s="1"/>
  <c r="O343" i="6"/>
  <c r="O342" i="6" s="1"/>
  <c r="O341" i="6" s="1"/>
  <c r="K342" i="6"/>
  <c r="K341" i="6" s="1"/>
  <c r="AA278" i="6"/>
  <c r="AA277" i="6" s="1"/>
  <c r="AA269" i="6" s="1"/>
  <c r="Z340" i="6"/>
  <c r="Z278" i="6" s="1"/>
  <c r="Z277" i="6" s="1"/>
  <c r="AT254" i="6"/>
  <c r="AU254" i="6" s="1"/>
  <c r="AS254" i="6"/>
  <c r="AW164" i="6"/>
  <c r="AS164" i="6"/>
  <c r="I801" i="6"/>
  <c r="AS801" i="6" s="1"/>
  <c r="AS756" i="6"/>
  <c r="AS574" i="6"/>
  <c r="AW574" i="6"/>
  <c r="AT574" i="6"/>
  <c r="AU574" i="6" s="1"/>
  <c r="AS566" i="6"/>
  <c r="AW566" i="6"/>
  <c r="AT566" i="6"/>
  <c r="AU566" i="6" s="1"/>
  <c r="AW481" i="6"/>
  <c r="AS475" i="6"/>
  <c r="AW469" i="6"/>
  <c r="AS462" i="6"/>
  <c r="AW462" i="6"/>
  <c r="AT462" i="6"/>
  <c r="AU462" i="6" s="1"/>
  <c r="AS440" i="6"/>
  <c r="W433" i="6"/>
  <c r="W432" i="6" s="1"/>
  <c r="AU386" i="6"/>
  <c r="AS294" i="6"/>
  <c r="AS255" i="6"/>
  <c r="AW255" i="6"/>
  <c r="AS102" i="6"/>
  <c r="AW102" i="6"/>
  <c r="AT51" i="6"/>
  <c r="AU51" i="6" s="1"/>
  <c r="AS51" i="6"/>
  <c r="AS800" i="6"/>
  <c r="AW800" i="6"/>
  <c r="Z578" i="6"/>
  <c r="AS461" i="6"/>
  <c r="AW461" i="6"/>
  <c r="AT461" i="6"/>
  <c r="AU461" i="6" s="1"/>
  <c r="T433" i="6"/>
  <c r="T432" i="6" s="1"/>
  <c r="T419" i="6" s="1"/>
  <c r="AI419" i="6"/>
  <c r="J420" i="6"/>
  <c r="AV420" i="6" s="1"/>
  <c r="AV421" i="6"/>
  <c r="AU417" i="6"/>
  <c r="Y342" i="6"/>
  <c r="Y341" i="6" s="1"/>
  <c r="P342" i="6"/>
  <c r="P341" i="6" s="1"/>
  <c r="AS332" i="6"/>
  <c r="AS313" i="6"/>
  <c r="AS303" i="6"/>
  <c r="AS293" i="6"/>
  <c r="AS288" i="6"/>
  <c r="AF271" i="6"/>
  <c r="AW271" i="6" s="1"/>
  <c r="AW275" i="6"/>
  <c r="AS265" i="6"/>
  <c r="AW265" i="6"/>
  <c r="AV227" i="6"/>
  <c r="AF227" i="6"/>
  <c r="AT227" i="6" s="1"/>
  <c r="AU227" i="6" s="1"/>
  <c r="I71" i="6"/>
  <c r="AG71" i="6"/>
  <c r="AF71" i="6" s="1"/>
  <c r="J433" i="6"/>
  <c r="J432" i="6" s="1"/>
  <c r="AF204" i="6"/>
  <c r="AT204" i="6" s="1"/>
  <c r="AU204" i="6" s="1"/>
  <c r="AF200" i="6"/>
  <c r="AT200" i="6" s="1"/>
  <c r="AU200" i="6" s="1"/>
  <c r="AS193" i="6"/>
  <c r="AW193" i="6"/>
  <c r="AS192" i="6"/>
  <c r="AT192" i="6"/>
  <c r="AU192" i="6" s="1"/>
  <c r="AT168" i="6"/>
  <c r="AU168" i="6" s="1"/>
  <c r="AW168" i="6"/>
  <c r="AS110" i="6"/>
  <c r="AW110" i="6"/>
  <c r="AS72" i="6"/>
  <c r="Q11" i="1"/>
  <c r="S13" i="3"/>
  <c r="AW472" i="6"/>
  <c r="AW368" i="6"/>
  <c r="T269" i="6"/>
  <c r="I249" i="6"/>
  <c r="AK232" i="6"/>
  <c r="AW188" i="6"/>
  <c r="AT187" i="6"/>
  <c r="AU187" i="6" s="1"/>
  <c r="AW187" i="6"/>
  <c r="AW135" i="6"/>
  <c r="AS135" i="6"/>
  <c r="AT106" i="6"/>
  <c r="AU106" i="6" s="1"/>
  <c r="AS106" i="6"/>
  <c r="S74" i="3"/>
  <c r="AT263" i="6"/>
  <c r="AU263" i="6" s="1"/>
  <c r="AV234" i="6"/>
  <c r="J233" i="6"/>
  <c r="AS223" i="6"/>
  <c r="U208" i="6"/>
  <c r="AS182" i="6"/>
  <c r="AW131" i="6"/>
  <c r="AW129" i="6"/>
  <c r="AW127" i="6"/>
  <c r="AS99" i="6"/>
  <c r="AS58" i="6"/>
  <c r="AW58" i="6"/>
  <c r="AT19" i="6"/>
  <c r="AU19" i="6" s="1"/>
  <c r="AS19" i="6"/>
  <c r="AW19" i="6"/>
  <c r="T12" i="3"/>
  <c r="AF231" i="6"/>
  <c r="AS231" i="6" s="1"/>
  <c r="AV231" i="6"/>
  <c r="AS196" i="6"/>
  <c r="AS190" i="6"/>
  <c r="AW125" i="6"/>
  <c r="P36" i="3"/>
  <c r="G12" i="3"/>
  <c r="P13" i="3"/>
  <c r="D12" i="3"/>
  <c r="AW186" i="6"/>
  <c r="AS168"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Y14" i="6" s="1"/>
  <c r="F64" i="1"/>
  <c r="F10" i="1" s="1"/>
  <c r="L10" i="1" s="1"/>
  <c r="D22" i="2"/>
  <c r="F99" i="7"/>
  <c r="L41" i="7"/>
  <c r="EH150" i="7"/>
  <c r="F175" i="7"/>
  <c r="CS89" i="8"/>
  <c r="L113" i="9"/>
  <c r="O113" i="9"/>
  <c r="L64" i="8"/>
  <c r="FX39" i="9"/>
  <c r="BC82" i="9"/>
  <c r="GA82" i="9" s="1"/>
  <c r="L82" i="9"/>
  <c r="I104" i="9"/>
  <c r="AY144" i="9"/>
  <c r="AW144" i="9" s="1"/>
  <c r="AU144" i="9" s="1"/>
  <c r="BC202" i="9"/>
  <c r="D202" i="9" s="1"/>
  <c r="N57" i="7"/>
  <c r="N52" i="7"/>
  <c r="Q52" i="7"/>
  <c r="CD52" i="7" s="1"/>
  <c r="BV60" i="7"/>
  <c r="BC215" i="7"/>
  <c r="D215" i="7" s="1"/>
  <c r="W107" i="7"/>
  <c r="L107" i="7" s="1"/>
  <c r="N107" i="7"/>
  <c r="BK131" i="7"/>
  <c r="BY79" i="8"/>
  <c r="AO144" i="8"/>
  <c r="AO141" i="8" s="1"/>
  <c r="AM141" i="8" s="1"/>
  <c r="O112" i="8"/>
  <c r="Y144" i="8"/>
  <c r="Y141" i="8" s="1"/>
  <c r="N16" i="9"/>
  <c r="L138" i="9"/>
  <c r="W73" i="9"/>
  <c r="W159" i="9"/>
  <c r="BC159" i="9" s="1"/>
  <c r="D159" i="9" s="1"/>
  <c r="AW204" i="8"/>
  <c r="AU204" i="8" s="1"/>
  <c r="FO26" i="9"/>
  <c r="FX121" i="9"/>
  <c r="AT709" i="6"/>
  <c r="AU709" i="6" s="1"/>
  <c r="AF689" i="6"/>
  <c r="AF688" i="6" s="1"/>
  <c r="AT688" i="6" s="1"/>
  <c r="AV734" i="6"/>
  <c r="AG811" i="6"/>
  <c r="AG810" i="6" s="1"/>
  <c r="F75" i="7"/>
  <c r="L200" i="7"/>
  <c r="AE89" i="8"/>
  <c r="DC123" i="8"/>
  <c r="F132" i="7"/>
  <c r="AI141" i="7"/>
  <c r="F187" i="7"/>
  <c r="L95" i="8"/>
  <c r="L109" i="8"/>
  <c r="L210" i="8"/>
  <c r="S83" i="9"/>
  <c r="GC39" i="9"/>
  <c r="F105" i="9"/>
  <c r="GC105" i="9"/>
  <c r="H129" i="8"/>
  <c r="CQ94" i="8"/>
  <c r="G104" i="8"/>
  <c r="GB83" i="9"/>
  <c r="GC98" i="9"/>
  <c r="EO25" i="9"/>
  <c r="AS227" i="6"/>
  <c r="AW227" i="6"/>
  <c r="BC112" i="7"/>
  <c r="D112" i="7" s="1"/>
  <c r="EH155" i="7"/>
  <c r="F155" i="7"/>
  <c r="EH112" i="7"/>
  <c r="F112" i="7"/>
  <c r="W107" i="8"/>
  <c r="O107" i="8" s="1"/>
  <c r="Q107" i="8"/>
  <c r="BC67" i="8"/>
  <c r="O67" i="8"/>
  <c r="BC132" i="7"/>
  <c r="D132" i="7" s="1"/>
  <c r="L132" i="7"/>
  <c r="O132" i="7"/>
  <c r="BC72" i="8"/>
  <c r="D72" i="8" s="1"/>
  <c r="BC92" i="8"/>
  <c r="D92" i="8" s="1"/>
  <c r="L34" i="9"/>
  <c r="G79" i="9"/>
  <c r="BV87" i="9"/>
  <c r="W87" i="9"/>
  <c r="FX87" i="9" s="1"/>
  <c r="AM119" i="7"/>
  <c r="BU18" i="9"/>
  <c r="GB43" i="9"/>
  <c r="W47" i="9"/>
  <c r="FX47" i="9" s="1"/>
  <c r="Q47" i="9"/>
  <c r="AH29" i="8"/>
  <c r="AH25" i="8" s="1"/>
  <c r="N61" i="9"/>
  <c r="BV61" i="9"/>
  <c r="GB104" i="9"/>
  <c r="GC108" i="9"/>
  <c r="AU143" i="9"/>
  <c r="AW142" i="9"/>
  <c r="AU142" i="9" s="1"/>
  <c r="BV54" i="9"/>
  <c r="Q54" i="9"/>
  <c r="N54" i="9"/>
  <c r="BE54" i="9"/>
  <c r="GC54" i="9" s="1"/>
  <c r="F117" i="9"/>
  <c r="BC200" i="9"/>
  <c r="D200" i="9" s="1"/>
  <c r="AT689" i="6"/>
  <c r="W144" i="8"/>
  <c r="CD19" i="7" l="1"/>
  <c r="BC42" i="7"/>
  <c r="D42" i="7" s="1"/>
  <c r="O55" i="9"/>
  <c r="AT359" i="6"/>
  <c r="AU359" i="6" s="1"/>
  <c r="BC34" i="9"/>
  <c r="D34" i="9" s="1"/>
  <c r="AT533" i="6"/>
  <c r="AU533" i="6" s="1"/>
  <c r="AS533" i="6"/>
  <c r="AS523" i="6"/>
  <c r="AT523" i="6"/>
  <c r="AU523" i="6" s="1"/>
  <c r="L39" i="7"/>
  <c r="O39" i="7"/>
  <c r="F69" i="7"/>
  <c r="EH69" i="7"/>
  <c r="W65" i="7"/>
  <c r="Q65" i="7"/>
  <c r="W119" i="7"/>
  <c r="N119" i="7"/>
  <c r="DE131" i="8"/>
  <c r="DC131" i="8"/>
  <c r="N55" i="9"/>
  <c r="BE55" i="9"/>
  <c r="Q55" i="9"/>
  <c r="D187" i="9"/>
  <c r="GB31" i="9"/>
  <c r="DI31" i="9"/>
  <c r="L20" i="9"/>
  <c r="AK103" i="9"/>
  <c r="BH123" i="9"/>
  <c r="I123" i="9" s="1"/>
  <c r="BE112" i="9"/>
  <c r="GC112" i="9" s="1"/>
  <c r="GC64" i="9"/>
  <c r="BB189" i="8"/>
  <c r="BB140" i="8" s="1"/>
  <c r="AJ103" i="8"/>
  <c r="BH114" i="8"/>
  <c r="CR73" i="8" s="1"/>
  <c r="CB65" i="8"/>
  <c r="H16" i="7"/>
  <c r="G1" i="7"/>
  <c r="W16" i="8"/>
  <c r="CR94" i="8"/>
  <c r="L21" i="9"/>
  <c r="P31" i="9"/>
  <c r="BE200" i="8"/>
  <c r="F200" i="8" s="1"/>
  <c r="FZ20" i="9"/>
  <c r="GB61" i="9"/>
  <c r="N64" i="9"/>
  <c r="O143" i="9"/>
  <c r="L203" i="9"/>
  <c r="N195" i="9"/>
  <c r="GB130" i="9"/>
  <c r="FW103" i="9"/>
  <c r="AG123" i="9"/>
  <c r="T43" i="9"/>
  <c r="FC19" i="9"/>
  <c r="AT189" i="8"/>
  <c r="Z189" i="8"/>
  <c r="N149" i="8"/>
  <c r="CX101" i="8"/>
  <c r="BX101" i="8"/>
  <c r="V123" i="8"/>
  <c r="BG119" i="8"/>
  <c r="H119" i="8" s="1"/>
  <c r="R104" i="8"/>
  <c r="BD89" i="8"/>
  <c r="DC89" i="8" s="1"/>
  <c r="T89" i="8"/>
  <c r="BE86" i="8"/>
  <c r="BZ83" i="8"/>
  <c r="BC162" i="7"/>
  <c r="BC147" i="7"/>
  <c r="M144" i="7"/>
  <c r="Q130" i="7"/>
  <c r="CB43" i="7"/>
  <c r="AS176" i="6"/>
  <c r="AC26" i="6"/>
  <c r="AC25" i="6" s="1"/>
  <c r="AC15" i="6" s="1"/>
  <c r="L107" i="8"/>
  <c r="EH211" i="7"/>
  <c r="EH42" i="7"/>
  <c r="AG15" i="7"/>
  <c r="G65" i="8"/>
  <c r="BE60" i="7"/>
  <c r="EH60" i="7" s="1"/>
  <c r="F136" i="9"/>
  <c r="FX59" i="9"/>
  <c r="L59" i="9"/>
  <c r="BC59" i="9"/>
  <c r="O126" i="9"/>
  <c r="L126" i="9"/>
  <c r="E119" i="9"/>
  <c r="GB119" i="9"/>
  <c r="BC110" i="9"/>
  <c r="L110" i="9"/>
  <c r="O110" i="9"/>
  <c r="F36" i="9"/>
  <c r="GC36" i="9"/>
  <c r="BV58" i="9"/>
  <c r="W58" i="9"/>
  <c r="GB65" i="9"/>
  <c r="E65" i="9"/>
  <c r="F184" i="7"/>
  <c r="EH184" i="7"/>
  <c r="AT20" i="6"/>
  <c r="AU20" i="6" s="1"/>
  <c r="AW20" i="6"/>
  <c r="AV162" i="6"/>
  <c r="AG161" i="6"/>
  <c r="AT149" i="6"/>
  <c r="AH148" i="6"/>
  <c r="L38" i="9"/>
  <c r="FX37" i="9"/>
  <c r="EH47" i="7"/>
  <c r="N19" i="7"/>
  <c r="F120" i="7"/>
  <c r="W60" i="7"/>
  <c r="AI141" i="9"/>
  <c r="Q47" i="7"/>
  <c r="CD47" i="7" s="1"/>
  <c r="EH152" i="7"/>
  <c r="O23" i="7"/>
  <c r="BC124" i="7"/>
  <c r="D124" i="7" s="1"/>
  <c r="O124" i="7"/>
  <c r="O76" i="7"/>
  <c r="L76" i="7"/>
  <c r="F128" i="7"/>
  <c r="D82" i="9"/>
  <c r="BK144" i="8"/>
  <c r="BC76" i="7"/>
  <c r="D76" i="7" s="1"/>
  <c r="Q60" i="7"/>
  <c r="CD60" i="7" s="1"/>
  <c r="O82" i="9"/>
  <c r="GC118" i="9"/>
  <c r="F135" i="7"/>
  <c r="W47" i="7"/>
  <c r="L47" i="7" s="1"/>
  <c r="FZ58" i="9"/>
  <c r="F116" i="9"/>
  <c r="GC116" i="9"/>
  <c r="F32" i="7"/>
  <c r="EH32" i="7"/>
  <c r="L18" i="7"/>
  <c r="O18" i="7"/>
  <c r="BC18" i="7"/>
  <c r="AV812" i="6"/>
  <c r="L136" i="8"/>
  <c r="BE205" i="8"/>
  <c r="BC205" i="8" s="1"/>
  <c r="BC200" i="7"/>
  <c r="D200" i="7" s="1"/>
  <c r="FZ126" i="9"/>
  <c r="DA94" i="9"/>
  <c r="O68" i="8"/>
  <c r="L70" i="7"/>
  <c r="BC188" i="7"/>
  <c r="D188" i="7" s="1"/>
  <c r="BC127" i="7"/>
  <c r="D127" i="7" s="1"/>
  <c r="W153" i="7"/>
  <c r="L153" i="7" s="1"/>
  <c r="AG87" i="6"/>
  <c r="AG86" i="6" s="1"/>
  <c r="AG84" i="6" s="1"/>
  <c r="J1" i="7"/>
  <c r="X29" i="7"/>
  <c r="X25" i="7" s="1"/>
  <c r="P25" i="7" s="1"/>
  <c r="W75" i="9"/>
  <c r="N71" i="9"/>
  <c r="E137" i="9"/>
  <c r="GB137" i="9"/>
  <c r="GB135" i="9"/>
  <c r="E135" i="9"/>
  <c r="GB106" i="9"/>
  <c r="E106" i="9"/>
  <c r="E93" i="9"/>
  <c r="GB93" i="9"/>
  <c r="BE69" i="9"/>
  <c r="BE63" i="9"/>
  <c r="BQ30" i="9"/>
  <c r="FW29" i="9" s="1"/>
  <c r="CZ43" i="9"/>
  <c r="CA43" i="9"/>
  <c r="AH29" i="9"/>
  <c r="GB28" i="9"/>
  <c r="FJ26" i="9"/>
  <c r="N28" i="9"/>
  <c r="FZ28" i="9"/>
  <c r="AM27" i="9"/>
  <c r="EU26" i="9"/>
  <c r="EN15" i="9"/>
  <c r="H190" i="8"/>
  <c r="AW190" i="8"/>
  <c r="AU190" i="8" s="1"/>
  <c r="Y184" i="8"/>
  <c r="BG184" i="8"/>
  <c r="H184" i="8" s="1"/>
  <c r="O137" i="8"/>
  <c r="N136" i="8"/>
  <c r="N134" i="8"/>
  <c r="N126" i="8"/>
  <c r="BE120" i="8"/>
  <c r="F120" i="8" s="1"/>
  <c r="CZ83" i="8"/>
  <c r="BH119" i="8"/>
  <c r="DE116" i="8"/>
  <c r="E116" i="8"/>
  <c r="W116" i="8"/>
  <c r="N116" i="8"/>
  <c r="AM110" i="8"/>
  <c r="BC110" i="8" s="1"/>
  <c r="BE110" i="8"/>
  <c r="F110" i="8" s="1"/>
  <c r="AM108" i="8"/>
  <c r="BC108" i="8" s="1"/>
  <c r="D108" i="8" s="1"/>
  <c r="BE108" i="8"/>
  <c r="F108" i="8" s="1"/>
  <c r="CY101" i="8"/>
  <c r="AE97" i="8"/>
  <c r="O97" i="8" s="1"/>
  <c r="N97" i="8"/>
  <c r="E75" i="8"/>
  <c r="DE75" i="8"/>
  <c r="FP30" i="8"/>
  <c r="AQ30" i="8"/>
  <c r="T43" i="8"/>
  <c r="BE41" i="8"/>
  <c r="F41" i="8" s="1"/>
  <c r="Q37" i="8"/>
  <c r="J232" i="6"/>
  <c r="AW249" i="6"/>
  <c r="T15" i="7"/>
  <c r="EH26" i="7"/>
  <c r="L112" i="7"/>
  <c r="AW204" i="7"/>
  <c r="AU204" i="7" s="1"/>
  <c r="D173" i="8"/>
  <c r="P15" i="9"/>
  <c r="BR204" i="9"/>
  <c r="BM204" i="9" s="1"/>
  <c r="BK204" i="9" s="1"/>
  <c r="GC84" i="9"/>
  <c r="F138" i="7"/>
  <c r="DT26" i="9"/>
  <c r="W26" i="7"/>
  <c r="AQ29" i="8"/>
  <c r="T83" i="9"/>
  <c r="N86" i="9"/>
  <c r="L100" i="9"/>
  <c r="AG104" i="9"/>
  <c r="AE104" i="9" s="1"/>
  <c r="E114" i="8"/>
  <c r="AW54" i="6"/>
  <c r="AW538" i="6"/>
  <c r="O22" i="8"/>
  <c r="O95" i="7"/>
  <c r="L74" i="7"/>
  <c r="AP29" i="8"/>
  <c r="AP25" i="8" s="1"/>
  <c r="Y111" i="8"/>
  <c r="P119" i="8"/>
  <c r="DB119" i="8" s="1"/>
  <c r="BG107" i="8"/>
  <c r="H107" i="8" s="1"/>
  <c r="BE112" i="8"/>
  <c r="F112" i="8" s="1"/>
  <c r="EU103" i="8"/>
  <c r="E113" i="9"/>
  <c r="FZ71" i="9"/>
  <c r="AM102" i="9"/>
  <c r="CX101" i="9"/>
  <c r="BE23" i="9"/>
  <c r="FZ23" i="9"/>
  <c r="ES19" i="9"/>
  <c r="BC212" i="8"/>
  <c r="D212" i="8" s="1"/>
  <c r="AJ189" i="7"/>
  <c r="AJ140" i="7" s="1"/>
  <c r="T189" i="7"/>
  <c r="T236" i="7" s="1"/>
  <c r="BD104" i="7"/>
  <c r="E104" i="7" s="1"/>
  <c r="BW43" i="7" s="1"/>
  <c r="AW15" i="9"/>
  <c r="EH49" i="7"/>
  <c r="CD94" i="7"/>
  <c r="BV101" i="7"/>
  <c r="E126" i="9"/>
  <c r="L200" i="9"/>
  <c r="DE114" i="8"/>
  <c r="F117" i="7"/>
  <c r="BC95" i="7"/>
  <c r="D95" i="7" s="1"/>
  <c r="BM15" i="7"/>
  <c r="BH101" i="7"/>
  <c r="I101" i="7" s="1"/>
  <c r="BF52" i="9"/>
  <c r="G52" i="9" s="1"/>
  <c r="BG51" i="9"/>
  <c r="H51" i="9" s="1"/>
  <c r="S51" i="9"/>
  <c r="AU164" i="8"/>
  <c r="BC164" i="8" s="1"/>
  <c r="D164" i="8" s="1"/>
  <c r="BE164" i="8"/>
  <c r="F164" i="8" s="1"/>
  <c r="L97" i="8"/>
  <c r="FC30" i="9"/>
  <c r="CG101" i="9"/>
  <c r="AM185" i="8"/>
  <c r="BC185" i="8" s="1"/>
  <c r="D185" i="8" s="1"/>
  <c r="BE185" i="8"/>
  <c r="F185" i="8" s="1"/>
  <c r="AM183" i="8"/>
  <c r="BE183" i="8"/>
  <c r="F183" i="8" s="1"/>
  <c r="AM181" i="8"/>
  <c r="BE181" i="8"/>
  <c r="AM179" i="8"/>
  <c r="BE179" i="8"/>
  <c r="F179" i="8" s="1"/>
  <c r="AM177" i="8"/>
  <c r="BE177" i="8"/>
  <c r="F177" i="8" s="1"/>
  <c r="AC103" i="8"/>
  <c r="EC103" i="8"/>
  <c r="E115" i="8"/>
  <c r="DE115" i="8"/>
  <c r="I114" i="8"/>
  <c r="BK112" i="8"/>
  <c r="D112" i="8" s="1"/>
  <c r="BM111" i="8"/>
  <c r="BK111" i="8" s="1"/>
  <c r="FL103" i="8"/>
  <c r="ER103" i="8"/>
  <c r="DE96" i="8"/>
  <c r="E96" i="8"/>
  <c r="BK95" i="8"/>
  <c r="BM94" i="8"/>
  <c r="K83" i="8"/>
  <c r="CT83" i="8"/>
  <c r="N50" i="8"/>
  <c r="Q50" i="8"/>
  <c r="AS326" i="6"/>
  <c r="DM19" i="9"/>
  <c r="Y94" i="9"/>
  <c r="Q94" i="9" s="1"/>
  <c r="E94" i="9"/>
  <c r="BG89" i="9"/>
  <c r="N80" i="9"/>
  <c r="FZ69" i="9"/>
  <c r="L183" i="8"/>
  <c r="BC178" i="8"/>
  <c r="L177" i="8"/>
  <c r="BC39" i="8"/>
  <c r="D39" i="8" s="1"/>
  <c r="N34" i="8"/>
  <c r="FO30" i="8"/>
  <c r="BH31" i="8"/>
  <c r="AI29" i="8"/>
  <c r="L24" i="8"/>
  <c r="K19" i="8"/>
  <c r="K15" i="8" s="1"/>
  <c r="BF19" i="8"/>
  <c r="M19" i="8"/>
  <c r="AA15" i="8"/>
  <c r="AT15" i="8"/>
  <c r="AD15" i="8"/>
  <c r="L217" i="7"/>
  <c r="AG207" i="7"/>
  <c r="AE207" i="7" s="1"/>
  <c r="Q207" i="7"/>
  <c r="O207" i="7" s="1"/>
  <c r="AO205" i="7"/>
  <c r="AM205" i="7" s="1"/>
  <c r="BC198" i="7"/>
  <c r="D198" i="7" s="1"/>
  <c r="AH140" i="7"/>
  <c r="BE192" i="7"/>
  <c r="F192" i="7" s="1"/>
  <c r="AN189" i="7"/>
  <c r="AN236" i="7" s="1"/>
  <c r="AG190" i="7"/>
  <c r="X189" i="7"/>
  <c r="CA94" i="7"/>
  <c r="BN30" i="7"/>
  <c r="BX65" i="7"/>
  <c r="O64" i="7"/>
  <c r="BC63" i="7"/>
  <c r="D63" i="7" s="1"/>
  <c r="Y61" i="7"/>
  <c r="H19" i="7"/>
  <c r="H15" i="7" s="1"/>
  <c r="BE20" i="7"/>
  <c r="BL15" i="7"/>
  <c r="AI15" i="7"/>
  <c r="AR15" i="7"/>
  <c r="AI672" i="6"/>
  <c r="O588" i="6"/>
  <c r="O587" i="6" s="1"/>
  <c r="R419" i="6"/>
  <c r="Z421" i="6"/>
  <c r="Z420" i="6" s="1"/>
  <c r="BF119" i="9"/>
  <c r="L105" i="9"/>
  <c r="AG101" i="9"/>
  <c r="CA89" i="8"/>
  <c r="BH26" i="8"/>
  <c r="AS757" i="6"/>
  <c r="AS328" i="6"/>
  <c r="AS203" i="6"/>
  <c r="AW138" i="6"/>
  <c r="AS126" i="6"/>
  <c r="AW117" i="6"/>
  <c r="AW105" i="6"/>
  <c r="AS100" i="6"/>
  <c r="CQ89" i="9"/>
  <c r="H89" i="9"/>
  <c r="CP89" i="9"/>
  <c r="G89" i="9"/>
  <c r="AB236" i="7"/>
  <c r="AB140" i="7"/>
  <c r="T140" i="7" s="1"/>
  <c r="FZ19" i="9"/>
  <c r="O106" i="8"/>
  <c r="BC64" i="8"/>
  <c r="D64" i="8" s="1"/>
  <c r="N56" i="8"/>
  <c r="AJ266" i="6"/>
  <c r="BC105" i="8"/>
  <c r="D105" i="8" s="1"/>
  <c r="BC50" i="7"/>
  <c r="D50" i="7" s="1"/>
  <c r="F215" i="7"/>
  <c r="AW456" i="6"/>
  <c r="AS456" i="6"/>
  <c r="AT544" i="6"/>
  <c r="AU544" i="6" s="1"/>
  <c r="AW544" i="6"/>
  <c r="I812" i="6"/>
  <c r="I811" i="6" s="1"/>
  <c r="I810" i="6" s="1"/>
  <c r="AS860" i="6"/>
  <c r="R53" i="7"/>
  <c r="BF53" i="7"/>
  <c r="G53" i="7" s="1"/>
  <c r="O37" i="7"/>
  <c r="L37" i="7"/>
  <c r="L23" i="8"/>
  <c r="O23" i="8"/>
  <c r="N98" i="9"/>
  <c r="AE98" i="9"/>
  <c r="GB97" i="9"/>
  <c r="E97" i="9"/>
  <c r="P83" i="9"/>
  <c r="BU83" i="9"/>
  <c r="FY83" i="9"/>
  <c r="AE196" i="8"/>
  <c r="N196" i="8"/>
  <c r="E184" i="8"/>
  <c r="BD144" i="8"/>
  <c r="D178" i="8"/>
  <c r="DC70" i="8"/>
  <c r="DE70" i="8"/>
  <c r="E70" i="8"/>
  <c r="Q70" i="8"/>
  <c r="W70" i="8"/>
  <c r="Y65" i="8"/>
  <c r="BV65" i="8" s="1"/>
  <c r="AE40" i="8"/>
  <c r="O40" i="8" s="1"/>
  <c r="BE40" i="8"/>
  <c r="Q40" i="8"/>
  <c r="AE36" i="8"/>
  <c r="BE36" i="8"/>
  <c r="F36" i="8" s="1"/>
  <c r="Q32" i="8"/>
  <c r="N32" i="8"/>
  <c r="BE32" i="8"/>
  <c r="F32" i="8" s="1"/>
  <c r="DC28" i="8"/>
  <c r="E28" i="8"/>
  <c r="BD26" i="8"/>
  <c r="DC26" i="8" s="1"/>
  <c r="AE27" i="8"/>
  <c r="AE26" i="8" s="1"/>
  <c r="AG26" i="8"/>
  <c r="T26" i="8"/>
  <c r="DC24" i="8"/>
  <c r="BD19" i="8"/>
  <c r="DC19" i="8" s="1"/>
  <c r="BE20" i="8"/>
  <c r="F20" i="8" s="1"/>
  <c r="AG19" i="8"/>
  <c r="AM18" i="8"/>
  <c r="AM16" i="8" s="1"/>
  <c r="AO16" i="8"/>
  <c r="BE18" i="8"/>
  <c r="AE17" i="8"/>
  <c r="L17" i="8" s="1"/>
  <c r="BE17" i="8"/>
  <c r="N17" i="8"/>
  <c r="AG16" i="8"/>
  <c r="AG15" i="8" s="1"/>
  <c r="AU214" i="7"/>
  <c r="BE214" i="7"/>
  <c r="CD214" i="7"/>
  <c r="O214" i="7"/>
  <c r="W213" i="7"/>
  <c r="BC213" i="7" s="1"/>
  <c r="D213" i="7" s="1"/>
  <c r="N213" i="7"/>
  <c r="BE213" i="7"/>
  <c r="AE212" i="7"/>
  <c r="BC212" i="7" s="1"/>
  <c r="D212" i="7" s="1"/>
  <c r="BE212" i="7"/>
  <c r="I210" i="7"/>
  <c r="BH207" i="7"/>
  <c r="BH204" i="7" s="1"/>
  <c r="AU210" i="7"/>
  <c r="BC210" i="7" s="1"/>
  <c r="D210" i="7" s="1"/>
  <c r="BE210" i="7"/>
  <c r="O210" i="7"/>
  <c r="CD210" i="7"/>
  <c r="E209" i="7"/>
  <c r="BD207" i="7"/>
  <c r="W209" i="7"/>
  <c r="N209" i="7"/>
  <c r="BE209" i="7"/>
  <c r="F209" i="7" s="1"/>
  <c r="K208" i="7"/>
  <c r="K207" i="7" s="1"/>
  <c r="BJ207" i="7"/>
  <c r="BF207" i="7"/>
  <c r="AE208" i="7"/>
  <c r="BE208" i="7"/>
  <c r="BI205" i="7"/>
  <c r="J206" i="7"/>
  <c r="J205" i="7" s="1"/>
  <c r="E206" i="7"/>
  <c r="BD205" i="7"/>
  <c r="AD205" i="7"/>
  <c r="Y206" i="7"/>
  <c r="W206" i="7" s="1"/>
  <c r="AE202" i="7"/>
  <c r="BE202" i="7"/>
  <c r="AE199" i="7"/>
  <c r="BE199" i="7"/>
  <c r="N199" i="7"/>
  <c r="I193" i="7"/>
  <c r="AU197" i="7"/>
  <c r="BE197" i="7"/>
  <c r="J196" i="7"/>
  <c r="J193" i="7" s="1"/>
  <c r="J189" i="7" s="1"/>
  <c r="BI193" i="7"/>
  <c r="E196" i="7"/>
  <c r="E193" i="7" s="1"/>
  <c r="BD193" i="7"/>
  <c r="AE191" i="7"/>
  <c r="L191" i="7" s="1"/>
  <c r="BE191" i="7"/>
  <c r="N191" i="7"/>
  <c r="AN140" i="7"/>
  <c r="X140" i="7"/>
  <c r="X236" i="7"/>
  <c r="AU186" i="7"/>
  <c r="BC186" i="7" s="1"/>
  <c r="D186" i="7" s="1"/>
  <c r="BE186" i="7"/>
  <c r="CD186" i="7"/>
  <c r="AY172" i="7"/>
  <c r="AW182" i="7"/>
  <c r="AM173" i="7"/>
  <c r="BC173" i="7" s="1"/>
  <c r="D173" i="7" s="1"/>
  <c r="BE173" i="7"/>
  <c r="CD173" i="7"/>
  <c r="AM170" i="7"/>
  <c r="BC170" i="7" s="1"/>
  <c r="D170" i="7" s="1"/>
  <c r="CD170" i="7"/>
  <c r="AM168" i="7"/>
  <c r="BC168" i="7" s="1"/>
  <c r="D168" i="7" s="1"/>
  <c r="CD168" i="7"/>
  <c r="AW167" i="7"/>
  <c r="BG167" i="7"/>
  <c r="H167" i="7" s="1"/>
  <c r="O66" i="7"/>
  <c r="BC66" i="7"/>
  <c r="D66" i="7" s="1"/>
  <c r="BV62" i="7"/>
  <c r="W62" i="7"/>
  <c r="BC62" i="7" s="1"/>
  <c r="D62" i="7" s="1"/>
  <c r="BE62" i="7"/>
  <c r="F62" i="7" s="1"/>
  <c r="O734" i="6"/>
  <c r="O733" i="6" s="1"/>
  <c r="O732" i="6" s="1"/>
  <c r="O489" i="6"/>
  <c r="O488" i="6" s="1"/>
  <c r="O487" i="6" s="1"/>
  <c r="AT486" i="6"/>
  <c r="AU486" i="6" s="1"/>
  <c r="AW486" i="6"/>
  <c r="AW463" i="6"/>
  <c r="AT463" i="6"/>
  <c r="AU463" i="6" s="1"/>
  <c r="AS458" i="6"/>
  <c r="AW458" i="6"/>
  <c r="Z433" i="6"/>
  <c r="Z432" i="6" s="1"/>
  <c r="AS427" i="6"/>
  <c r="W421" i="6"/>
  <c r="AT249" i="6"/>
  <c r="AU249" i="6" s="1"/>
  <c r="AF247" i="6"/>
  <c r="AF246" i="6" s="1"/>
  <c r="AT246" i="6" s="1"/>
  <c r="AU246" i="6" s="1"/>
  <c r="F170" i="7"/>
  <c r="EH170" i="7"/>
  <c r="K206" i="8"/>
  <c r="K205" i="8" s="1"/>
  <c r="BC40" i="9"/>
  <c r="BC38" i="9"/>
  <c r="I53" i="8"/>
  <c r="L84" i="9"/>
  <c r="W85" i="9"/>
  <c r="O85" i="9" s="1"/>
  <c r="BF53" i="8"/>
  <c r="W54" i="9"/>
  <c r="L206" i="8"/>
  <c r="E104" i="9"/>
  <c r="BW43" i="9" s="1"/>
  <c r="BY83" i="7"/>
  <c r="BE87" i="9"/>
  <c r="F87" i="9" s="1"/>
  <c r="L72" i="8"/>
  <c r="EH156" i="7"/>
  <c r="AG29" i="6"/>
  <c r="FY14" i="9"/>
  <c r="CN83" i="9"/>
  <c r="BC109" i="8"/>
  <c r="D109" i="8" s="1"/>
  <c r="AE73" i="8"/>
  <c r="L73" i="8" s="1"/>
  <c r="F28" i="7"/>
  <c r="N19" i="9"/>
  <c r="DT15" i="9" s="1"/>
  <c r="EM15" i="9"/>
  <c r="O40" i="9"/>
  <c r="O38" i="9"/>
  <c r="CW73" i="9"/>
  <c r="AM89" i="8"/>
  <c r="EH115" i="7"/>
  <c r="G26" i="8"/>
  <c r="AO15" i="8"/>
  <c r="FX33" i="9"/>
  <c r="AO83" i="9"/>
  <c r="M83" i="9"/>
  <c r="BC18" i="8"/>
  <c r="D176" i="9"/>
  <c r="O65" i="9"/>
  <c r="GA133" i="9"/>
  <c r="GB94" i="9"/>
  <c r="BE56" i="8"/>
  <c r="F56" i="8" s="1"/>
  <c r="FX100" i="9"/>
  <c r="BV84" i="9"/>
  <c r="BF53" i="9"/>
  <c r="G53" i="9" s="1"/>
  <c r="BC149" i="9"/>
  <c r="D149" i="9" s="1"/>
  <c r="CP101" i="8"/>
  <c r="CD211" i="7"/>
  <c r="Q38" i="8"/>
  <c r="AW19" i="8"/>
  <c r="AW15" i="8" s="1"/>
  <c r="Y19" i="8"/>
  <c r="BE23" i="8"/>
  <c r="F23" i="8" s="1"/>
  <c r="BJ19" i="8"/>
  <c r="BE22" i="8"/>
  <c r="F22" i="8" s="1"/>
  <c r="CQ79" i="9"/>
  <c r="H79" i="9"/>
  <c r="AM19" i="9"/>
  <c r="L124" i="7"/>
  <c r="BG83" i="7"/>
  <c r="H83" i="7" s="1"/>
  <c r="EH34" i="7"/>
  <c r="AG488" i="6"/>
  <c r="O24" i="8"/>
  <c r="F180" i="7"/>
  <c r="AS536" i="6"/>
  <c r="BC37" i="7"/>
  <c r="D37" i="7" s="1"/>
  <c r="AS39" i="6"/>
  <c r="AW39" i="6"/>
  <c r="CD20" i="7"/>
  <c r="BV63" i="7"/>
  <c r="BG62" i="7"/>
  <c r="H62" i="7" s="1"/>
  <c r="BJ206" i="7"/>
  <c r="N217" i="7"/>
  <c r="BR204" i="7"/>
  <c r="BM204" i="7" s="1"/>
  <c r="BK204" i="7" s="1"/>
  <c r="N212" i="7"/>
  <c r="CD201" i="7"/>
  <c r="Y193" i="7"/>
  <c r="W193" i="7" s="1"/>
  <c r="L193" i="7" s="1"/>
  <c r="DB13" i="8"/>
  <c r="CY31" i="8"/>
  <c r="AE143" i="9"/>
  <c r="AG142" i="9"/>
  <c r="AM138" i="9"/>
  <c r="BE138" i="9"/>
  <c r="E136" i="9"/>
  <c r="GB136" i="9"/>
  <c r="BE130" i="9"/>
  <c r="GC130" i="9" s="1"/>
  <c r="Q130" i="9"/>
  <c r="AM127" i="9"/>
  <c r="BE127" i="9"/>
  <c r="W125" i="9"/>
  <c r="BE125" i="9"/>
  <c r="W122" i="9"/>
  <c r="O122" i="9" s="1"/>
  <c r="BE122" i="9"/>
  <c r="G119" i="9"/>
  <c r="GB118" i="9"/>
  <c r="E118" i="9"/>
  <c r="AE115" i="9"/>
  <c r="FZ115" i="9"/>
  <c r="AG111" i="9"/>
  <c r="AE111" i="9" s="1"/>
  <c r="BH111" i="9"/>
  <c r="I111" i="9" s="1"/>
  <c r="AM106" i="9"/>
  <c r="BE106" i="9"/>
  <c r="AE99" i="9"/>
  <c r="L99" i="9" s="1"/>
  <c r="Q99" i="9"/>
  <c r="F92" i="7"/>
  <c r="EH92" i="7"/>
  <c r="AV811" i="6"/>
  <c r="N87" i="9"/>
  <c r="N60" i="8"/>
  <c r="FX65" i="9"/>
  <c r="FX46" i="9"/>
  <c r="O46" i="9"/>
  <c r="BF83" i="9"/>
  <c r="CP83" i="9" s="1"/>
  <c r="Q87" i="9"/>
  <c r="F200" i="7"/>
  <c r="BE55" i="7"/>
  <c r="EH55" i="7" s="1"/>
  <c r="AW231" i="6"/>
  <c r="EH28" i="7"/>
  <c r="GC124" i="9"/>
  <c r="FZ107" i="9"/>
  <c r="BC136" i="8"/>
  <c r="D136" i="8" s="1"/>
  <c r="EH68" i="7"/>
  <c r="AT65" i="6"/>
  <c r="AU65" i="6" s="1"/>
  <c r="AS249" i="6"/>
  <c r="AK266" i="6"/>
  <c r="I190" i="8"/>
  <c r="BV80" i="9"/>
  <c r="BJ193" i="8"/>
  <c r="AO89" i="9"/>
  <c r="F112" i="9"/>
  <c r="W56" i="8"/>
  <c r="O56" i="8" s="1"/>
  <c r="J123" i="9"/>
  <c r="AU15" i="7"/>
  <c r="G20" i="8"/>
  <c r="G19" i="8" s="1"/>
  <c r="BM19" i="8"/>
  <c r="BM26" i="8"/>
  <c r="BV40" i="8"/>
  <c r="L39" i="8"/>
  <c r="O39" i="8"/>
  <c r="AF15" i="8"/>
  <c r="DH19" i="8"/>
  <c r="DE19" i="8"/>
  <c r="Z225" i="8"/>
  <c r="Z140" i="8"/>
  <c r="P79" i="9"/>
  <c r="FY79" i="9"/>
  <c r="AO79" i="9"/>
  <c r="F59" i="9"/>
  <c r="BE16" i="7"/>
  <c r="EH16" i="7" s="1"/>
  <c r="S141" i="7"/>
  <c r="F80" i="7"/>
  <c r="BC23" i="8"/>
  <c r="D23" i="8" s="1"/>
  <c r="I209" i="6"/>
  <c r="AW209" i="6" s="1"/>
  <c r="AS210" i="6"/>
  <c r="AS818" i="6"/>
  <c r="AW818" i="6"/>
  <c r="AF673" i="6"/>
  <c r="AT673" i="6" s="1"/>
  <c r="AU673" i="6" s="1"/>
  <c r="AT676" i="6"/>
  <c r="AU676" i="6" s="1"/>
  <c r="F24" i="7"/>
  <c r="EH24" i="7"/>
  <c r="F27" i="7"/>
  <c r="EH27" i="7"/>
  <c r="L17" i="7"/>
  <c r="O17" i="7"/>
  <c r="AE16" i="7"/>
  <c r="AA53" i="7"/>
  <c r="N63" i="7"/>
  <c r="N73" i="7"/>
  <c r="S62" i="7"/>
  <c r="N84" i="7"/>
  <c r="BV84" i="7"/>
  <c r="W84" i="7"/>
  <c r="F70" i="7"/>
  <c r="EH70" i="7"/>
  <c r="BE203" i="7"/>
  <c r="N196" i="7"/>
  <c r="G208" i="7"/>
  <c r="BE216" i="7"/>
  <c r="AO193" i="7"/>
  <c r="AM193" i="7" s="1"/>
  <c r="L210" i="7"/>
  <c r="BH193" i="7"/>
  <c r="AJ30" i="8"/>
  <c r="AJ29" i="8" s="1"/>
  <c r="AJ25" i="8" s="1"/>
  <c r="F40" i="7"/>
  <c r="EH40" i="7"/>
  <c r="BH15" i="7"/>
  <c r="AQ25" i="8"/>
  <c r="BC91" i="9"/>
  <c r="D91" i="9" s="1"/>
  <c r="AT541" i="6"/>
  <c r="AU541" i="6" s="1"/>
  <c r="BC46" i="7"/>
  <c r="D46" i="7" s="1"/>
  <c r="AW533" i="6"/>
  <c r="M13" i="2"/>
  <c r="M22" i="2" s="1"/>
  <c r="S15" i="7"/>
  <c r="AJ29" i="7"/>
  <c r="AJ25" i="7" s="1"/>
  <c r="AJ14" i="7" s="1"/>
  <c r="BG94" i="9"/>
  <c r="H94" i="9" s="1"/>
  <c r="BV93" i="9"/>
  <c r="AZ30" i="7"/>
  <c r="AE201" i="9"/>
  <c r="BE201" i="9"/>
  <c r="F201" i="9" s="1"/>
  <c r="M129" i="9"/>
  <c r="BD129" i="9"/>
  <c r="CN94" i="9" s="1"/>
  <c r="P129" i="9"/>
  <c r="CL89" i="9"/>
  <c r="BB103" i="9"/>
  <c r="R123" i="9"/>
  <c r="Y123" i="9"/>
  <c r="BZ83" i="9"/>
  <c r="Y101" i="9"/>
  <c r="Q102" i="9"/>
  <c r="BP30" i="9"/>
  <c r="GC63" i="9"/>
  <c r="P53" i="9"/>
  <c r="BD53" i="9"/>
  <c r="GB53" i="9" s="1"/>
  <c r="E49" i="9"/>
  <c r="GB49" i="9"/>
  <c r="AE41" i="9"/>
  <c r="O41" i="9" s="1"/>
  <c r="BV41" i="9"/>
  <c r="W36" i="9"/>
  <c r="BV36" i="9"/>
  <c r="W35" i="9"/>
  <c r="L35" i="9" s="1"/>
  <c r="FZ35" i="9"/>
  <c r="AE32" i="9"/>
  <c r="BC32" i="9" s="1"/>
  <c r="D32" i="9" s="1"/>
  <c r="FZ32" i="9"/>
  <c r="I28" i="9"/>
  <c r="BH26" i="9"/>
  <c r="EQ25" i="9"/>
  <c r="AK25" i="9"/>
  <c r="U25" i="9" s="1"/>
  <c r="FY25" i="9"/>
  <c r="P26" i="9"/>
  <c r="M26" i="9"/>
  <c r="AE24" i="9"/>
  <c r="N24" i="9"/>
  <c r="EL15" i="9"/>
  <c r="AE214" i="8"/>
  <c r="L214" i="8" s="1"/>
  <c r="N214" i="8"/>
  <c r="AE192" i="8"/>
  <c r="BE192" i="8"/>
  <c r="F192" i="8" s="1"/>
  <c r="N192" i="8"/>
  <c r="K167" i="8"/>
  <c r="BJ144" i="8"/>
  <c r="BJ141" i="8" s="1"/>
  <c r="AU166" i="8"/>
  <c r="BC166" i="8" s="1"/>
  <c r="D166" i="8" s="1"/>
  <c r="BE166" i="8"/>
  <c r="F166" i="8" s="1"/>
  <c r="AU162" i="8"/>
  <c r="BE162" i="8"/>
  <c r="AM156" i="8"/>
  <c r="BC156" i="8" s="1"/>
  <c r="D156" i="8" s="1"/>
  <c r="BE156" i="8"/>
  <c r="F156" i="8" s="1"/>
  <c r="AM152" i="8"/>
  <c r="BC152" i="8" s="1"/>
  <c r="D152" i="8" s="1"/>
  <c r="BE152" i="8"/>
  <c r="F152" i="8" s="1"/>
  <c r="AM150" i="8"/>
  <c r="BC150" i="8" s="1"/>
  <c r="BE150" i="8"/>
  <c r="F150" i="8" s="1"/>
  <c r="J149" i="8"/>
  <c r="BI144" i="8"/>
  <c r="BI141" i="8" s="1"/>
  <c r="AO145" i="8"/>
  <c r="AM145" i="8" s="1"/>
  <c r="BC145" i="8" s="1"/>
  <c r="D145" i="8" s="1"/>
  <c r="BG145" i="8"/>
  <c r="H145" i="8" s="1"/>
  <c r="O143" i="8"/>
  <c r="Q142" i="8"/>
  <c r="O142" i="8" s="1"/>
  <c r="AE138" i="8"/>
  <c r="O138" i="8" s="1"/>
  <c r="Q138" i="8"/>
  <c r="AM135" i="8"/>
  <c r="BE135" i="8"/>
  <c r="F135" i="8" s="1"/>
  <c r="DC134" i="8"/>
  <c r="E134" i="8"/>
  <c r="W134" i="8"/>
  <c r="BE134" i="8"/>
  <c r="F134" i="8" s="1"/>
  <c r="U131" i="8"/>
  <c r="AK103" i="8"/>
  <c r="AG103" i="8" s="1"/>
  <c r="AE103" i="8" s="1"/>
  <c r="BH131" i="8"/>
  <c r="I131" i="8" s="1"/>
  <c r="Y131" i="8"/>
  <c r="CH94" i="8"/>
  <c r="AX103" i="8"/>
  <c r="BD129" i="8"/>
  <c r="DC129" i="8" s="1"/>
  <c r="BX94" i="8"/>
  <c r="BE128" i="8"/>
  <c r="F128" i="8" s="1"/>
  <c r="N128" i="8"/>
  <c r="AO123" i="8"/>
  <c r="BY89" i="8" s="1"/>
  <c r="FB103" i="8"/>
  <c r="AN103" i="8"/>
  <c r="AN29" i="8" s="1"/>
  <c r="AN25" i="8" s="1"/>
  <c r="BX89" i="8"/>
  <c r="BJ123" i="8"/>
  <c r="K123" i="8" s="1"/>
  <c r="DC122" i="8"/>
  <c r="E122" i="8"/>
  <c r="DE122" i="8"/>
  <c r="I119" i="8"/>
  <c r="AE66" i="8"/>
  <c r="Q66" i="8"/>
  <c r="AB30" i="8"/>
  <c r="EB30" i="8"/>
  <c r="BH65" i="8"/>
  <c r="I65" i="8" s="1"/>
  <c r="DC63" i="8"/>
  <c r="DE63" i="8"/>
  <c r="AU165" i="7"/>
  <c r="CD165" i="7"/>
  <c r="AU161" i="7"/>
  <c r="BC161" i="7" s="1"/>
  <c r="D161" i="7" s="1"/>
  <c r="BE161" i="7"/>
  <c r="CD161" i="7"/>
  <c r="D147" i="7"/>
  <c r="I145" i="7"/>
  <c r="I144" i="7" s="1"/>
  <c r="I141" i="7" s="1"/>
  <c r="BH144" i="7"/>
  <c r="BH141" i="7" s="1"/>
  <c r="AO145" i="7"/>
  <c r="AM145" i="7" s="1"/>
  <c r="BG145" i="7"/>
  <c r="H145" i="7" s="1"/>
  <c r="AG142" i="7"/>
  <c r="AE142" i="7" s="1"/>
  <c r="AE143" i="7"/>
  <c r="BC165" i="7"/>
  <c r="D165" i="7" s="1"/>
  <c r="I207" i="7"/>
  <c r="F69" i="8"/>
  <c r="BC161" i="8"/>
  <c r="D161" i="8" s="1"/>
  <c r="O93" i="9"/>
  <c r="FY131" i="9"/>
  <c r="M131" i="9"/>
  <c r="F86" i="8"/>
  <c r="BX79" i="8"/>
  <c r="BD79" i="8"/>
  <c r="BC169" i="7"/>
  <c r="Z140" i="7"/>
  <c r="O66" i="8"/>
  <c r="BC169" i="8"/>
  <c r="D169" i="8" s="1"/>
  <c r="G190" i="8"/>
  <c r="AQ153" i="9"/>
  <c r="AO153" i="9" s="1"/>
  <c r="AM153" i="9" s="1"/>
  <c r="AO158" i="9"/>
  <c r="J144" i="9"/>
  <c r="J141" i="9" s="1"/>
  <c r="BC151" i="9"/>
  <c r="D151" i="9" s="1"/>
  <c r="V205" i="8"/>
  <c r="Q206" i="8"/>
  <c r="O206" i="8" s="1"/>
  <c r="BC118" i="8"/>
  <c r="L118" i="8"/>
  <c r="W113" i="8"/>
  <c r="Q113" i="8"/>
  <c r="AA812" i="6"/>
  <c r="AA811" i="6" s="1"/>
  <c r="AA810" i="6" s="1"/>
  <c r="AW767" i="6"/>
  <c r="AS767" i="6"/>
  <c r="I129" i="8"/>
  <c r="BC177" i="8"/>
  <c r="D177" i="8" s="1"/>
  <c r="BL189" i="9"/>
  <c r="BL140" i="9" s="1"/>
  <c r="L171" i="9"/>
  <c r="L160" i="9"/>
  <c r="CA89" i="9"/>
  <c r="U123" i="9"/>
  <c r="CA65" i="9"/>
  <c r="S16" i="9"/>
  <c r="AS204" i="8"/>
  <c r="DC118" i="8"/>
  <c r="N41" i="8"/>
  <c r="Q190" i="7"/>
  <c r="AV711" i="6"/>
  <c r="G207" i="8"/>
  <c r="G26" i="9"/>
  <c r="BB189" i="9"/>
  <c r="BB227" i="9" s="1"/>
  <c r="AR189" i="9"/>
  <c r="AB189" i="9"/>
  <c r="V189" i="9"/>
  <c r="R189" i="9"/>
  <c r="G190" i="9"/>
  <c r="CY65" i="9"/>
  <c r="Y111" i="9"/>
  <c r="BA189" i="8"/>
  <c r="CJ43" i="8"/>
  <c r="N70" i="8"/>
  <c r="S62" i="8"/>
  <c r="AI189" i="7"/>
  <c r="AI236" i="7" s="1"/>
  <c r="L161" i="7"/>
  <c r="K43" i="7"/>
  <c r="U19" i="7"/>
  <c r="AS330" i="6"/>
  <c r="AS318" i="6"/>
  <c r="AS310" i="6"/>
  <c r="AS307" i="6"/>
  <c r="E207" i="8"/>
  <c r="AT204" i="8"/>
  <c r="AT140" i="8" s="1"/>
  <c r="AT14" i="8" s="1"/>
  <c r="AD189" i="8"/>
  <c r="N40" i="8"/>
  <c r="N36" i="8"/>
  <c r="Q34" i="8"/>
  <c r="AP15" i="8"/>
  <c r="AJ15" i="8"/>
  <c r="BG59" i="7"/>
  <c r="H59" i="7" s="1"/>
  <c r="AH342" i="6"/>
  <c r="AH341" i="6" s="1"/>
  <c r="AS336" i="6"/>
  <c r="AS320" i="6"/>
  <c r="O54" i="9"/>
  <c r="BC54" i="9"/>
  <c r="D54" i="9" s="1"/>
  <c r="CE101" i="9"/>
  <c r="FA30" i="9"/>
  <c r="BC75" i="9"/>
  <c r="GA75" i="9" s="1"/>
  <c r="O75" i="9"/>
  <c r="L159" i="9"/>
  <c r="DW15" i="9"/>
  <c r="BC152" i="9"/>
  <c r="D152" i="9" s="1"/>
  <c r="L58" i="9"/>
  <c r="AW74" i="6"/>
  <c r="AT283" i="6"/>
  <c r="AU283" i="6" s="1"/>
  <c r="O42" i="7"/>
  <c r="AD266" i="6"/>
  <c r="L26" i="7"/>
  <c r="BE104" i="8"/>
  <c r="F104" i="8" s="1"/>
  <c r="L20" i="7"/>
  <c r="BC110" i="7"/>
  <c r="D110" i="7" s="1"/>
  <c r="N114" i="7"/>
  <c r="U103" i="8"/>
  <c r="AG141" i="9"/>
  <c r="AE141" i="9" s="1"/>
  <c r="BA227" i="9"/>
  <c r="U131" i="9"/>
  <c r="N126" i="9"/>
  <c r="E122" i="9"/>
  <c r="BG119" i="9"/>
  <c r="H119" i="9" s="1"/>
  <c r="N116" i="9"/>
  <c r="N93" i="9"/>
  <c r="Q34" i="9"/>
  <c r="AX189" i="8"/>
  <c r="AX225" i="8" s="1"/>
  <c r="AS189" i="8"/>
  <c r="AC189" i="8"/>
  <c r="AA189" i="8"/>
  <c r="AA140" i="8" s="1"/>
  <c r="X189" i="8"/>
  <c r="X225" i="8" s="1"/>
  <c r="CU94" i="9"/>
  <c r="L208" i="9"/>
  <c r="L153" i="8"/>
  <c r="F18" i="7"/>
  <c r="O20" i="9"/>
  <c r="N202" i="9"/>
  <c r="BC157" i="9"/>
  <c r="D157" i="9" s="1"/>
  <c r="E56" i="9"/>
  <c r="Z15" i="9"/>
  <c r="L179" i="8"/>
  <c r="BE178" i="8"/>
  <c r="F178" i="8" s="1"/>
  <c r="BE161" i="8"/>
  <c r="EN103" i="8"/>
  <c r="AD103" i="8"/>
  <c r="BK123" i="8"/>
  <c r="CU89" i="8" s="1"/>
  <c r="BQ103" i="8"/>
  <c r="BJ101" i="8"/>
  <c r="K101" i="8" s="1"/>
  <c r="AO65" i="8"/>
  <c r="BE39" i="8"/>
  <c r="F39" i="8" s="1"/>
  <c r="N21" i="8"/>
  <c r="AF230" i="6"/>
  <c r="Q136" i="8"/>
  <c r="CS79" i="8"/>
  <c r="BE76" i="8"/>
  <c r="BE71" i="8"/>
  <c r="F71" i="8" s="1"/>
  <c r="BG61" i="8"/>
  <c r="H61" i="8" s="1"/>
  <c r="Y61" i="8"/>
  <c r="Q61" i="8" s="1"/>
  <c r="E57" i="8"/>
  <c r="BD43" i="8"/>
  <c r="AL15" i="8"/>
  <c r="V15" i="8" s="1"/>
  <c r="L181" i="7"/>
  <c r="L164" i="7"/>
  <c r="L154" i="7"/>
  <c r="Y129" i="7"/>
  <c r="BV94" i="7" s="1"/>
  <c r="BF44" i="7"/>
  <c r="G44" i="7" s="1"/>
  <c r="AS15" i="7"/>
  <c r="AS337" i="6"/>
  <c r="AS335" i="6"/>
  <c r="AS334" i="6"/>
  <c r="AW330" i="6"/>
  <c r="AS329" i="6"/>
  <c r="AS323" i="6"/>
  <c r="AS322" i="6"/>
  <c r="AW320" i="6"/>
  <c r="AS312" i="6"/>
  <c r="AS309" i="6"/>
  <c r="AF280" i="6"/>
  <c r="AF83" i="6"/>
  <c r="AW79" i="6"/>
  <c r="V97" i="3"/>
  <c r="T23" i="1"/>
  <c r="V74" i="3"/>
  <c r="V25" i="3"/>
  <c r="T95" i="1"/>
  <c r="T83" i="1"/>
  <c r="AS71" i="6"/>
  <c r="I688" i="6"/>
  <c r="AW688" i="6" s="1"/>
  <c r="AW689" i="6"/>
  <c r="AS689" i="6"/>
  <c r="AT71" i="6"/>
  <c r="AU71" i="6" s="1"/>
  <c r="AF29" i="6"/>
  <c r="AT29" i="6" s="1"/>
  <c r="AU29" i="6" s="1"/>
  <c r="GC47" i="9"/>
  <c r="F47" i="9"/>
  <c r="EH147" i="7"/>
  <c r="F147" i="7"/>
  <c r="DE53" i="8"/>
  <c r="E53" i="8"/>
  <c r="L77" i="8"/>
  <c r="BC77" i="8"/>
  <c r="D77" i="8" s="1"/>
  <c r="CJ101" i="8"/>
  <c r="AZ30" i="8"/>
  <c r="AZ29" i="8" s="1"/>
  <c r="GA34" i="9"/>
  <c r="N47" i="9"/>
  <c r="L92" i="8"/>
  <c r="Q60" i="8"/>
  <c r="F196" i="7"/>
  <c r="F35" i="7"/>
  <c r="AT231" i="6"/>
  <c r="AU231" i="6" s="1"/>
  <c r="BC209" i="8"/>
  <c r="D209" i="8" s="1"/>
  <c r="CN89" i="8"/>
  <c r="L42" i="7"/>
  <c r="AG15" i="9"/>
  <c r="L112" i="8"/>
  <c r="BC106" i="7"/>
  <c r="D106" i="7" s="1"/>
  <c r="EH41" i="7"/>
  <c r="Y268" i="6"/>
  <c r="BC208" i="9"/>
  <c r="D208" i="9" s="1"/>
  <c r="L106" i="9"/>
  <c r="O81" i="9"/>
  <c r="EH118" i="7"/>
  <c r="O35" i="9"/>
  <c r="Q104" i="8"/>
  <c r="W52" i="8"/>
  <c r="O52" i="8" s="1"/>
  <c r="EH72" i="7"/>
  <c r="BC139" i="9"/>
  <c r="D139" i="9" s="1"/>
  <c r="O40" i="7"/>
  <c r="BC40" i="7"/>
  <c r="D40" i="7" s="1"/>
  <c r="O136" i="7"/>
  <c r="L136" i="7"/>
  <c r="DE104" i="8"/>
  <c r="DC104" i="8"/>
  <c r="N145" i="8"/>
  <c r="ES16" i="9"/>
  <c r="AM16" i="9"/>
  <c r="L84" i="7"/>
  <c r="O84" i="7"/>
  <c r="BC84" i="7"/>
  <c r="O77" i="8"/>
  <c r="N45" i="7"/>
  <c r="BE45" i="7"/>
  <c r="W45" i="7"/>
  <c r="L45" i="7" s="1"/>
  <c r="BY94" i="7"/>
  <c r="AM94" i="7"/>
  <c r="W61" i="7"/>
  <c r="L61" i="7" s="1"/>
  <c r="Q61" i="7"/>
  <c r="BC117" i="7"/>
  <c r="D117" i="7" s="1"/>
  <c r="O117" i="7"/>
  <c r="BE167" i="7"/>
  <c r="W167" i="7"/>
  <c r="L167" i="7" s="1"/>
  <c r="BC99" i="7"/>
  <c r="D99" i="7" s="1"/>
  <c r="L99" i="7"/>
  <c r="O99" i="7"/>
  <c r="O17" i="8"/>
  <c r="BC17" i="8"/>
  <c r="BC16" i="8" s="1"/>
  <c r="EH214" i="7"/>
  <c r="F214" i="7"/>
  <c r="AE123" i="9"/>
  <c r="EN25" i="9"/>
  <c r="AH25" i="9"/>
  <c r="AW340" i="6"/>
  <c r="AT340" i="6"/>
  <c r="AU340" i="6" s="1"/>
  <c r="J53" i="8"/>
  <c r="CS53" i="8"/>
  <c r="AG578" i="6"/>
  <c r="AV587" i="6"/>
  <c r="BC70" i="8"/>
  <c r="D70" i="8" s="1"/>
  <c r="F60" i="7"/>
  <c r="O73" i="8"/>
  <c r="AM144" i="8"/>
  <c r="FZ47" i="9"/>
  <c r="O34" i="9"/>
  <c r="AV71" i="6"/>
  <c r="Q73" i="8"/>
  <c r="BE149" i="8"/>
  <c r="F149" i="8" s="1"/>
  <c r="AD268" i="6"/>
  <c r="FZ16" i="9"/>
  <c r="BC128" i="8"/>
  <c r="D128" i="8" s="1"/>
  <c r="BC106" i="8"/>
  <c r="D106" i="8" s="1"/>
  <c r="GC87" i="9"/>
  <c r="BC47" i="7"/>
  <c r="AW71" i="6"/>
  <c r="AM19" i="8"/>
  <c r="AM15" i="8" s="1"/>
  <c r="BV47" i="9"/>
  <c r="BV60" i="8"/>
  <c r="W60" i="8"/>
  <c r="D67" i="8"/>
  <c r="BC24" i="7"/>
  <c r="D24" i="7" s="1"/>
  <c r="BV73" i="8"/>
  <c r="E123" i="8"/>
  <c r="AW709" i="6"/>
  <c r="AW801" i="6"/>
  <c r="O136" i="8"/>
  <c r="O128" i="8"/>
  <c r="O106" i="7"/>
  <c r="F98" i="7"/>
  <c r="BC211" i="7"/>
  <c r="D211" i="7" s="1"/>
  <c r="F116" i="7"/>
  <c r="BV47" i="7"/>
  <c r="I29" i="6"/>
  <c r="BC106" i="9"/>
  <c r="FX41" i="9"/>
  <c r="AS74" i="6"/>
  <c r="BC35" i="9"/>
  <c r="D35" i="9" s="1"/>
  <c r="Q52" i="8"/>
  <c r="AN246" i="6"/>
  <c r="L70" i="8"/>
  <c r="AT210" i="6"/>
  <c r="AU210" i="6" s="1"/>
  <c r="AV140" i="7"/>
  <c r="AV14" i="7" s="1"/>
  <c r="AV12" i="7" s="1"/>
  <c r="AV578" i="6"/>
  <c r="AT91" i="6"/>
  <c r="AU91" i="6" s="1"/>
  <c r="AS91" i="6"/>
  <c r="CN53" i="8"/>
  <c r="AT180" i="6"/>
  <c r="AU180" i="6" s="1"/>
  <c r="AS180" i="6"/>
  <c r="AW359" i="6"/>
  <c r="AF343" i="6"/>
  <c r="AS343" i="6" s="1"/>
  <c r="D34" i="7"/>
  <c r="F33" i="7"/>
  <c r="EH33" i="7"/>
  <c r="DC79" i="8"/>
  <c r="CN79" i="8"/>
  <c r="AU217" i="9"/>
  <c r="BE217" i="9"/>
  <c r="F217" i="9" s="1"/>
  <c r="W216" i="9"/>
  <c r="N216" i="9"/>
  <c r="BV55" i="7"/>
  <c r="O24" i="7"/>
  <c r="AS709" i="6"/>
  <c r="J419" i="6"/>
  <c r="CR89" i="9"/>
  <c r="FZ49" i="9"/>
  <c r="O32" i="8"/>
  <c r="AS200" i="6"/>
  <c r="AO15" i="7"/>
  <c r="DM103" i="8"/>
  <c r="O26" i="7"/>
  <c r="GA46" i="9"/>
  <c r="BC42" i="9"/>
  <c r="BC136" i="7"/>
  <c r="D136" i="7" s="1"/>
  <c r="FX34" i="9"/>
  <c r="Q56" i="8"/>
  <c r="BE52" i="8"/>
  <c r="F52" i="8" s="1"/>
  <c r="O27" i="7"/>
  <c r="BC23" i="7"/>
  <c r="D23" i="7" s="1"/>
  <c r="O70" i="8"/>
  <c r="BG142" i="7"/>
  <c r="CS94" i="8"/>
  <c r="CN43" i="8"/>
  <c r="F55" i="9"/>
  <c r="GC55" i="9"/>
  <c r="DC53" i="8"/>
  <c r="AT116" i="6"/>
  <c r="AU116" i="6" s="1"/>
  <c r="AW116" i="6"/>
  <c r="AS116" i="6"/>
  <c r="AN215" i="6"/>
  <c r="AG214" i="6"/>
  <c r="AS339" i="6"/>
  <c r="AW339" i="6"/>
  <c r="AW522" i="6"/>
  <c r="AS522" i="6"/>
  <c r="Q31" i="7"/>
  <c r="CD31" i="7" s="1"/>
  <c r="N31" i="7"/>
  <c r="O50" i="7"/>
  <c r="M30" i="7"/>
  <c r="P30" i="7"/>
  <c r="Y15" i="7"/>
  <c r="N15" i="7" s="1"/>
  <c r="V14" i="6"/>
  <c r="BC21" i="8"/>
  <c r="D21" i="8" s="1"/>
  <c r="D93" i="8"/>
  <c r="DV103" i="8"/>
  <c r="L115" i="8"/>
  <c r="K193" i="9"/>
  <c r="F17" i="7"/>
  <c r="F16" i="7" s="1"/>
  <c r="AW536" i="6"/>
  <c r="N16" i="7"/>
  <c r="AT818" i="6"/>
  <c r="AU818" i="6" s="1"/>
  <c r="BE84" i="7"/>
  <c r="BC39" i="7"/>
  <c r="D39" i="7" s="1"/>
  <c r="AS534" i="6"/>
  <c r="U26" i="7"/>
  <c r="L110" i="7"/>
  <c r="G206" i="9"/>
  <c r="G205" i="9" s="1"/>
  <c r="FC15" i="9"/>
  <c r="BD207" i="9"/>
  <c r="EH66" i="7"/>
  <c r="BC17" i="7"/>
  <c r="I189" i="7"/>
  <c r="AS542" i="6"/>
  <c r="Q84" i="7"/>
  <c r="CD84" i="7" s="1"/>
  <c r="AW534" i="6"/>
  <c r="AG269" i="6"/>
  <c r="AF895" i="6"/>
  <c r="AT895" i="6" s="1"/>
  <c r="AU895" i="6" s="1"/>
  <c r="AP29" i="7"/>
  <c r="AP25" i="7" s="1"/>
  <c r="G15" i="7"/>
  <c r="AP204" i="9"/>
  <c r="AQ189" i="9"/>
  <c r="AF189" i="9"/>
  <c r="W201" i="9"/>
  <c r="N201" i="9"/>
  <c r="L168" i="9"/>
  <c r="CJ94" i="9"/>
  <c r="S87" i="9"/>
  <c r="AS15" i="9"/>
  <c r="AG193" i="8"/>
  <c r="AE193" i="8" s="1"/>
  <c r="F161" i="8"/>
  <c r="AO131" i="8"/>
  <c r="EK103" i="8"/>
  <c r="BV74" i="8"/>
  <c r="CA73" i="8"/>
  <c r="BX65" i="8"/>
  <c r="BV63" i="8"/>
  <c r="Y59" i="8"/>
  <c r="BH43" i="8"/>
  <c r="I43" i="8" s="1"/>
  <c r="BE35" i="8"/>
  <c r="F35" i="8" s="1"/>
  <c r="M26" i="8"/>
  <c r="BK19" i="8"/>
  <c r="BB15" i="8"/>
  <c r="BB14" i="8" s="1"/>
  <c r="BC217" i="7"/>
  <c r="D217" i="7" s="1"/>
  <c r="AS189" i="9"/>
  <c r="T189" i="9"/>
  <c r="BG190" i="9"/>
  <c r="AO143" i="9"/>
  <c r="CA53" i="9"/>
  <c r="Q37" i="9"/>
  <c r="BF31" i="9"/>
  <c r="T31" i="9"/>
  <c r="BB15" i="9"/>
  <c r="AL204" i="8"/>
  <c r="AG204" i="8" s="1"/>
  <c r="AE204" i="8" s="1"/>
  <c r="DC133" i="8"/>
  <c r="BG131" i="8"/>
  <c r="T114" i="8"/>
  <c r="DE77" i="8"/>
  <c r="N77" i="8"/>
  <c r="DE32" i="8"/>
  <c r="BJ53" i="7"/>
  <c r="AS295" i="6"/>
  <c r="AL103" i="9"/>
  <c r="FZ105" i="9"/>
  <c r="EU16" i="9"/>
  <c r="EP103" i="8"/>
  <c r="F76" i="8"/>
  <c r="CA65" i="8"/>
  <c r="CV53" i="8"/>
  <c r="V31" i="9"/>
  <c r="EO29" i="9"/>
  <c r="G206" i="8"/>
  <c r="G205" i="8" s="1"/>
  <c r="F205" i="8" s="1"/>
  <c r="D205" i="8" s="1"/>
  <c r="BM190" i="8"/>
  <c r="L158" i="8"/>
  <c r="BE118" i="8"/>
  <c r="BD111" i="8"/>
  <c r="T107" i="8"/>
  <c r="DE88" i="8"/>
  <c r="V53" i="8"/>
  <c r="DV30" i="8" s="1"/>
  <c r="AW788" i="6"/>
  <c r="AS788" i="6"/>
  <c r="AW764" i="6"/>
  <c r="AS764" i="6"/>
  <c r="I17" i="8"/>
  <c r="L196" i="7"/>
  <c r="BC194" i="7"/>
  <c r="BP189" i="7"/>
  <c r="BB189" i="7"/>
  <c r="BC134" i="7"/>
  <c r="D134" i="7" s="1"/>
  <c r="AD15" i="7"/>
  <c r="AT351" i="6"/>
  <c r="AU351" i="6" s="1"/>
  <c r="AW296" i="6"/>
  <c r="AW253" i="6"/>
  <c r="AS55" i="6"/>
  <c r="P16" i="6"/>
  <c r="P15" i="6" s="1"/>
  <c r="V16" i="8"/>
  <c r="Z15" i="8"/>
  <c r="E207" i="7"/>
  <c r="M193" i="7"/>
  <c r="L176" i="7"/>
  <c r="N137" i="7"/>
  <c r="U53" i="7"/>
  <c r="AS945" i="6"/>
  <c r="AT943" i="6"/>
  <c r="AU943" i="6" s="1"/>
  <c r="AS319" i="6"/>
  <c r="L182" i="7"/>
  <c r="AD30" i="7"/>
  <c r="AZ15" i="7"/>
  <c r="AT15" i="7"/>
  <c r="K578" i="6"/>
  <c r="U342" i="6"/>
  <c r="U341" i="6" s="1"/>
  <c r="AS306" i="6"/>
  <c r="AS302" i="6"/>
  <c r="AS299" i="6"/>
  <c r="AS251" i="6"/>
  <c r="AW218" i="6"/>
  <c r="AS169" i="6"/>
  <c r="AS141" i="6"/>
  <c r="AK16" i="6"/>
  <c r="AK15" i="6" s="1"/>
  <c r="AK12" i="6" s="1"/>
  <c r="AK11" i="6" s="1"/>
  <c r="F52" i="7"/>
  <c r="EH52" i="7"/>
  <c r="N19" i="8"/>
  <c r="CW89" i="8"/>
  <c r="AW91" i="6"/>
  <c r="M207" i="9"/>
  <c r="AT204" i="9"/>
  <c r="AL204" i="9"/>
  <c r="AG204" i="9" s="1"/>
  <c r="AE204" i="9" s="1"/>
  <c r="AG205" i="9"/>
  <c r="AE205" i="9" s="1"/>
  <c r="BQ189" i="9"/>
  <c r="BQ140" i="9" s="1"/>
  <c r="Y190" i="9"/>
  <c r="E144" i="9"/>
  <c r="E141" i="9" s="1"/>
  <c r="BC146" i="9"/>
  <c r="D146" i="9" s="1"/>
  <c r="W135" i="9"/>
  <c r="N135" i="9"/>
  <c r="FZ135" i="9"/>
  <c r="S129" i="9"/>
  <c r="BG129" i="9"/>
  <c r="W127" i="9"/>
  <c r="N127" i="9"/>
  <c r="AE125" i="9"/>
  <c r="Q125" i="9"/>
  <c r="EY103" i="9"/>
  <c r="CC89" i="9"/>
  <c r="P119" i="9"/>
  <c r="M119" i="9"/>
  <c r="FY114" i="9"/>
  <c r="BU73" i="9"/>
  <c r="J111" i="9"/>
  <c r="CS65" i="9"/>
  <c r="BK106" i="9"/>
  <c r="BM104" i="9"/>
  <c r="BK104" i="9" s="1"/>
  <c r="AE96" i="9"/>
  <c r="BV96" i="9"/>
  <c r="W92" i="9"/>
  <c r="BE92" i="9"/>
  <c r="GC92" i="9" s="1"/>
  <c r="S88" i="9"/>
  <c r="Y88" i="9"/>
  <c r="BE88" i="9" s="1"/>
  <c r="Q82" i="9"/>
  <c r="BE82" i="9"/>
  <c r="E78" i="9"/>
  <c r="GB78" i="9"/>
  <c r="N72" i="9"/>
  <c r="AE72" i="9"/>
  <c r="H17" i="9"/>
  <c r="BG16" i="9"/>
  <c r="GB17" i="9"/>
  <c r="BD16" i="9"/>
  <c r="FG15" i="9"/>
  <c r="BA15" i="9"/>
  <c r="AU210" i="8"/>
  <c r="BC210" i="8" s="1"/>
  <c r="D210" i="8" s="1"/>
  <c r="BE210" i="8"/>
  <c r="F210" i="8" s="1"/>
  <c r="AO207" i="8"/>
  <c r="AM207" i="8" s="1"/>
  <c r="W199" i="8"/>
  <c r="BC199" i="8" s="1"/>
  <c r="D199" i="8" s="1"/>
  <c r="BE199" i="8"/>
  <c r="F199" i="8" s="1"/>
  <c r="N199" i="8"/>
  <c r="AG190" i="8"/>
  <c r="AE190" i="8" s="1"/>
  <c r="AM174" i="8"/>
  <c r="BE174" i="8"/>
  <c r="BC168" i="8"/>
  <c r="D168" i="8" s="1"/>
  <c r="BC162" i="8"/>
  <c r="AU148" i="8"/>
  <c r="BC148" i="8" s="1"/>
  <c r="D148" i="8" s="1"/>
  <c r="BE148" i="8"/>
  <c r="F148" i="8" s="1"/>
  <c r="L147" i="8"/>
  <c r="BC147" i="8"/>
  <c r="D147" i="8" s="1"/>
  <c r="AM146" i="8"/>
  <c r="BC146" i="8" s="1"/>
  <c r="D146" i="8" s="1"/>
  <c r="BE146" i="8"/>
  <c r="F146" i="8" s="1"/>
  <c r="E144" i="8"/>
  <c r="E141" i="8" s="1"/>
  <c r="N132" i="8"/>
  <c r="AE132" i="8"/>
  <c r="L132" i="8" s="1"/>
  <c r="W130" i="8"/>
  <c r="W129" i="8" s="1"/>
  <c r="N130" i="8"/>
  <c r="Y129" i="8"/>
  <c r="BM129" i="8"/>
  <c r="FN103" i="8"/>
  <c r="AV103" i="8"/>
  <c r="DH29" i="8" s="1"/>
  <c r="EV103" i="8"/>
  <c r="Q124" i="8"/>
  <c r="BE124" i="8"/>
  <c r="F124" i="8" s="1"/>
  <c r="AE124" i="8"/>
  <c r="BO103" i="8"/>
  <c r="BA103" i="8"/>
  <c r="FA103" i="8"/>
  <c r="CD89" i="8"/>
  <c r="AT103" i="8"/>
  <c r="CB89" i="8"/>
  <c r="AR103" i="8"/>
  <c r="T123" i="8"/>
  <c r="EJ103" i="8"/>
  <c r="S87" i="8"/>
  <c r="Y87" i="8"/>
  <c r="W86" i="8"/>
  <c r="BV86" i="8"/>
  <c r="N86" i="8"/>
  <c r="R84" i="8"/>
  <c r="Y84" i="8"/>
  <c r="J83" i="8"/>
  <c r="CS83" i="8"/>
  <c r="AG83" i="8"/>
  <c r="AE83" i="8" s="1"/>
  <c r="T83" i="8"/>
  <c r="M83" i="8"/>
  <c r="BD83" i="8"/>
  <c r="P79" i="8"/>
  <c r="BU79" i="8"/>
  <c r="BC78" i="8"/>
  <c r="D78" i="8" s="1"/>
  <c r="BO30" i="8"/>
  <c r="BP30" i="8"/>
  <c r="FN30" i="8"/>
  <c r="EP30" i="8"/>
  <c r="O47" i="7"/>
  <c r="AW141" i="9"/>
  <c r="AU141" i="9" s="1"/>
  <c r="CU73" i="9"/>
  <c r="W57" i="7"/>
  <c r="AW65" i="6"/>
  <c r="L22" i="7"/>
  <c r="AF270" i="6"/>
  <c r="AW200" i="6"/>
  <c r="AV232" i="6"/>
  <c r="AG30" i="7"/>
  <c r="AE30" i="7" s="1"/>
  <c r="M15" i="9"/>
  <c r="O58" i="9"/>
  <c r="D106" i="9"/>
  <c r="AS340" i="6"/>
  <c r="AV246" i="6"/>
  <c r="F106" i="7"/>
  <c r="L40" i="7"/>
  <c r="AF812" i="6"/>
  <c r="AV433" i="6"/>
  <c r="P15" i="8"/>
  <c r="CP94" i="8"/>
  <c r="O59" i="9"/>
  <c r="AN91" i="6"/>
  <c r="O16" i="7"/>
  <c r="AN162" i="6"/>
  <c r="BD15" i="7"/>
  <c r="BC38" i="7"/>
  <c r="D38" i="7" s="1"/>
  <c r="P131" i="9"/>
  <c r="E127" i="9"/>
  <c r="FZ133" i="9"/>
  <c r="BE210" i="9"/>
  <c r="F210" i="9" s="1"/>
  <c r="AE210" i="9"/>
  <c r="BE209" i="9"/>
  <c r="AE71" i="9"/>
  <c r="L71" i="9" s="1"/>
  <c r="BV71" i="9"/>
  <c r="W69" i="9"/>
  <c r="BV69" i="9"/>
  <c r="S55" i="9"/>
  <c r="BG55" i="9"/>
  <c r="H55" i="9" s="1"/>
  <c r="EY30" i="9"/>
  <c r="CC53" i="9"/>
  <c r="BI53" i="9"/>
  <c r="E42" i="9"/>
  <c r="GB42" i="9"/>
  <c r="BE40" i="9"/>
  <c r="BV40" i="9"/>
  <c r="E34" i="9"/>
  <c r="GB34" i="9"/>
  <c r="BV32" i="9"/>
  <c r="Q32" i="9"/>
  <c r="BE32" i="9"/>
  <c r="S31" i="9"/>
  <c r="BG31" i="9"/>
  <c r="M31" i="9"/>
  <c r="ED30" i="9"/>
  <c r="BU31" i="9"/>
  <c r="FY31" i="9"/>
  <c r="BF26" i="9"/>
  <c r="FL26" i="9"/>
  <c r="AU28" i="9"/>
  <c r="FC26" i="9"/>
  <c r="AM26" i="9"/>
  <c r="ES26" i="9"/>
  <c r="E24" i="9"/>
  <c r="GB24" i="9"/>
  <c r="S65" i="8"/>
  <c r="BG65" i="8"/>
  <c r="H65" i="8" s="1"/>
  <c r="DC47" i="8"/>
  <c r="E47" i="8"/>
  <c r="DE47" i="8"/>
  <c r="E27" i="8"/>
  <c r="E26" i="8" s="1"/>
  <c r="DC27" i="8"/>
  <c r="AZ15" i="8"/>
  <c r="Q16" i="7"/>
  <c r="CD16" i="7" s="1"/>
  <c r="E15" i="7"/>
  <c r="U30" i="7"/>
  <c r="BC102" i="7"/>
  <c r="D102" i="7" s="1"/>
  <c r="L101" i="7"/>
  <c r="BN29" i="7"/>
  <c r="BN25" i="7" s="1"/>
  <c r="BC97" i="7"/>
  <c r="D97" i="7" s="1"/>
  <c r="BI207" i="7"/>
  <c r="BI204" i="7" s="1"/>
  <c r="P26" i="8"/>
  <c r="DB26" i="8" s="1"/>
  <c r="E16" i="8"/>
  <c r="BN30" i="8"/>
  <c r="K26" i="8"/>
  <c r="EN30" i="8"/>
  <c r="E13" i="8"/>
  <c r="BQ30" i="8"/>
  <c r="BV39" i="8"/>
  <c r="BZ43" i="8"/>
  <c r="AE76" i="8"/>
  <c r="AF25" i="8"/>
  <c r="L46" i="8"/>
  <c r="EQ30" i="8"/>
  <c r="AO53" i="8"/>
  <c r="AI25" i="8"/>
  <c r="AG25" i="8" s="1"/>
  <c r="AE25" i="8" s="1"/>
  <c r="BE33" i="8"/>
  <c r="F33" i="8" s="1"/>
  <c r="Q35" i="8"/>
  <c r="Q39" i="8"/>
  <c r="F40" i="8"/>
  <c r="R61" i="8"/>
  <c r="Q67" i="8"/>
  <c r="Q71" i="8"/>
  <c r="X30" i="8"/>
  <c r="FQ30" i="8"/>
  <c r="DC37" i="8"/>
  <c r="DE40" i="8"/>
  <c r="DB53" i="8"/>
  <c r="BF61" i="8"/>
  <c r="G61" i="8" s="1"/>
  <c r="Q78" i="8"/>
  <c r="AY29" i="8"/>
  <c r="AY25" i="8" s="1"/>
  <c r="N33" i="8"/>
  <c r="DE51" i="8"/>
  <c r="N74" i="8"/>
  <c r="D42" i="8"/>
  <c r="BE46" i="8"/>
  <c r="F46" i="8" s="1"/>
  <c r="ET30" i="8"/>
  <c r="DE55" i="8"/>
  <c r="CT73" i="8"/>
  <c r="DB123" i="8"/>
  <c r="DE36" i="8"/>
  <c r="R55" i="8"/>
  <c r="BE70" i="8"/>
  <c r="F70" i="8" s="1"/>
  <c r="J144" i="8"/>
  <c r="J141" i="8" s="1"/>
  <c r="BE37" i="8"/>
  <c r="F37" i="8" s="1"/>
  <c r="BV37" i="8"/>
  <c r="Q41" i="8"/>
  <c r="W41" i="8"/>
  <c r="AO73" i="8"/>
  <c r="F181" i="8"/>
  <c r="BE202" i="9"/>
  <c r="N200" i="9"/>
  <c r="N197" i="9"/>
  <c r="BE196" i="9"/>
  <c r="N194" i="9"/>
  <c r="AZ189" i="9"/>
  <c r="AZ140" i="9" s="1"/>
  <c r="AC189" i="9"/>
  <c r="AC227" i="9" s="1"/>
  <c r="AP189" i="9"/>
  <c r="AL189" i="9"/>
  <c r="AJ189" i="9"/>
  <c r="AH189" i="9"/>
  <c r="AD189" i="9"/>
  <c r="L183" i="9"/>
  <c r="L176" i="9"/>
  <c r="L169" i="9"/>
  <c r="BD131" i="9"/>
  <c r="EL29" i="9"/>
  <c r="BX101" i="9"/>
  <c r="Q78" i="9"/>
  <c r="AE78" i="9"/>
  <c r="L78" i="9" s="1"/>
  <c r="L75" i="9"/>
  <c r="BL30" i="9"/>
  <c r="CB73" i="9"/>
  <c r="CV65" i="9"/>
  <c r="CX43" i="9"/>
  <c r="FB15" i="9"/>
  <c r="EW15" i="9"/>
  <c r="BA225" i="8"/>
  <c r="AV225" i="8"/>
  <c r="F118" i="8"/>
  <c r="BK118" i="8"/>
  <c r="D118" i="8" s="1"/>
  <c r="CX94" i="8"/>
  <c r="L161" i="9"/>
  <c r="L148" i="9"/>
  <c r="Q139" i="9"/>
  <c r="T123" i="9"/>
  <c r="O118" i="9"/>
  <c r="N112" i="9"/>
  <c r="ET103" i="9"/>
  <c r="AL30" i="9"/>
  <c r="FZ92" i="9"/>
  <c r="BD89" i="9"/>
  <c r="CN89" i="9" s="1"/>
  <c r="CB83" i="9"/>
  <c r="CX73" i="9"/>
  <c r="Y52" i="9"/>
  <c r="CV43" i="9"/>
  <c r="J43" i="9"/>
  <c r="BE34" i="9"/>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ED103" i="8"/>
  <c r="DC113" i="8"/>
  <c r="E113" i="8"/>
  <c r="DE108" i="8"/>
  <c r="DC108" i="8"/>
  <c r="BG89" i="8"/>
  <c r="H89" i="8" s="1"/>
  <c r="DE64" i="8"/>
  <c r="E64" i="8"/>
  <c r="DC61" i="8"/>
  <c r="DE61" i="8"/>
  <c r="S57" i="8"/>
  <c r="BG57" i="8"/>
  <c r="H57" i="8" s="1"/>
  <c r="BM18" i="8"/>
  <c r="BK18" i="8" s="1"/>
  <c r="D18" i="8" s="1"/>
  <c r="BO16" i="8"/>
  <c r="BO15" i="8" s="1"/>
  <c r="H207" i="7"/>
  <c r="L160" i="8"/>
  <c r="L156" i="8"/>
  <c r="L154" i="8"/>
  <c r="AG131" i="8"/>
  <c r="BB103" i="8"/>
  <c r="AS103" i="8"/>
  <c r="CJ73" i="8"/>
  <c r="FO103" i="8"/>
  <c r="CY53" i="8"/>
  <c r="AO107" i="8"/>
  <c r="Q92" i="8"/>
  <c r="Y88" i="8"/>
  <c r="CJ83" i="8"/>
  <c r="Y57" i="8"/>
  <c r="W57" i="8" s="1"/>
  <c r="BF26" i="8"/>
  <c r="BL15" i="8"/>
  <c r="N203" i="7"/>
  <c r="N200" i="7"/>
  <c r="BI190" i="7"/>
  <c r="BI189" i="7" s="1"/>
  <c r="AD189" i="7"/>
  <c r="L179" i="7"/>
  <c r="L173" i="7"/>
  <c r="L162" i="7"/>
  <c r="T94" i="7"/>
  <c r="T79" i="7"/>
  <c r="AC15" i="7"/>
  <c r="AU1015" i="6"/>
  <c r="AT941" i="6"/>
  <c r="AU941" i="6" s="1"/>
  <c r="L895" i="6"/>
  <c r="J207" i="7"/>
  <c r="H193" i="7"/>
  <c r="BP140" i="7"/>
  <c r="BB236" i="7"/>
  <c r="AP189" i="7"/>
  <c r="AP140" i="7" s="1"/>
  <c r="AF189" i="7"/>
  <c r="AF140" i="7" s="1"/>
  <c r="AF14" i="7" s="1"/>
  <c r="CD159" i="7"/>
  <c r="BC146" i="7"/>
  <c r="D146" i="7" s="1"/>
  <c r="BC138" i="7"/>
  <c r="D138" i="7" s="1"/>
  <c r="CD130" i="7"/>
  <c r="BQ103" i="7"/>
  <c r="BL103" i="7"/>
  <c r="BC116" i="7"/>
  <c r="D116" i="7" s="1"/>
  <c r="P114" i="7"/>
  <c r="Q113" i="7"/>
  <c r="CD113" i="7" s="1"/>
  <c r="N105" i="7"/>
  <c r="BG104" i="7"/>
  <c r="H104" i="7" s="1"/>
  <c r="O77" i="7"/>
  <c r="BH73" i="7"/>
  <c r="I73" i="7" s="1"/>
  <c r="Q69" i="7"/>
  <c r="BE67" i="7"/>
  <c r="Q63" i="7"/>
  <c r="CD63" i="7" s="1"/>
  <c r="K26" i="7"/>
  <c r="AH15" i="7"/>
  <c r="R15" i="7" s="1"/>
  <c r="AV707" i="6"/>
  <c r="AT511" i="6"/>
  <c r="AU511" i="6" s="1"/>
  <c r="M363" i="6"/>
  <c r="M361" i="6" s="1"/>
  <c r="M342" i="6" s="1"/>
  <c r="AS325" i="6"/>
  <c r="AS314" i="6"/>
  <c r="AS308" i="6"/>
  <c r="AW303" i="6"/>
  <c r="AS301" i="6"/>
  <c r="AS289" i="6"/>
  <c r="AS264" i="6"/>
  <c r="AS263" i="6"/>
  <c r="Z234" i="6"/>
  <c r="Z233" i="6" s="1"/>
  <c r="Z232" i="6" s="1"/>
  <c r="AT169" i="6"/>
  <c r="AU169" i="6" s="1"/>
  <c r="AN163" i="6"/>
  <c r="AW146" i="6"/>
  <c r="AS142" i="6"/>
  <c r="AW137" i="6"/>
  <c r="AW134" i="6"/>
  <c r="AS111" i="6"/>
  <c r="Z17" i="6"/>
  <c r="Z16" i="6" s="1"/>
  <c r="R16" i="6"/>
  <c r="R15" i="6" s="1"/>
  <c r="AS13" i="6"/>
  <c r="Q43" i="1"/>
  <c r="AW483" i="6"/>
  <c r="AW466" i="6"/>
  <c r="AH16" i="6"/>
  <c r="AH15" i="6" s="1"/>
  <c r="AH12" i="6" s="1"/>
  <c r="S16" i="6"/>
  <c r="S15" i="6" s="1"/>
  <c r="T72" i="1"/>
  <c r="T64" i="1"/>
  <c r="T57" i="1"/>
  <c r="T47" i="1"/>
  <c r="T34" i="1"/>
  <c r="T11" i="1"/>
  <c r="V13" i="3"/>
  <c r="FX107" i="9"/>
  <c r="L107" i="9"/>
  <c r="O107" i="9"/>
  <c r="BC82" i="7"/>
  <c r="D82" i="7" s="1"/>
  <c r="O82" i="7"/>
  <c r="L82" i="7"/>
  <c r="L49" i="9"/>
  <c r="O49" i="9"/>
  <c r="BC49" i="9"/>
  <c r="FX49" i="9"/>
  <c r="AF672" i="6"/>
  <c r="AT672" i="6" s="1"/>
  <c r="W141" i="8"/>
  <c r="AU689" i="6"/>
  <c r="AI140" i="7"/>
  <c r="Q15" i="7"/>
  <c r="CD15" i="7" s="1"/>
  <c r="O131" i="7"/>
  <c r="AV810" i="6"/>
  <c r="F55" i="7"/>
  <c r="L87" i="9"/>
  <c r="O47" i="9"/>
  <c r="O107" i="7"/>
  <c r="F54" i="9"/>
  <c r="BE61" i="9"/>
  <c r="W61" i="9"/>
  <c r="DY103" i="8"/>
  <c r="Q55" i="7"/>
  <c r="CD55" i="7" s="1"/>
  <c r="O112" i="7"/>
  <c r="BC95" i="8"/>
  <c r="D95" i="8" s="1"/>
  <c r="I734" i="6"/>
  <c r="BC121" i="9"/>
  <c r="F120" i="9"/>
  <c r="W114" i="9"/>
  <c r="N107" i="9"/>
  <c r="BC138" i="9"/>
  <c r="CR79" i="9"/>
  <c r="Q57" i="7"/>
  <c r="CD57" i="7" s="1"/>
  <c r="AV233" i="6"/>
  <c r="W207" i="8"/>
  <c r="BC74" i="9"/>
  <c r="N49" i="9"/>
  <c r="L100" i="8"/>
  <c r="Q58" i="8"/>
  <c r="L32" i="8"/>
  <c r="Y12" i="6"/>
  <c r="BC196" i="7"/>
  <c r="D196" i="7" s="1"/>
  <c r="BM17" i="8"/>
  <c r="BC163" i="8"/>
  <c r="D163" i="8" s="1"/>
  <c r="AM153" i="7"/>
  <c r="BC44" i="8"/>
  <c r="D44" i="8" s="1"/>
  <c r="BC58" i="9"/>
  <c r="L122" i="8"/>
  <c r="W114" i="8"/>
  <c r="L139" i="8"/>
  <c r="O138" i="7"/>
  <c r="O105" i="9"/>
  <c r="FZ94" i="9"/>
  <c r="W94" i="9"/>
  <c r="FX94" i="9" s="1"/>
  <c r="Q19" i="8"/>
  <c r="EH192" i="7"/>
  <c r="BE94" i="7"/>
  <c r="EH94" i="7" s="1"/>
  <c r="N94" i="7"/>
  <c r="L68" i="7"/>
  <c r="BC68" i="7"/>
  <c r="D68" i="7" s="1"/>
  <c r="F154" i="7"/>
  <c r="EH154" i="7"/>
  <c r="F169" i="7"/>
  <c r="AZ29" i="7"/>
  <c r="AZ25" i="7" s="1"/>
  <c r="AW30" i="7"/>
  <c r="AU30" i="7" s="1"/>
  <c r="BG207" i="7"/>
  <c r="Y15" i="9"/>
  <c r="GB129" i="9"/>
  <c r="E129" i="9"/>
  <c r="F92" i="9"/>
  <c r="L47" i="9"/>
  <c r="J732" i="6"/>
  <c r="AV732" i="6" s="1"/>
  <c r="AW281" i="6"/>
  <c r="AS281" i="6"/>
  <c r="W49" i="8"/>
  <c r="BC49" i="8" s="1"/>
  <c r="D49" i="8" s="1"/>
  <c r="BE49" i="8"/>
  <c r="F49" i="8" s="1"/>
  <c r="W60" i="9"/>
  <c r="N60" i="9"/>
  <c r="Q60" i="9"/>
  <c r="BV60" i="9"/>
  <c r="L66" i="9"/>
  <c r="O66" i="9"/>
  <c r="O139" i="9"/>
  <c r="FX139" i="9"/>
  <c r="L159" i="7"/>
  <c r="BC159" i="7"/>
  <c r="D159" i="7" s="1"/>
  <c r="L137" i="8"/>
  <c r="BC137" i="8"/>
  <c r="D137" i="8" s="1"/>
  <c r="CJ53" i="9"/>
  <c r="BH107" i="9"/>
  <c r="R107" i="9"/>
  <c r="BF107" i="9"/>
  <c r="I196" i="8"/>
  <c r="I193" i="8" s="1"/>
  <c r="I189" i="8" s="1"/>
  <c r="BH193" i="8"/>
  <c r="BH189" i="8" s="1"/>
  <c r="BH140" i="8" s="1"/>
  <c r="I140" i="8" s="1"/>
  <c r="BI190" i="8"/>
  <c r="BE190" i="8" s="1"/>
  <c r="J191" i="8"/>
  <c r="J190" i="8" s="1"/>
  <c r="E191" i="8"/>
  <c r="E190" i="8" s="1"/>
  <c r="BD190" i="8"/>
  <c r="W191" i="8"/>
  <c r="BE191" i="8"/>
  <c r="F191" i="8" s="1"/>
  <c r="N188" i="8"/>
  <c r="W188" i="8"/>
  <c r="BE188" i="8"/>
  <c r="F188" i="8" s="1"/>
  <c r="BE186" i="8"/>
  <c r="F186" i="8" s="1"/>
  <c r="AU186" i="8"/>
  <c r="BC186" i="8" s="1"/>
  <c r="D186" i="8" s="1"/>
  <c r="L182" i="8"/>
  <c r="BC182" i="8"/>
  <c r="D182" i="8" s="1"/>
  <c r="BC181" i="8"/>
  <c r="D181" i="8" s="1"/>
  <c r="L181" i="8"/>
  <c r="AU175" i="8"/>
  <c r="BC175" i="8" s="1"/>
  <c r="D175" i="8" s="1"/>
  <c r="BE175" i="8"/>
  <c r="F175" i="8" s="1"/>
  <c r="L175" i="8"/>
  <c r="AG172" i="8"/>
  <c r="BG172" i="8"/>
  <c r="H172" i="8" s="1"/>
  <c r="AI144" i="8"/>
  <c r="S85" i="8"/>
  <c r="BG85" i="8"/>
  <c r="H85" i="8" s="1"/>
  <c r="AA83" i="8"/>
  <c r="Y85" i="8"/>
  <c r="W82" i="8"/>
  <c r="BV82" i="8"/>
  <c r="N82" i="8"/>
  <c r="BE82" i="8"/>
  <c r="F82" i="8" s="1"/>
  <c r="BK81" i="8"/>
  <c r="BM79" i="8"/>
  <c r="BE63" i="8"/>
  <c r="F63" i="8" s="1"/>
  <c r="Q63" i="8"/>
  <c r="AE57" i="8"/>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BK38" i="8"/>
  <c r="BM31" i="8"/>
  <c r="CW31" i="8" s="1"/>
  <c r="DC38" i="8"/>
  <c r="E38" i="8"/>
  <c r="DE38" i="8"/>
  <c r="W38" i="8"/>
  <c r="Y31" i="8"/>
  <c r="BE38" i="8"/>
  <c r="F38" i="8" s="1"/>
  <c r="AM34" i="8"/>
  <c r="AO31" i="8"/>
  <c r="BY31" i="8" s="1"/>
  <c r="BE34" i="8"/>
  <c r="F34" i="8" s="1"/>
  <c r="AW26" i="8"/>
  <c r="AU28" i="8"/>
  <c r="BC28" i="8" s="1"/>
  <c r="BE28" i="8"/>
  <c r="F28" i="8" s="1"/>
  <c r="H21" i="8"/>
  <c r="H19" i="8" s="1"/>
  <c r="BG19" i="8"/>
  <c r="J18" i="8"/>
  <c r="J16" i="8" s="1"/>
  <c r="BI16" i="8"/>
  <c r="L18" i="8"/>
  <c r="O18" i="8"/>
  <c r="R16" i="8"/>
  <c r="AH15" i="8"/>
  <c r="AB15" i="8"/>
  <c r="T15" i="8" s="1"/>
  <c r="T16" i="8"/>
  <c r="O197" i="7"/>
  <c r="CD197" i="7"/>
  <c r="K195" i="7"/>
  <c r="K193" i="7" s="1"/>
  <c r="K189" i="7" s="1"/>
  <c r="BJ193" i="7"/>
  <c r="G195" i="7"/>
  <c r="G193" i="7" s="1"/>
  <c r="BF193" i="7"/>
  <c r="AE195" i="7"/>
  <c r="BE195" i="7"/>
  <c r="BK194" i="7"/>
  <c r="EH194" i="7"/>
  <c r="O194" i="7"/>
  <c r="CD194" i="7"/>
  <c r="E192" i="7"/>
  <c r="E190" i="7" s="1"/>
  <c r="E189" i="7" s="1"/>
  <c r="BD190" i="7"/>
  <c r="BD189" i="7" s="1"/>
  <c r="W192" i="7"/>
  <c r="N192" i="7"/>
  <c r="BF190" i="7"/>
  <c r="G191" i="7"/>
  <c r="G190" i="7" s="1"/>
  <c r="BM190" i="7"/>
  <c r="BK190" i="7" s="1"/>
  <c r="BO189" i="7"/>
  <c r="BO140" i="7" s="1"/>
  <c r="BA189" i="7"/>
  <c r="AW190" i="7"/>
  <c r="AU190" i="7" s="1"/>
  <c r="M189" i="7"/>
  <c r="AA189" i="7"/>
  <c r="Y190" i="7"/>
  <c r="W190" i="7" s="1"/>
  <c r="O190" i="7"/>
  <c r="AU181" i="7"/>
  <c r="BC181" i="7" s="1"/>
  <c r="D181" i="7" s="1"/>
  <c r="BE181" i="7"/>
  <c r="AU177" i="7"/>
  <c r="BC177" i="7" s="1"/>
  <c r="D177" i="7" s="1"/>
  <c r="BE177" i="7"/>
  <c r="CD177" i="7"/>
  <c r="BK176" i="7"/>
  <c r="CD176" i="7"/>
  <c r="BK175" i="7"/>
  <c r="D175" i="7" s="1"/>
  <c r="CD175" i="7"/>
  <c r="AU174" i="7"/>
  <c r="BC174" i="7" s="1"/>
  <c r="D174" i="7" s="1"/>
  <c r="BE174" i="7"/>
  <c r="CD174" i="7"/>
  <c r="O172" i="7"/>
  <c r="L168" i="7"/>
  <c r="AU163" i="7"/>
  <c r="CD163" i="7"/>
  <c r="BE163" i="7"/>
  <c r="AW153" i="7"/>
  <c r="AY144" i="7"/>
  <c r="J149" i="7"/>
  <c r="BI144" i="7"/>
  <c r="BI141" i="7" s="1"/>
  <c r="E149" i="7"/>
  <c r="E144" i="7" s="1"/>
  <c r="E141" i="7" s="1"/>
  <c r="BD144" i="7"/>
  <c r="Y149" i="7"/>
  <c r="W149" i="7" s="1"/>
  <c r="L149" i="7" s="1"/>
  <c r="AA144" i="7"/>
  <c r="Y144" i="7" s="1"/>
  <c r="W144" i="7" s="1"/>
  <c r="BG149" i="7"/>
  <c r="BK145" i="7"/>
  <c r="CD145" i="7"/>
  <c r="G145" i="7"/>
  <c r="G144" i="7" s="1"/>
  <c r="BF144" i="7"/>
  <c r="W143" i="7"/>
  <c r="N143" i="7"/>
  <c r="Y142" i="7"/>
  <c r="BE143" i="7"/>
  <c r="BE142" i="7" s="1"/>
  <c r="AE137" i="7"/>
  <c r="BE137" i="7"/>
  <c r="Q137" i="7"/>
  <c r="CD137" i="7" s="1"/>
  <c r="AE130" i="7"/>
  <c r="BC130" i="7" s="1"/>
  <c r="D130" i="7" s="1"/>
  <c r="AG129" i="7"/>
  <c r="N130" i="7"/>
  <c r="BE130" i="7"/>
  <c r="BM129" i="7"/>
  <c r="BP103" i="7"/>
  <c r="BP29" i="7" s="1"/>
  <c r="BP25" i="7" s="1"/>
  <c r="BP14" i="7" s="1"/>
  <c r="AW103" i="7"/>
  <c r="AU103" i="7" s="1"/>
  <c r="AX29" i="7"/>
  <c r="BJ123" i="7"/>
  <c r="K123" i="7" s="1"/>
  <c r="AT103" i="7"/>
  <c r="BG123" i="7"/>
  <c r="H123" i="7" s="1"/>
  <c r="AQ103" i="7"/>
  <c r="AO103" i="7" s="1"/>
  <c r="AM103" i="7" s="1"/>
  <c r="AK103" i="7"/>
  <c r="U103" i="7" s="1"/>
  <c r="BI123" i="7"/>
  <c r="T123" i="7"/>
  <c r="Y123" i="7"/>
  <c r="W123" i="7" s="1"/>
  <c r="AB103" i="7"/>
  <c r="BH123" i="7"/>
  <c r="I123" i="7" s="1"/>
  <c r="AM122" i="7"/>
  <c r="BE122" i="7"/>
  <c r="AE121" i="7"/>
  <c r="O121" i="7" s="1"/>
  <c r="Q121" i="7"/>
  <c r="CD121" i="7" s="1"/>
  <c r="BE121" i="7"/>
  <c r="L118" i="7"/>
  <c r="O118" i="7"/>
  <c r="S104" i="7"/>
  <c r="Y104" i="7"/>
  <c r="W104" i="7" s="1"/>
  <c r="AA103" i="7"/>
  <c r="AM101" i="7"/>
  <c r="BC101" i="7" s="1"/>
  <c r="D101" i="7" s="1"/>
  <c r="BD101" i="7"/>
  <c r="E101" i="7" s="1"/>
  <c r="AN30" i="7"/>
  <c r="BX101" i="7"/>
  <c r="AE100" i="7"/>
  <c r="BV100" i="7"/>
  <c r="AM91" i="7"/>
  <c r="BC91" i="7" s="1"/>
  <c r="D91" i="7" s="1"/>
  <c r="BE91" i="7"/>
  <c r="AE90" i="7"/>
  <c r="BE90" i="7"/>
  <c r="N90" i="7"/>
  <c r="Q90" i="7"/>
  <c r="CD90" i="7" s="1"/>
  <c r="BV90" i="7"/>
  <c r="BL30" i="7"/>
  <c r="BE82" i="7"/>
  <c r="N82" i="7"/>
  <c r="Y79" i="7"/>
  <c r="BE79" i="7" s="1"/>
  <c r="Q82" i="7"/>
  <c r="CD82" i="7" s="1"/>
  <c r="AM78" i="7"/>
  <c r="BC78" i="7" s="1"/>
  <c r="D78" i="7" s="1"/>
  <c r="BE78" i="7"/>
  <c r="AO73" i="7"/>
  <c r="AM73" i="7" s="1"/>
  <c r="BE74" i="7"/>
  <c r="AM74" i="7"/>
  <c r="BC74" i="7" s="1"/>
  <c r="D74" i="7" s="1"/>
  <c r="AM67" i="7"/>
  <c r="BC67" i="7" s="1"/>
  <c r="D67" i="7" s="1"/>
  <c r="AO65" i="7"/>
  <c r="AM61" i="7"/>
  <c r="AO53" i="7"/>
  <c r="AM53" i="7" s="1"/>
  <c r="FX54" i="9"/>
  <c r="BC87" i="9"/>
  <c r="FZ61" i="9"/>
  <c r="W55" i="7"/>
  <c r="AE19" i="7"/>
  <c r="AE15" i="7" s="1"/>
  <c r="O121" i="9"/>
  <c r="N159" i="9"/>
  <c r="Q107" i="9"/>
  <c r="FX138" i="9"/>
  <c r="F160" i="7"/>
  <c r="BE57" i="7"/>
  <c r="AW28" i="6"/>
  <c r="AU16" i="8"/>
  <c r="O100" i="8"/>
  <c r="BF101" i="7"/>
  <c r="G101" i="7" s="1"/>
  <c r="V101" i="7"/>
  <c r="N195" i="7"/>
  <c r="BP16" i="8"/>
  <c r="BP15" i="8" s="1"/>
  <c r="Y48" i="8"/>
  <c r="N63" i="8"/>
  <c r="AW193" i="7"/>
  <c r="GA35" i="9"/>
  <c r="BC62" i="9"/>
  <c r="D62" i="9" s="1"/>
  <c r="L44" i="8"/>
  <c r="FX58" i="9"/>
  <c r="GA139" i="9"/>
  <c r="Q114" i="8"/>
  <c r="BC105" i="9"/>
  <c r="D105" i="9" s="1"/>
  <c r="N94" i="9"/>
  <c r="GC38" i="9"/>
  <c r="F194" i="7"/>
  <c r="FX66" i="9"/>
  <c r="L213" i="8"/>
  <c r="CT94" i="9"/>
  <c r="N49" i="8"/>
  <c r="AQ144" i="7"/>
  <c r="AE94" i="7"/>
  <c r="W49" i="7"/>
  <c r="Q49" i="7"/>
  <c r="CD49" i="7" s="1"/>
  <c r="BV49" i="7"/>
  <c r="F64" i="7"/>
  <c r="EH64" i="7"/>
  <c r="L27" i="7"/>
  <c r="BV88" i="7"/>
  <c r="W88" i="7"/>
  <c r="N88" i="7"/>
  <c r="BY101" i="7"/>
  <c r="N65" i="8"/>
  <c r="BE65" i="8"/>
  <c r="F65" i="8" s="1"/>
  <c r="AP236" i="7"/>
  <c r="BC184" i="7"/>
  <c r="D184" i="7" s="1"/>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I73" i="8"/>
  <c r="EH175" i="7"/>
  <c r="G103" i="7"/>
  <c r="N100" i="7"/>
  <c r="BC77" i="7"/>
  <c r="D77" i="7" s="1"/>
  <c r="BB140" i="7"/>
  <c r="AE63" i="8"/>
  <c r="GC62" i="9"/>
  <c r="BE60" i="9"/>
  <c r="Q49" i="8"/>
  <c r="BG153" i="7"/>
  <c r="H153" i="7" s="1"/>
  <c r="AW229" i="6"/>
  <c r="AS229" i="6"/>
  <c r="F102" i="7"/>
  <c r="EH102" i="7"/>
  <c r="AU19" i="8"/>
  <c r="AE16" i="8"/>
  <c r="L16" i="8" s="1"/>
  <c r="BI19" i="8"/>
  <c r="N191" i="8"/>
  <c r="W27" i="9"/>
  <c r="O27" i="9" s="1"/>
  <c r="EE26" i="9"/>
  <c r="Q58" i="9"/>
  <c r="BE58" i="9"/>
  <c r="GC58" i="9" s="1"/>
  <c r="N58" i="9"/>
  <c r="BE94" i="9"/>
  <c r="Z30" i="7"/>
  <c r="O45" i="7"/>
  <c r="BC45" i="7"/>
  <c r="D45" i="7" s="1"/>
  <c r="P29" i="7"/>
  <c r="M29" i="7"/>
  <c r="O62"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BE101" i="7"/>
  <c r="D37" i="9"/>
  <c r="GA37" i="9"/>
  <c r="L66" i="8"/>
  <c r="W114" i="7"/>
  <c r="AV277" i="6"/>
  <c r="AT517" i="6"/>
  <c r="AU517" i="6" s="1"/>
  <c r="AW517" i="6"/>
  <c r="AF714" i="6"/>
  <c r="AS723" i="6"/>
  <c r="F38" i="7"/>
  <c r="EH38" i="7"/>
  <c r="CD81" i="7"/>
  <c r="O71" i="7"/>
  <c r="L71" i="7"/>
  <c r="BC71" i="7"/>
  <c r="D71" i="7" s="1"/>
  <c r="BC197" i="7"/>
  <c r="D197" i="7" s="1"/>
  <c r="BC22" i="8"/>
  <c r="D22" i="8" s="1"/>
  <c r="BD15" i="8"/>
  <c r="DC16" i="8"/>
  <c r="F127" i="7"/>
  <c r="EH127" i="7"/>
  <c r="J19"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225" i="8"/>
  <c r="AH140" i="8"/>
  <c r="R140" i="8" s="1"/>
  <c r="K144" i="8"/>
  <c r="K141" i="8" s="1"/>
  <c r="BC118" i="7"/>
  <c r="D118" i="7" s="1"/>
  <c r="D84" i="7"/>
  <c r="CD61" i="7"/>
  <c r="F46" i="7"/>
  <c r="AX29" i="8"/>
  <c r="AX25" i="8" s="1"/>
  <c r="F63" i="9"/>
  <c r="Q101" i="7"/>
  <c r="N159" i="7"/>
  <c r="BE31" i="7"/>
  <c r="GA32" i="9"/>
  <c r="Z26" i="6"/>
  <c r="Z25" i="6" s="1"/>
  <c r="AG148" i="6"/>
  <c r="AV278" i="6"/>
  <c r="M15" i="7"/>
  <c r="P15" i="7"/>
  <c r="CB101" i="7"/>
  <c r="AR30" i="7"/>
  <c r="AR29" i="7" s="1"/>
  <c r="AR25" i="7" s="1"/>
  <c r="J204" i="7"/>
  <c r="G79" i="8"/>
  <c r="CP79" i="8"/>
  <c r="BC124" i="8"/>
  <c r="D124" i="8" s="1"/>
  <c r="O124" i="8"/>
  <c r="L124" i="8"/>
  <c r="N192" i="9"/>
  <c r="W192" i="9"/>
  <c r="BJ190" i="9"/>
  <c r="K191" i="9"/>
  <c r="K190" i="9" s="1"/>
  <c r="K189" i="9" s="1"/>
  <c r="BA140" i="9"/>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AW520" i="6"/>
  <c r="AT520" i="6"/>
  <c r="AU520" i="6" s="1"/>
  <c r="AS520" i="6"/>
  <c r="BC81" i="7"/>
  <c r="O81" i="7"/>
  <c r="R83" i="7"/>
  <c r="BF83" i="7"/>
  <c r="G83" i="7" s="1"/>
  <c r="G30" i="7" s="1"/>
  <c r="EH159" i="7"/>
  <c r="F159" i="7"/>
  <c r="F176" i="7"/>
  <c r="BC81" i="8"/>
  <c r="D81" i="8" s="1"/>
  <c r="L81" i="8"/>
  <c r="O57" i="8"/>
  <c r="E101" i="8"/>
  <c r="DC101" i="8"/>
  <c r="O50" i="8"/>
  <c r="GB73" i="9"/>
  <c r="E73" i="9"/>
  <c r="AU213" i="9"/>
  <c r="BE213" i="9"/>
  <c r="F213" i="9" s="1"/>
  <c r="AU212" i="9"/>
  <c r="BE212" i="9"/>
  <c r="F212" i="9" s="1"/>
  <c r="F196" i="9"/>
  <c r="Y145" i="9"/>
  <c r="AA144" i="9"/>
  <c r="BG145" i="9"/>
  <c r="H145" i="9" s="1"/>
  <c r="AY142" i="9"/>
  <c r="AY141" i="9" s="1"/>
  <c r="BG143" i="9"/>
  <c r="Y142" i="9"/>
  <c r="W143" i="9"/>
  <c r="L143" i="9" s="1"/>
  <c r="FZ95" i="9"/>
  <c r="Q95" i="9"/>
  <c r="N95" i="9"/>
  <c r="BV95" i="9"/>
  <c r="BE95" i="9"/>
  <c r="W95" i="9"/>
  <c r="R94" i="9"/>
  <c r="BF94" i="9"/>
  <c r="E90" i="9"/>
  <c r="GB90" i="9"/>
  <c r="Q90" i="9"/>
  <c r="W90" i="9"/>
  <c r="Y89" i="9"/>
  <c r="BE90" i="9"/>
  <c r="BV90" i="9"/>
  <c r="AM88" i="9"/>
  <c r="E74" i="9"/>
  <c r="GB74" i="9"/>
  <c r="FZ74" i="9"/>
  <c r="N74" i="9"/>
  <c r="Q74" i="9"/>
  <c r="BE74" i="9"/>
  <c r="AG73" i="9"/>
  <c r="BH73" i="9"/>
  <c r="T30" i="7"/>
  <c r="CD74" i="7"/>
  <c r="Q114" i="7"/>
  <c r="CD114" i="7" s="1"/>
  <c r="J144" i="7"/>
  <c r="J141"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W101" i="9"/>
  <c r="E96" i="9"/>
  <c r="GB96" i="9"/>
  <c r="W96" i="9"/>
  <c r="FX96" i="9" s="1"/>
  <c r="Q96" i="9"/>
  <c r="CB94" i="9"/>
  <c r="BC93"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CD142" i="7"/>
  <c r="DZ15" i="9"/>
  <c r="D55" i="9"/>
  <c r="O55" i="8"/>
  <c r="BV61" i="7"/>
  <c r="N101" i="7"/>
  <c r="L38" i="7"/>
  <c r="EH93" i="7"/>
  <c r="F23" i="7"/>
  <c r="L16" i="7"/>
  <c r="EH95" i="7"/>
  <c r="M103" i="7"/>
  <c r="N62" i="7"/>
  <c r="O20" i="7"/>
  <c r="AM31" i="7"/>
  <c r="BO29" i="7"/>
  <c r="BO25" i="7" s="1"/>
  <c r="BV31" i="7"/>
  <c r="AG103" i="7"/>
  <c r="AE103" i="7" s="1"/>
  <c r="BK89" i="7"/>
  <c r="BC35" i="8"/>
  <c r="D35" i="8" s="1"/>
  <c r="F81" i="8"/>
  <c r="AV29" i="8"/>
  <c r="AV25" i="8" s="1"/>
  <c r="FP103" i="8"/>
  <c r="CL89" i="8"/>
  <c r="CY65" i="8"/>
  <c r="N99" i="8"/>
  <c r="N110" i="8"/>
  <c r="F174" i="8"/>
  <c r="P16" i="9"/>
  <c r="BE212" i="8"/>
  <c r="F212" i="8" s="1"/>
  <c r="BG19" i="9"/>
  <c r="FM15" i="9" s="1"/>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D150" i="8"/>
  <c r="H207" i="8"/>
  <c r="BB140" i="9"/>
  <c r="FH14" i="9" s="1"/>
  <c r="AW515" i="6"/>
  <c r="CD65" i="7"/>
  <c r="Q62" i="7"/>
  <c r="CD62" i="7" s="1"/>
  <c r="AU911" i="6"/>
  <c r="L81" i="7"/>
  <c r="E123" i="7"/>
  <c r="G207" i="7"/>
  <c r="F207" i="7" s="1"/>
  <c r="BH189" i="7"/>
  <c r="BH140" i="7" s="1"/>
  <c r="BK31" i="8"/>
  <c r="CU31" i="8" s="1"/>
  <c r="BC102" i="8"/>
  <c r="D102" i="8" s="1"/>
  <c r="BF144" i="8"/>
  <c r="BF141" i="8" s="1"/>
  <c r="AV140" i="8"/>
  <c r="BA140" i="8"/>
  <c r="BA14" i="8" s="1"/>
  <c r="Q18" i="9"/>
  <c r="DW16" i="9" s="1"/>
  <c r="BG193" i="8"/>
  <c r="BG189" i="8" s="1"/>
  <c r="J207" i="8"/>
  <c r="AR15" i="9"/>
  <c r="BK20" i="9"/>
  <c r="N46" i="9"/>
  <c r="BE24" i="9"/>
  <c r="FX78" i="9"/>
  <c r="GB67" i="9"/>
  <c r="AA43" i="9"/>
  <c r="N77" i="9"/>
  <c r="Q92" i="9"/>
  <c r="N96" i="9"/>
  <c r="S119" i="9"/>
  <c r="Q80" i="9"/>
  <c r="M101" i="9"/>
  <c r="GB48" i="9"/>
  <c r="N215" i="9"/>
  <c r="AE215" i="9"/>
  <c r="L215" i="9" s="1"/>
  <c r="N212" i="9"/>
  <c r="W212" i="9"/>
  <c r="L212" i="9" s="1"/>
  <c r="E206" i="9"/>
  <c r="BD205" i="9"/>
  <c r="BD204" i="9" s="1"/>
  <c r="W188" i="9"/>
  <c r="N188" i="9"/>
  <c r="GB139" i="9"/>
  <c r="E139" i="9"/>
  <c r="W137" i="9"/>
  <c r="FZ137" i="9"/>
  <c r="N137" i="9"/>
  <c r="Y129" i="9"/>
  <c r="BV94" i="9" s="1"/>
  <c r="W130" i="9"/>
  <c r="AE116" i="9"/>
  <c r="O116" i="9" s="1"/>
  <c r="FZ116" i="9"/>
  <c r="AR103" i="9"/>
  <c r="AR101" i="9" s="1"/>
  <c r="EX103" i="9"/>
  <c r="AG114" i="9"/>
  <c r="FZ114" i="9" s="1"/>
  <c r="EP103" i="9"/>
  <c r="BZ65" i="9"/>
  <c r="BF111" i="9"/>
  <c r="G111" i="9" s="1"/>
  <c r="EA103" i="9"/>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D189" i="8" s="1"/>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O78"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T15" i="9" s="1"/>
  <c r="BE216" i="8"/>
  <c r="F216" i="8" s="1"/>
  <c r="AQ204" i="8"/>
  <c r="AQ225" i="8" s="1"/>
  <c r="L195" i="8"/>
  <c r="BI193" i="8"/>
  <c r="R189" i="8"/>
  <c r="R225" i="8" s="1"/>
  <c r="Q190" i="8"/>
  <c r="O190" i="8" s="1"/>
  <c r="BC183" i="8"/>
  <c r="D183" i="8" s="1"/>
  <c r="L157" i="8"/>
  <c r="Q149" i="8"/>
  <c r="O149" i="8" s="1"/>
  <c r="S144" i="8"/>
  <c r="E207" i="9"/>
  <c r="AO205" i="9"/>
  <c r="AM205" i="9" s="1"/>
  <c r="N203" i="9"/>
  <c r="L147" i="9"/>
  <c r="M144" i="9"/>
  <c r="BC137"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BI30" i="9" s="1"/>
  <c r="AE28" i="9"/>
  <c r="AE26" i="9" s="1"/>
  <c r="AG26" i="9"/>
  <c r="EM26" i="9"/>
  <c r="DV26" i="9"/>
  <c r="AP204" i="8"/>
  <c r="AP225" i="8" s="1"/>
  <c r="AO205" i="8"/>
  <c r="L198" i="8"/>
  <c r="N195" i="8"/>
  <c r="BE173" i="8"/>
  <c r="F173" i="8" s="1"/>
  <c r="L171" i="8"/>
  <c r="L170" i="8"/>
  <c r="L159" i="8"/>
  <c r="BC158" i="8"/>
  <c r="D158" i="8" s="1"/>
  <c r="E132" i="8"/>
  <c r="DC132" i="8"/>
  <c r="BC179" i="8"/>
  <c r="D179" i="8" s="1"/>
  <c r="M193" i="9"/>
  <c r="E190" i="9"/>
  <c r="S189" i="9"/>
  <c r="Q189" i="9" s="1"/>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H131" i="8"/>
  <c r="AE130" i="8"/>
  <c r="AG129" i="8"/>
  <c r="BZ101" i="8"/>
  <c r="M89" i="8"/>
  <c r="DM30" i="8" s="1"/>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BQ14" i="8" s="1"/>
  <c r="V19" i="8"/>
  <c r="BF16" i="8"/>
  <c r="BF15" i="8" s="1"/>
  <c r="AR204" i="7"/>
  <c r="AR140" i="7" s="1"/>
  <c r="BE97" i="7"/>
  <c r="N214" i="7"/>
  <c r="BF205" i="7"/>
  <c r="BM193" i="7"/>
  <c r="BK193" i="7" s="1"/>
  <c r="M190" i="7"/>
  <c r="L165" i="7"/>
  <c r="BE158" i="7"/>
  <c r="BD129" i="7"/>
  <c r="N121" i="7"/>
  <c r="T119" i="7"/>
  <c r="T104" i="7"/>
  <c r="T89" i="7"/>
  <c r="R57" i="7"/>
  <c r="BF57" i="7"/>
  <c r="G57" i="7" s="1"/>
  <c r="T31" i="7"/>
  <c r="T19" i="7"/>
  <c r="AY15" i="7"/>
  <c r="AW791" i="6"/>
  <c r="AS791" i="6"/>
  <c r="AW558" i="6"/>
  <c r="N216" i="7"/>
  <c r="H190" i="7"/>
  <c r="H189" i="7" s="1"/>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AS552" i="6"/>
  <c r="AW474" i="6"/>
  <c r="AS465" i="6"/>
  <c r="AW80" i="6"/>
  <c r="AS80" i="6"/>
  <c r="AW56" i="6"/>
  <c r="AS43" i="6"/>
  <c r="AT23" i="6"/>
  <c r="AU23" i="6" s="1"/>
  <c r="W16" i="6"/>
  <c r="W15" i="6" s="1"/>
  <c r="F55" i="2"/>
  <c r="AS321" i="6"/>
  <c r="AW315" i="6"/>
  <c r="AS297" i="6"/>
  <c r="AW295" i="6"/>
  <c r="AW291" i="6"/>
  <c r="AF234" i="6"/>
  <c r="AS234" i="6" s="1"/>
  <c r="AW203" i="6"/>
  <c r="AW185" i="6"/>
  <c r="P12" i="2"/>
  <c r="AF26" i="6"/>
  <c r="O50" i="1"/>
  <c r="O52" i="1"/>
  <c r="O84" i="1"/>
  <c r="O18" i="1"/>
  <c r="O41" i="1"/>
  <c r="O32" i="1"/>
  <c r="O30" i="1"/>
  <c r="O99" i="1"/>
  <c r="O67" i="1"/>
  <c r="O80" i="1"/>
  <c r="O63" i="1"/>
  <c r="O12" i="1"/>
  <c r="O61" i="1"/>
  <c r="O71" i="1"/>
  <c r="O31" i="1"/>
  <c r="O100" i="1"/>
  <c r="O74" i="1"/>
  <c r="O76" i="1"/>
  <c r="O24" i="1"/>
  <c r="O89" i="1"/>
  <c r="O94" i="1"/>
  <c r="O106" i="1"/>
  <c r="O103" i="1"/>
  <c r="O70" i="1"/>
  <c r="O16" i="1"/>
  <c r="O45" i="1"/>
  <c r="O87" i="1"/>
  <c r="O79" i="1"/>
  <c r="O39" i="1"/>
  <c r="O19" i="1"/>
  <c r="O25" i="1"/>
  <c r="O97" i="1"/>
  <c r="L12" i="6"/>
  <c r="L14" i="6"/>
  <c r="BA12" i="6" s="1"/>
  <c r="E19" i="8"/>
  <c r="EU15" i="9"/>
  <c r="AS20" i="6"/>
  <c r="T30" i="8"/>
  <c r="J206" i="9"/>
  <c r="J205" i="9" s="1"/>
  <c r="BI205" i="9"/>
  <c r="AM203" i="9"/>
  <c r="BC203" i="9" s="1"/>
  <c r="D203" i="9" s="1"/>
  <c r="BE203" i="9"/>
  <c r="F203" i="9" s="1"/>
  <c r="N198" i="9"/>
  <c r="BE198" i="9"/>
  <c r="F198" i="9" s="1"/>
  <c r="W198" i="9"/>
  <c r="L198" i="9" s="1"/>
  <c r="BC188" i="9"/>
  <c r="D188" i="9" s="1"/>
  <c r="L188" i="9"/>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CD169" i="7"/>
  <c r="BC163" i="7"/>
  <c r="D163" i="7" s="1"/>
  <c r="BK162" i="7"/>
  <c r="D162" i="7" s="1"/>
  <c r="CD162" i="7"/>
  <c r="L54" i="9"/>
  <c r="O87" i="9"/>
  <c r="FX61" i="9"/>
  <c r="AE144" i="7"/>
  <c r="L144" i="7" s="1"/>
  <c r="AG688" i="6"/>
  <c r="I247" i="6"/>
  <c r="N47" i="7"/>
  <c r="AT271" i="6"/>
  <c r="AU271" i="6" s="1"/>
  <c r="AT28" i="6"/>
  <c r="AU28" i="6" s="1"/>
  <c r="AW204" i="6"/>
  <c r="H189" i="9"/>
  <c r="FX62" i="9"/>
  <c r="O84" i="9"/>
  <c r="AT229" i="6"/>
  <c r="AU229" i="6" s="1"/>
  <c r="V12" i="6"/>
  <c r="X14" i="6"/>
  <c r="BC61" i="7"/>
  <c r="D61" i="7" s="1"/>
  <c r="BC55" i="8"/>
  <c r="D55" i="8" s="1"/>
  <c r="AF433" i="6"/>
  <c r="AW180" i="6"/>
  <c r="O419" i="6"/>
  <c r="AE211" i="9"/>
  <c r="BC211" i="9" s="1"/>
  <c r="D211" i="9" s="1"/>
  <c r="N211" i="9"/>
  <c r="E193" i="9"/>
  <c r="E189" i="9" s="1"/>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AV712" i="6"/>
  <c r="N213" i="9"/>
  <c r="AE213" i="9"/>
  <c r="L213" i="9" s="1"/>
  <c r="I208" i="9"/>
  <c r="I207" i="9" s="1"/>
  <c r="BH207" i="9"/>
  <c r="BH204" i="9" s="1"/>
  <c r="BE161" i="9"/>
  <c r="F161" i="9" s="1"/>
  <c r="AM161" i="9"/>
  <c r="BC161" i="9" s="1"/>
  <c r="D161" i="9" s="1"/>
  <c r="BG153" i="9"/>
  <c r="H153" i="9" s="1"/>
  <c r="AG153" i="9"/>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F34" i="9"/>
  <c r="GC34" i="9"/>
  <c r="DN26" i="9"/>
  <c r="H26" i="9"/>
  <c r="AE23" i="9"/>
  <c r="Q23" i="9"/>
  <c r="GB20" i="9"/>
  <c r="FJ19" i="9"/>
  <c r="Q20" i="9"/>
  <c r="EE19" i="9"/>
  <c r="BE20" i="9"/>
  <c r="F20" i="9" s="1"/>
  <c r="R114" i="8"/>
  <c r="DR103" i="8" s="1"/>
  <c r="BF114" i="8"/>
  <c r="DZ103" i="8"/>
  <c r="Z103" i="8"/>
  <c r="R103" i="8" s="1"/>
  <c r="BP103" i="8"/>
  <c r="CZ65" i="8"/>
  <c r="E111" i="8"/>
  <c r="BL103" i="8"/>
  <c r="CV65" i="8"/>
  <c r="BK110" i="8"/>
  <c r="D110" i="8" s="1"/>
  <c r="BM107" i="8"/>
  <c r="AU193" i="7"/>
  <c r="BC167" i="9"/>
  <c r="D167" i="9" s="1"/>
  <c r="BC56" i="8"/>
  <c r="D56" i="8" s="1"/>
  <c r="AM131" i="7"/>
  <c r="BC131" i="7" s="1"/>
  <c r="D131" i="7" s="1"/>
  <c r="M15" i="8"/>
  <c r="AT89" i="6"/>
  <c r="AU89" i="6" s="1"/>
  <c r="AW89" i="6"/>
  <c r="AS89" i="6"/>
  <c r="AW485" i="6"/>
  <c r="R140" i="7"/>
  <c r="FO30" i="9"/>
  <c r="G207" i="9"/>
  <c r="BE192" i="9"/>
  <c r="F192" i="9" s="1"/>
  <c r="AU192" i="9"/>
  <c r="BO189" i="9"/>
  <c r="AW184" i="9"/>
  <c r="AU184" i="9" s="1"/>
  <c r="BG184" i="9"/>
  <c r="H184" i="9" s="1"/>
  <c r="L175" i="9"/>
  <c r="BE148" i="9"/>
  <c r="T227" i="9"/>
  <c r="BM142" i="9"/>
  <c r="BK143" i="9"/>
  <c r="V30" i="7"/>
  <c r="BL29" i="7"/>
  <c r="BL25" i="7" s="1"/>
  <c r="O101" i="7"/>
  <c r="BM103" i="7"/>
  <c r="F162" i="7"/>
  <c r="BD204" i="7"/>
  <c r="U30" i="8"/>
  <c r="H207" i="9"/>
  <c r="AW207" i="9"/>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M31" i="8"/>
  <c r="BC66" i="8"/>
  <c r="D66" i="8" s="1"/>
  <c r="F209" i="9"/>
  <c r="AS204" i="9"/>
  <c r="AG207" i="9"/>
  <c r="AE207" i="9" s="1"/>
  <c r="BG193" i="9"/>
  <c r="BG189" i="9" s="1"/>
  <c r="AZ227" i="9"/>
  <c r="R227" i="9"/>
  <c r="BE186" i="9"/>
  <c r="F186" i="9" s="1"/>
  <c r="BC177" i="9"/>
  <c r="D177" i="9" s="1"/>
  <c r="BC168" i="9"/>
  <c r="D168" i="9" s="1"/>
  <c r="FX125" i="9"/>
  <c r="E124" i="9"/>
  <c r="GB124" i="9"/>
  <c r="ER29" i="9"/>
  <c r="P101" i="9"/>
  <c r="FY101" i="9"/>
  <c r="AM78" i="9"/>
  <c r="BC78" i="9" s="1"/>
  <c r="BE78" i="9"/>
  <c r="GC78" i="9" s="1"/>
  <c r="E72" i="9"/>
  <c r="GB72" i="9"/>
  <c r="E51" i="9"/>
  <c r="BE50" i="9"/>
  <c r="BV50" i="9"/>
  <c r="AE50" i="9"/>
  <c r="BF16" i="9"/>
  <c r="G17" i="9"/>
  <c r="AE133" i="8"/>
  <c r="BE133" i="8"/>
  <c r="F133" i="8" s="1"/>
  <c r="AU149" i="6"/>
  <c r="O93" i="7"/>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N94" i="8" s="1"/>
  <c r="CV83" i="8"/>
  <c r="O81" i="8"/>
  <c r="BF56" i="8"/>
  <c r="G56" i="8" s="1"/>
  <c r="R56"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AO189" i="8" s="1"/>
  <c r="L178" i="8"/>
  <c r="M144" i="8"/>
  <c r="BG104" i="8"/>
  <c r="Y62" i="8"/>
  <c r="BF62" i="8"/>
  <c r="G62" i="8" s="1"/>
  <c r="BE21" i="8"/>
  <c r="F21" i="8" s="1"/>
  <c r="BG16" i="8"/>
  <c r="BG15" i="8" s="1"/>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BI26" i="8"/>
  <c r="J28" i="8"/>
  <c r="Q21" i="8"/>
  <c r="Q20" i="8"/>
  <c r="AE20" i="8"/>
  <c r="R19" i="8"/>
  <c r="R1" i="8" s="1"/>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CQ101" i="8" s="1"/>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Q189" i="7" s="1"/>
  <c r="O189" i="7" s="1"/>
  <c r="CD118" i="7"/>
  <c r="BV69" i="8"/>
  <c r="CY43" i="8"/>
  <c r="BG31" i="8"/>
  <c r="BJ16" i="8"/>
  <c r="BJ15" i="8" s="1"/>
  <c r="S16" i="8"/>
  <c r="BG193" i="7"/>
  <c r="L180" i="7"/>
  <c r="BC176" i="7"/>
  <c r="D176" i="7" s="1"/>
  <c r="BE171" i="7"/>
  <c r="L170" i="7"/>
  <c r="AJ236"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R14" i="7" s="1"/>
  <c r="BR11" i="7" s="1"/>
  <c r="BB15" i="7"/>
  <c r="AA895" i="6"/>
  <c r="W895" i="6"/>
  <c r="AW784" i="6"/>
  <c r="AW552" i="6"/>
  <c r="U269" i="6"/>
  <c r="U266" i="6" s="1"/>
  <c r="AH419" i="6"/>
  <c r="V419" i="6"/>
  <c r="I417" i="6"/>
  <c r="AG370" i="6"/>
  <c r="M370" i="6"/>
  <c r="M369"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O101" i="1"/>
  <c r="O62" i="1"/>
  <c r="AW172" i="9"/>
  <c r="BG172" i="9"/>
  <c r="H172" i="9" s="1"/>
  <c r="D28" i="8"/>
  <c r="GA66" i="9"/>
  <c r="D66" i="9"/>
  <c r="EH67" i="7"/>
  <c r="F67" i="7"/>
  <c r="BV65" i="7"/>
  <c r="BE111" i="7"/>
  <c r="N111" i="7"/>
  <c r="BC105" i="7"/>
  <c r="D105" i="7" s="1"/>
  <c r="O105" i="7"/>
  <c r="F151" i="7"/>
  <c r="EH151" i="7"/>
  <c r="N149" i="7"/>
  <c r="BE149" i="7"/>
  <c r="BC80" i="8"/>
  <c r="D80" i="8" s="1"/>
  <c r="O37" i="1"/>
  <c r="O90" i="1"/>
  <c r="O69" i="1"/>
  <c r="O93" i="1"/>
  <c r="O92" i="1"/>
  <c r="O86" i="1"/>
  <c r="O54" i="1"/>
  <c r="O102" i="1"/>
  <c r="O85" i="1"/>
  <c r="O81" i="1"/>
  <c r="O35" i="1"/>
  <c r="O36" i="1"/>
  <c r="O59" i="1"/>
  <c r="O42" i="1"/>
  <c r="O51" i="1"/>
  <c r="O75" i="1"/>
  <c r="O22" i="1"/>
  <c r="O65" i="1"/>
  <c r="O14" i="1"/>
  <c r="O77" i="1"/>
  <c r="O68" i="1"/>
  <c r="O58" i="1"/>
  <c r="O44" i="1"/>
  <c r="O15" i="1"/>
  <c r="O105" i="1"/>
  <c r="O26" i="1"/>
  <c r="O49" i="1"/>
  <c r="O38" i="1"/>
  <c r="O73" i="1"/>
  <c r="O46" i="1"/>
  <c r="O21" i="1"/>
  <c r="O13" i="1"/>
  <c r="O20" i="1"/>
  <c r="O29" i="1"/>
  <c r="O104" i="1"/>
  <c r="O53" i="1"/>
  <c r="O91" i="1"/>
  <c r="O33" i="1"/>
  <c r="O17" i="1"/>
  <c r="O96" i="1"/>
  <c r="O66" i="1"/>
  <c r="O40" i="1"/>
  <c r="O28" i="1"/>
  <c r="O41" i="7"/>
  <c r="BC41" i="7"/>
  <c r="D41" i="7" s="1"/>
  <c r="DV15" i="9"/>
  <c r="J27" i="9"/>
  <c r="BI26" i="9"/>
  <c r="AS209" i="6"/>
  <c r="AT209" i="6"/>
  <c r="AU209" i="6" s="1"/>
  <c r="AF208" i="6"/>
  <c r="AT208" i="6" s="1"/>
  <c r="F58" i="9"/>
  <c r="R268" i="6"/>
  <c r="R266" i="6"/>
  <c r="Y266" i="6"/>
  <c r="Y11" i="6" s="1"/>
  <c r="BC20" i="7"/>
  <c r="AM19" i="7"/>
  <c r="H119" i="7"/>
  <c r="BC125" i="7"/>
  <c r="D125" i="7" s="1"/>
  <c r="L125" i="7"/>
  <c r="BC96" i="7"/>
  <c r="D96" i="7" s="1"/>
  <c r="O96" i="7"/>
  <c r="F168" i="7"/>
  <c r="EH168" i="7"/>
  <c r="EH209" i="7"/>
  <c r="AZ25" i="8"/>
  <c r="AW29" i="8"/>
  <c r="AU29" i="8" s="1"/>
  <c r="AU732" i="6"/>
  <c r="O88" i="1"/>
  <c r="O60" i="1"/>
  <c r="O98" i="1"/>
  <c r="O82" i="1"/>
  <c r="O56" i="1"/>
  <c r="O78" i="1"/>
  <c r="O27" i="1"/>
  <c r="O48" i="1"/>
  <c r="O55" i="1"/>
  <c r="AE94" i="8"/>
  <c r="Q94" i="8"/>
  <c r="N94" i="8"/>
  <c r="BV94" i="8"/>
  <c r="O74" i="9"/>
  <c r="L74" i="9"/>
  <c r="O111" i="7"/>
  <c r="L111" i="7"/>
  <c r="I269" i="6"/>
  <c r="U268" i="6"/>
  <c r="AM129" i="7"/>
  <c r="F183" i="7"/>
  <c r="EH183" i="7"/>
  <c r="O36" i="8"/>
  <c r="L36" i="8"/>
  <c r="W31" i="8"/>
  <c r="BC36" i="8"/>
  <c r="D36" i="8" s="1"/>
  <c r="U14" i="6"/>
  <c r="U12" i="6"/>
  <c r="BV52" i="7"/>
  <c r="W52" i="7"/>
  <c r="BE104" i="7"/>
  <c r="AM104" i="7"/>
  <c r="BY43" i="7"/>
  <c r="W58" i="8"/>
  <c r="BE58" i="8"/>
  <c r="F58" i="8" s="1"/>
  <c r="BV58" i="8"/>
  <c r="CW65" i="8"/>
  <c r="BK65" i="8"/>
  <c r="CU65" i="8" s="1"/>
  <c r="AE145" i="7"/>
  <c r="BE145" i="7"/>
  <c r="BE49" i="9"/>
  <c r="BV49" i="9"/>
  <c r="Q49" i="9"/>
  <c r="BK83" i="9"/>
  <c r="BC113" i="9"/>
  <c r="FX113" i="9"/>
  <c r="W131" i="8"/>
  <c r="O132" i="8"/>
  <c r="BC132" i="8"/>
  <c r="D132" i="8" s="1"/>
  <c r="L94" i="9"/>
  <c r="O94" i="9"/>
  <c r="L49" i="7"/>
  <c r="O49" i="7"/>
  <c r="BC49" i="7"/>
  <c r="D49" i="7" s="1"/>
  <c r="L49" i="8"/>
  <c r="O49" i="8"/>
  <c r="AG432" i="6"/>
  <c r="W51" i="7"/>
  <c r="BE51" i="7"/>
  <c r="N51" i="7"/>
  <c r="Q51" i="7"/>
  <c r="CD51" i="7" s="1"/>
  <c r="F157" i="7"/>
  <c r="EH157" i="7"/>
  <c r="AG204" i="7"/>
  <c r="EC26" i="9"/>
  <c r="BB14" i="9"/>
  <c r="AW17" i="6"/>
  <c r="AT17" i="6"/>
  <c r="AU17" i="6" s="1"/>
  <c r="AF16" i="6"/>
  <c r="AS149" i="6"/>
  <c r="AW149" i="6"/>
  <c r="AW420" i="6"/>
  <c r="AT525" i="6"/>
  <c r="AU525" i="6" s="1"/>
  <c r="AW525" i="6"/>
  <c r="K31" i="7"/>
  <c r="F20" i="7"/>
  <c r="BE19" i="7"/>
  <c r="EH22" i="7"/>
  <c r="F22" i="7"/>
  <c r="AE104" i="7"/>
  <c r="N104" i="7"/>
  <c r="Q104" i="7"/>
  <c r="CD104" i="7" s="1"/>
  <c r="AM79" i="7"/>
  <c r="F71" i="7"/>
  <c r="EH71" i="7"/>
  <c r="N207" i="7"/>
  <c r="W207" i="7"/>
  <c r="L207" i="7" s="1"/>
  <c r="N190" i="7"/>
  <c r="AE190" i="7"/>
  <c r="L190" i="7" s="1"/>
  <c r="N111" i="8"/>
  <c r="Q111" i="8"/>
  <c r="W111" i="8"/>
  <c r="DC119" i="8"/>
  <c r="DE119" i="8"/>
  <c r="Q131" i="8"/>
  <c r="BE131" i="8"/>
  <c r="F131" i="8" s="1"/>
  <c r="DE129" i="8"/>
  <c r="E129" i="8"/>
  <c r="BC192" i="8"/>
  <c r="D192" i="8" s="1"/>
  <c r="L192" i="8"/>
  <c r="AM101" i="9"/>
  <c r="AE142" i="9"/>
  <c r="AE153" i="9"/>
  <c r="L153" i="9" s="1"/>
  <c r="N153" i="9"/>
  <c r="AM215" i="9"/>
  <c r="BE215" i="9"/>
  <c r="F215" i="9" s="1"/>
  <c r="BF207" i="9"/>
  <c r="K209" i="9"/>
  <c r="K207" i="9" s="1"/>
  <c r="BJ207" i="9"/>
  <c r="I193" i="9"/>
  <c r="AT189" i="9"/>
  <c r="AO190" i="9"/>
  <c r="AM190" i="9" s="1"/>
  <c r="AI189" i="9"/>
  <c r="AG190" i="9"/>
  <c r="X189" i="9"/>
  <c r="W190" i="9"/>
  <c r="M190" i="9"/>
  <c r="AO184" i="9"/>
  <c r="AQ144" i="9"/>
  <c r="AU171" i="9"/>
  <c r="BC171" i="9" s="1"/>
  <c r="D171" i="9" s="1"/>
  <c r="BE171" i="9"/>
  <c r="F171" i="9" s="1"/>
  <c r="BE153" i="9"/>
  <c r="F153" i="9" s="1"/>
  <c r="K144" i="9"/>
  <c r="K141" i="9" s="1"/>
  <c r="AM73" i="9"/>
  <c r="BF103" i="7"/>
  <c r="EH96" i="7"/>
  <c r="BC22" i="7"/>
  <c r="D22" i="7" s="1"/>
  <c r="AS271" i="6"/>
  <c r="GA84" i="9"/>
  <c r="O62" i="9"/>
  <c r="BC114" i="8"/>
  <c r="BC60" i="9"/>
  <c r="L56" i="8"/>
  <c r="AW30" i="8"/>
  <c r="AU30" i="8" s="1"/>
  <c r="BE85" i="9"/>
  <c r="BC81" i="9"/>
  <c r="FX86" i="9"/>
  <c r="L80" i="8"/>
  <c r="DZ30" i="8"/>
  <c r="GA91" i="9"/>
  <c r="N57" i="9"/>
  <c r="FX136" i="9"/>
  <c r="BC116" i="9"/>
  <c r="BC115" i="8"/>
  <c r="D115" i="8" s="1"/>
  <c r="N104" i="8"/>
  <c r="O28" i="8"/>
  <c r="O16" i="8"/>
  <c r="O100" i="9"/>
  <c r="AM94" i="9"/>
  <c r="BC94" i="9" s="1"/>
  <c r="N101" i="9"/>
  <c r="AE101" i="9"/>
  <c r="Q27" i="9"/>
  <c r="DW26" i="9" s="1"/>
  <c r="Y26" i="9"/>
  <c r="AO15" i="9"/>
  <c r="FI30" i="8"/>
  <c r="BC18" i="9"/>
  <c r="Q65" i="8"/>
  <c r="BV54" i="8"/>
  <c r="BE54" i="8"/>
  <c r="F54" i="8" s="1"/>
  <c r="Q88" i="7"/>
  <c r="CD88" i="7" s="1"/>
  <c r="BF193" i="9"/>
  <c r="X14" i="7"/>
  <c r="O61" i="7"/>
  <c r="GA20" i="9"/>
  <c r="L93" i="7"/>
  <c r="AS530" i="6"/>
  <c r="BC37" i="8"/>
  <c r="D37" i="8" s="1"/>
  <c r="F86" i="9"/>
  <c r="BM30" i="9"/>
  <c r="L35" i="8"/>
  <c r="AS67" i="6"/>
  <c r="BY79" i="7"/>
  <c r="E119" i="8"/>
  <c r="I215" i="6"/>
  <c r="AS219" i="6"/>
  <c r="AW219" i="6"/>
  <c r="AV269" i="6"/>
  <c r="AT537" i="6"/>
  <c r="AU537" i="6" s="1"/>
  <c r="AW537" i="6"/>
  <c r="AW545" i="6"/>
  <c r="AS545" i="6"/>
  <c r="AT524" i="6"/>
  <c r="AU524" i="6" s="1"/>
  <c r="AW524" i="6"/>
  <c r="AS910" i="6"/>
  <c r="AT910" i="6"/>
  <c r="AU910" i="6" s="1"/>
  <c r="BK18" i="7"/>
  <c r="D18" i="7" s="1"/>
  <c r="EH18" i="7"/>
  <c r="AI578" i="6"/>
  <c r="F165" i="7"/>
  <c r="EH165" i="7"/>
  <c r="H26" i="8"/>
  <c r="L117" i="8"/>
  <c r="O117" i="8"/>
  <c r="AS225" i="8"/>
  <c r="AL225" i="8"/>
  <c r="AL140" i="8"/>
  <c r="AL14" i="8" s="1"/>
  <c r="FX122" i="9"/>
  <c r="L122" i="9"/>
  <c r="BC122" i="9"/>
  <c r="FX70" i="9"/>
  <c r="L70" i="9"/>
  <c r="W209" i="9"/>
  <c r="N209" i="9"/>
  <c r="Q207" i="9"/>
  <c r="O207" i="9" s="1"/>
  <c r="BE200" i="9"/>
  <c r="F200" i="9" s="1"/>
  <c r="BJ193" i="9"/>
  <c r="BJ189" i="9" s="1"/>
  <c r="J195" i="9"/>
  <c r="J193" i="9" s="1"/>
  <c r="BI193" i="9"/>
  <c r="W195" i="9"/>
  <c r="BE195" i="9"/>
  <c r="F195" i="9" s="1"/>
  <c r="M103" i="8"/>
  <c r="AS204" i="6"/>
  <c r="N85" i="9"/>
  <c r="BV85" i="9"/>
  <c r="L81" i="9"/>
  <c r="BG53" i="9"/>
  <c r="BC86" i="9"/>
  <c r="AE104" i="8"/>
  <c r="O80" i="8"/>
  <c r="Z30" i="8"/>
  <c r="BE57" i="9"/>
  <c r="BC136" i="9"/>
  <c r="L116" i="9"/>
  <c r="BC215" i="8"/>
  <c r="D215" i="8" s="1"/>
  <c r="O115" i="8"/>
  <c r="F137" i="9"/>
  <c r="BC100" i="9"/>
  <c r="FZ101" i="9"/>
  <c r="GC35" i="9"/>
  <c r="BE27" i="9"/>
  <c r="FZ27" i="9"/>
  <c r="BI30" i="8"/>
  <c r="BF83" i="8"/>
  <c r="W65" i="8"/>
  <c r="W54" i="8"/>
  <c r="Q54" i="8"/>
  <c r="BE88" i="7"/>
  <c r="M25" i="7"/>
  <c r="I148" i="6"/>
  <c r="D75" i="9"/>
  <c r="L46" i="7"/>
  <c r="O97" i="7"/>
  <c r="AF489" i="6"/>
  <c r="AT538" i="6"/>
  <c r="AU538" i="6" s="1"/>
  <c r="EH20" i="7"/>
  <c r="CR65" i="8"/>
  <c r="EH63" i="7"/>
  <c r="AN92" i="6"/>
  <c r="AU215" i="6"/>
  <c r="J214" i="6"/>
  <c r="AV215" i="6"/>
  <c r="AM215" i="6"/>
  <c r="AT370" i="6"/>
  <c r="AU370" i="6" s="1"/>
  <c r="AW531" i="6"/>
  <c r="AS531" i="6"/>
  <c r="AT531" i="6"/>
  <c r="AU531" i="6" s="1"/>
  <c r="AW539" i="6"/>
  <c r="AS539" i="6"/>
  <c r="AT539" i="6"/>
  <c r="AU539" i="6" s="1"/>
  <c r="F39" i="7"/>
  <c r="EH39" i="7"/>
  <c r="CD18" i="7"/>
  <c r="F50" i="7"/>
  <c r="EH50" i="7"/>
  <c r="W73" i="7"/>
  <c r="Q73" i="7"/>
  <c r="BV73" i="7"/>
  <c r="V103" i="7"/>
  <c r="J101" i="7"/>
  <c r="BI30" i="7"/>
  <c r="F133" i="7"/>
  <c r="EH133" i="7"/>
  <c r="AM114" i="7"/>
  <c r="BE114" i="7"/>
  <c r="W19" i="8"/>
  <c r="L21" i="8"/>
  <c r="CR31" i="8"/>
  <c r="I31" i="8"/>
  <c r="L82" i="8"/>
  <c r="O82" i="8"/>
  <c r="BC82" i="8"/>
  <c r="D82" i="8" s="1"/>
  <c r="BC134" i="8"/>
  <c r="D134" i="8" s="1"/>
  <c r="O134" i="8"/>
  <c r="L134" i="8"/>
  <c r="CQ79" i="8"/>
  <c r="H79" i="8"/>
  <c r="W101" i="8"/>
  <c r="N101" i="8"/>
  <c r="W84" i="8"/>
  <c r="BE84" i="8"/>
  <c r="F84" i="8" s="1"/>
  <c r="L32" i="9"/>
  <c r="FX27" i="9"/>
  <c r="BH193" i="9"/>
  <c r="AM173" i="9"/>
  <c r="BC173" i="9" s="1"/>
  <c r="D173" i="9" s="1"/>
  <c r="AE217" i="9"/>
  <c r="N217" i="9"/>
  <c r="W206" i="9"/>
  <c r="BE206" i="9"/>
  <c r="F206" i="9" s="1"/>
  <c r="AE199" i="9"/>
  <c r="BE199" i="9"/>
  <c r="F199" i="9" s="1"/>
  <c r="AE197" i="9"/>
  <c r="BE197" i="9"/>
  <c r="F197" i="9" s="1"/>
  <c r="AE196" i="9"/>
  <c r="N196" i="9"/>
  <c r="BE194" i="9"/>
  <c r="F194" i="9" s="1"/>
  <c r="AE194" i="9"/>
  <c r="Q85" i="9"/>
  <c r="CD205" i="7"/>
  <c r="W57" i="9"/>
  <c r="L18" i="9"/>
  <c r="CR83" i="8"/>
  <c r="AT530" i="6"/>
  <c r="AU530" i="6" s="1"/>
  <c r="L37" i="8"/>
  <c r="AS517" i="6"/>
  <c r="O35" i="8"/>
  <c r="L97" i="7"/>
  <c r="AT67" i="6"/>
  <c r="AU67" i="6" s="1"/>
  <c r="O91" i="9"/>
  <c r="BE111" i="8"/>
  <c r="L104" i="7"/>
  <c r="N131" i="8"/>
  <c r="J87" i="6"/>
  <c r="AV92" i="6"/>
  <c r="O578" i="6"/>
  <c r="J672" i="6"/>
  <c r="AV673" i="6"/>
  <c r="F105" i="7"/>
  <c r="EH105" i="7"/>
  <c r="AI25" i="7"/>
  <c r="L63" i="7"/>
  <c r="O63" i="7"/>
  <c r="L28" i="7"/>
  <c r="O28" i="7"/>
  <c r="F113" i="7"/>
  <c r="EH113" i="7"/>
  <c r="F81" i="7"/>
  <c r="EH81" i="7"/>
  <c r="W142" i="7"/>
  <c r="BE206" i="7"/>
  <c r="N206" i="7"/>
  <c r="Q141" i="7"/>
  <c r="G73" i="8"/>
  <c r="CP73" i="8"/>
  <c r="E65" i="8"/>
  <c r="DC65" i="8"/>
  <c r="CN65" i="8"/>
  <c r="N55" i="8"/>
  <c r="BV55" i="8"/>
  <c r="W59" i="8"/>
  <c r="Q59" i="8"/>
  <c r="BE59" i="8"/>
  <c r="F59" i="8" s="1"/>
  <c r="DE89" i="8"/>
  <c r="E89" i="8"/>
  <c r="BK94" i="8"/>
  <c r="CU94" i="8" s="1"/>
  <c r="CW94" i="8"/>
  <c r="DQ26" i="9"/>
  <c r="K26" i="9"/>
  <c r="AP140" i="8"/>
  <c r="AP14" i="8" s="1"/>
  <c r="E89" i="9"/>
  <c r="GB89" i="9"/>
  <c r="L67" i="9"/>
  <c r="BI144" i="9"/>
  <c r="BI141" i="9" s="1"/>
  <c r="AP140" i="9"/>
  <c r="AP227" i="9"/>
  <c r="AE214" i="9"/>
  <c r="BC214" i="9" s="1"/>
  <c r="D214" i="9" s="1"/>
  <c r="N214" i="9"/>
  <c r="J212" i="9"/>
  <c r="J207" i="9" s="1"/>
  <c r="J204" i="9" s="1"/>
  <c r="BI207" i="9"/>
  <c r="BI204" i="9" s="1"/>
  <c r="BE208" i="9"/>
  <c r="F208" i="9" s="1"/>
  <c r="N208" i="9"/>
  <c r="AV204" i="9"/>
  <c r="AU207"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98" i="9"/>
  <c r="GB98" i="9"/>
  <c r="M89" i="9"/>
  <c r="P89" i="9"/>
  <c r="GB75" i="9"/>
  <c r="E75" i="9"/>
  <c r="Q68" i="9"/>
  <c r="BV68" i="9"/>
  <c r="GB50" i="9"/>
  <c r="E50" i="9"/>
  <c r="BM26" i="9"/>
  <c r="BK27" i="9"/>
  <c r="EB26" i="9"/>
  <c r="AE200" i="8"/>
  <c r="N200" i="8"/>
  <c r="AG79" i="8"/>
  <c r="T79" i="8"/>
  <c r="DT30" i="8" s="1"/>
  <c r="K65" i="8"/>
  <c r="CT65" i="8"/>
  <c r="AT90" i="6"/>
  <c r="AU90" i="6" s="1"/>
  <c r="I92" i="6"/>
  <c r="AE114" i="7"/>
  <c r="AR236"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EK26" i="9"/>
  <c r="AD103" i="9"/>
  <c r="V103" i="9" s="1"/>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DZ103" i="9" s="1"/>
  <c r="N110" i="9"/>
  <c r="AJ103" i="9"/>
  <c r="Q105" i="9"/>
  <c r="FF103" i="9"/>
  <c r="Q100" i="9"/>
  <c r="J83" i="9"/>
  <c r="CS83" i="9"/>
  <c r="T65" i="9"/>
  <c r="BV64" i="9"/>
  <c r="AE64" i="9"/>
  <c r="R55" i="9"/>
  <c r="BF55" i="9"/>
  <c r="G55" i="9" s="1"/>
  <c r="CD53" i="9"/>
  <c r="BV38" i="9"/>
  <c r="EO15" i="9"/>
  <c r="AF189"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FZ88" i="9"/>
  <c r="Q129" i="7"/>
  <c r="DE67" i="8"/>
  <c r="AB103" i="8"/>
  <c r="BH79" i="8"/>
  <c r="BE158" i="8"/>
  <c r="F158" i="8" s="1"/>
  <c r="BE170" i="8"/>
  <c r="F170" i="8" s="1"/>
  <c r="R16" i="9"/>
  <c r="FV30" i="9"/>
  <c r="Q39" i="9"/>
  <c r="BJ19" i="9"/>
  <c r="FH103" i="9"/>
  <c r="BM53" i="9"/>
  <c r="GB80" i="9"/>
  <c r="BG107" i="9"/>
  <c r="W112" i="9"/>
  <c r="N70" i="9"/>
  <c r="CT73" i="9"/>
  <c r="N100" i="9"/>
  <c r="V123" i="9"/>
  <c r="BU65" i="9"/>
  <c r="O102"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89" i="8" s="1"/>
  <c r="Q193" i="8"/>
  <c r="O193" i="8" s="1"/>
  <c r="DC56" i="8"/>
  <c r="DE56" i="8"/>
  <c r="BE81" i="9"/>
  <c r="Q66" i="9"/>
  <c r="E23" i="9"/>
  <c r="GB23" i="9"/>
  <c r="N21" i="9"/>
  <c r="DT19" i="9" s="1"/>
  <c r="V19" i="9"/>
  <c r="EB15" i="9" s="1"/>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V103" i="8" s="1"/>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D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K14" i="8" s="1"/>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Q100" i="7"/>
  <c r="CD100" i="7" s="1"/>
  <c r="CD69" i="7"/>
  <c r="Q66" i="7"/>
  <c r="CD66" i="7" s="1"/>
  <c r="BV66" i="7"/>
  <c r="Y54" i="7"/>
  <c r="K53" i="7"/>
  <c r="J43" i="7"/>
  <c r="BQ30" i="7"/>
  <c r="BM30" i="7" s="1"/>
  <c r="AE33" i="7"/>
  <c r="N33" i="7"/>
  <c r="BJ129" i="7"/>
  <c r="K129" i="7" s="1"/>
  <c r="V123" i="7"/>
  <c r="BZ73" i="7"/>
  <c r="BE100" i="7"/>
  <c r="Y89" i="7"/>
  <c r="BF48" i="7"/>
  <c r="G48" i="7" s="1"/>
  <c r="R48" i="7"/>
  <c r="Q46" i="7"/>
  <c r="CD46" i="7" s="1"/>
  <c r="T26" i="7"/>
  <c r="N21" i="7"/>
  <c r="K895" i="6"/>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P266" i="6" s="1"/>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T15" i="6"/>
  <c r="AS45" i="6"/>
  <c r="AW45" i="6"/>
  <c r="AS77" i="6"/>
  <c r="AW75" i="6"/>
  <c r="AW59" i="6"/>
  <c r="AW24" i="6"/>
  <c r="AS24" i="6"/>
  <c r="R12" i="3"/>
  <c r="AC14" i="6" l="1"/>
  <c r="L201" i="9"/>
  <c r="L119" i="7"/>
  <c r="O119" i="7"/>
  <c r="O65" i="7"/>
  <c r="L65" i="7"/>
  <c r="BB225" i="8"/>
  <c r="AV29" i="9"/>
  <c r="BC119" i="7"/>
  <c r="AF11" i="7"/>
  <c r="AF12" i="7"/>
  <c r="BI189" i="9"/>
  <c r="BY73" i="9"/>
  <c r="DX103" i="9"/>
  <c r="AF236" i="7"/>
  <c r="J15" i="8"/>
  <c r="F130" i="9"/>
  <c r="AM15" i="9"/>
  <c r="G189" i="9"/>
  <c r="AS140" i="8"/>
  <c r="AS14" i="8" s="1"/>
  <c r="BJ189" i="8"/>
  <c r="F26" i="7"/>
  <c r="P140" i="7"/>
  <c r="BE16" i="8"/>
  <c r="BE61" i="7"/>
  <c r="N61" i="7"/>
  <c r="N184" i="8"/>
  <c r="W184" i="8"/>
  <c r="BE184" i="8"/>
  <c r="F184" i="8" s="1"/>
  <c r="BC60" i="7"/>
  <c r="D60" i="7" s="1"/>
  <c r="L60" i="7"/>
  <c r="O60" i="7"/>
  <c r="AN161" i="6"/>
  <c r="AV161" i="6"/>
  <c r="D59" i="9"/>
  <c r="GA59" i="9"/>
  <c r="DT103" i="8"/>
  <c r="DS103" i="9"/>
  <c r="BI189" i="8"/>
  <c r="I140" i="7"/>
  <c r="BA14" i="9"/>
  <c r="BA12" i="9" s="1"/>
  <c r="DC15" i="8"/>
  <c r="BO29" i="8"/>
  <c r="BO25" i="8" s="1"/>
  <c r="BO14" i="8" s="1"/>
  <c r="AW103" i="8"/>
  <c r="AU103" i="8" s="1"/>
  <c r="N193" i="7"/>
  <c r="X29" i="8"/>
  <c r="GA110" i="9"/>
  <c r="D110" i="9"/>
  <c r="D169" i="7"/>
  <c r="AG29" i="8"/>
  <c r="AE29" i="8" s="1"/>
  <c r="GC23" i="9"/>
  <c r="F23" i="9"/>
  <c r="F69" i="9"/>
  <c r="GC69" i="9"/>
  <c r="BC97" i="8"/>
  <c r="D97" i="8" s="1"/>
  <c r="AJ11" i="7"/>
  <c r="AJ12" i="7"/>
  <c r="AT12" i="8"/>
  <c r="AT11" i="8"/>
  <c r="Q111" i="9"/>
  <c r="FX67" i="9"/>
  <c r="L142" i="7"/>
  <c r="GC20" i="9"/>
  <c r="BY73" i="7"/>
  <c r="L85" i="9"/>
  <c r="M341" i="6"/>
  <c r="X140" i="8"/>
  <c r="BC214" i="8"/>
  <c r="D214" i="8" s="1"/>
  <c r="M140" i="7"/>
  <c r="GA54" i="9"/>
  <c r="N142" i="7"/>
  <c r="D194" i="7"/>
  <c r="GA106" i="9"/>
  <c r="DG29" i="8"/>
  <c r="AT247" i="6"/>
  <c r="AU247" i="6" s="1"/>
  <c r="G83" i="9"/>
  <c r="BE158" i="9"/>
  <c r="F158" i="9" s="1"/>
  <c r="AM158" i="9"/>
  <c r="BC158" i="9" s="1"/>
  <c r="D158" i="9" s="1"/>
  <c r="E79" i="8"/>
  <c r="DE79" i="8"/>
  <c r="F216" i="7"/>
  <c r="EH216" i="7"/>
  <c r="S53" i="7"/>
  <c r="BG53" i="7"/>
  <c r="F106" i="9"/>
  <c r="GC106" i="9"/>
  <c r="BC138" i="8"/>
  <c r="D138" i="8" s="1"/>
  <c r="W420" i="6"/>
  <c r="AS421" i="6"/>
  <c r="F186" i="7"/>
  <c r="EH186" i="7"/>
  <c r="F197" i="7"/>
  <c r="EH197" i="7"/>
  <c r="F199" i="7"/>
  <c r="EH199" i="7"/>
  <c r="BC206" i="7"/>
  <c r="D206" i="7" s="1"/>
  <c r="L206" i="7"/>
  <c r="EH213" i="7"/>
  <c r="F213" i="7"/>
  <c r="L138" i="8"/>
  <c r="L36" i="9"/>
  <c r="BC36" i="9"/>
  <c r="O36" i="9"/>
  <c r="FX35" i="9"/>
  <c r="FZ123" i="9"/>
  <c r="N123" i="9"/>
  <c r="W123" i="9"/>
  <c r="BE123" i="9"/>
  <c r="EH203" i="7"/>
  <c r="F203" i="7"/>
  <c r="BY79" i="9"/>
  <c r="AM79" i="9"/>
  <c r="F125" i="9"/>
  <c r="GC125" i="9"/>
  <c r="GC138" i="9"/>
  <c r="F138" i="9"/>
  <c r="O99" i="9"/>
  <c r="GA40" i="9"/>
  <c r="D40" i="9"/>
  <c r="F173" i="7"/>
  <c r="EH173" i="7"/>
  <c r="BC202" i="7"/>
  <c r="D202" i="7" s="1"/>
  <c r="L202" i="7"/>
  <c r="BK83" i="8"/>
  <c r="CU83" i="8" s="1"/>
  <c r="AL140" i="9"/>
  <c r="FX26" i="9"/>
  <c r="AV11" i="7"/>
  <c r="GA105" i="9"/>
  <c r="Q10" i="1"/>
  <c r="AH266" i="6"/>
  <c r="BE193" i="7"/>
  <c r="AW29" i="6"/>
  <c r="K12" i="6"/>
  <c r="K268" i="6"/>
  <c r="DT16" i="9"/>
  <c r="EM103" i="9"/>
  <c r="CP73" i="9"/>
  <c r="EB30" i="9"/>
  <c r="O67" i="9"/>
  <c r="AG29" i="7"/>
  <c r="AE29" i="7" s="1"/>
  <c r="FX92" i="9"/>
  <c r="L203" i="8"/>
  <c r="CD73" i="7"/>
  <c r="BC27" i="9"/>
  <c r="BA11" i="9"/>
  <c r="ES15" i="9"/>
  <c r="FX85" i="9"/>
  <c r="L52" i="8"/>
  <c r="AA268" i="6"/>
  <c r="BO14" i="7"/>
  <c r="AL227" i="9"/>
  <c r="D207" i="7"/>
  <c r="AV713" i="6"/>
  <c r="EH62" i="7"/>
  <c r="Y189" i="9"/>
  <c r="L40" i="8"/>
  <c r="AU26" i="8"/>
  <c r="BI15" i="8"/>
  <c r="BC191" i="7"/>
  <c r="D191" i="7" s="1"/>
  <c r="AS688" i="6"/>
  <c r="BV61" i="8"/>
  <c r="AX140" i="8"/>
  <c r="AX14" i="8" s="1"/>
  <c r="BC201" i="9"/>
  <c r="D201" i="9" s="1"/>
  <c r="Q123" i="9"/>
  <c r="BE145" i="8"/>
  <c r="F145" i="8" s="1"/>
  <c r="AA225" i="8"/>
  <c r="N111" i="9"/>
  <c r="FZ111" i="9"/>
  <c r="BV65" i="9"/>
  <c r="L113" i="8"/>
  <c r="O113" i="8"/>
  <c r="BC113" i="8"/>
  <c r="D113" i="8" s="1"/>
  <c r="Q205" i="8"/>
  <c r="O205" i="8" s="1"/>
  <c r="V204" i="8"/>
  <c r="DO26" i="9"/>
  <c r="I26" i="9"/>
  <c r="Q101" i="9"/>
  <c r="BE101" i="9"/>
  <c r="GC122" i="9"/>
  <c r="F122" i="9"/>
  <c r="GC127" i="9"/>
  <c r="F127" i="9"/>
  <c r="AA30" i="7"/>
  <c r="S30" i="7" s="1"/>
  <c r="AG487" i="6"/>
  <c r="AV487" i="6" s="1"/>
  <c r="AV488" i="6"/>
  <c r="AM83" i="9"/>
  <c r="BY83" i="9"/>
  <c r="AU167" i="7"/>
  <c r="BC167" i="7" s="1"/>
  <c r="D167" i="7" s="1"/>
  <c r="CD167" i="7"/>
  <c r="AU182" i="7"/>
  <c r="BC182" i="7" s="1"/>
  <c r="D182" i="7" s="1"/>
  <c r="CD182" i="7"/>
  <c r="BE182" i="7"/>
  <c r="L199" i="7"/>
  <c r="BC199" i="7"/>
  <c r="D199" i="7" s="1"/>
  <c r="AD204" i="7"/>
  <c r="Y204" i="7" s="1"/>
  <c r="W204" i="7" s="1"/>
  <c r="Y205" i="7"/>
  <c r="L209" i="7"/>
  <c r="BC209" i="7"/>
  <c r="D209" i="7" s="1"/>
  <c r="BC41" i="9"/>
  <c r="FX99" i="9"/>
  <c r="BP29" i="9"/>
  <c r="FV29" i="9"/>
  <c r="O32" i="9"/>
  <c r="AO189" i="9"/>
  <c r="AM189" i="9" s="1"/>
  <c r="I103" i="7"/>
  <c r="J30" i="8"/>
  <c r="L201" i="8"/>
  <c r="CD129" i="7"/>
  <c r="DS30" i="9"/>
  <c r="FZ129" i="9"/>
  <c r="FX31" i="9"/>
  <c r="BE73" i="7"/>
  <c r="Q14" i="6"/>
  <c r="BC85" i="9"/>
  <c r="BC52" i="8"/>
  <c r="D52" i="8" s="1"/>
  <c r="BB14" i="7"/>
  <c r="J26" i="8"/>
  <c r="BC99" i="9"/>
  <c r="U103" i="9"/>
  <c r="AQ29" i="7"/>
  <c r="BC40" i="8"/>
  <c r="D40" i="8" s="1"/>
  <c r="Y83" i="8"/>
  <c r="AP14" i="7"/>
  <c r="AP12" i="7" s="1"/>
  <c r="L123" i="9"/>
  <c r="AB140" i="9"/>
  <c r="AB227" i="9"/>
  <c r="L212" i="7"/>
  <c r="EH161" i="7"/>
  <c r="F161" i="7"/>
  <c r="AT225" i="8"/>
  <c r="FX23" i="9"/>
  <c r="O24" i="9"/>
  <c r="FX40" i="9"/>
  <c r="BY89" i="9"/>
  <c r="AM89" i="9"/>
  <c r="BJ205" i="7"/>
  <c r="BJ204" i="7" s="1"/>
  <c r="K206" i="7"/>
  <c r="K205" i="7" s="1"/>
  <c r="AV29" i="6"/>
  <c r="AG26" i="6"/>
  <c r="CP53" i="8"/>
  <c r="G53" i="8"/>
  <c r="GA38" i="9"/>
  <c r="D38" i="9"/>
  <c r="AG141" i="7"/>
  <c r="AE141" i="7" s="1"/>
  <c r="AW172" i="7"/>
  <c r="BG172" i="7"/>
  <c r="H172" i="7" s="1"/>
  <c r="EH191" i="7"/>
  <c r="F191" i="7"/>
  <c r="EH202" i="7"/>
  <c r="F202" i="7"/>
  <c r="F208" i="7"/>
  <c r="EH208" i="7"/>
  <c r="F210" i="7"/>
  <c r="EH210" i="7"/>
  <c r="F212" i="7"/>
  <c r="EH212" i="7"/>
  <c r="BC196" i="8"/>
  <c r="D196" i="8" s="1"/>
  <c r="L196" i="8"/>
  <c r="L41" i="9"/>
  <c r="I14" i="5"/>
  <c r="D8" i="5"/>
  <c r="I9" i="5" s="1"/>
  <c r="AC140" i="9"/>
  <c r="AS83" i="6"/>
  <c r="AT83" i="6"/>
  <c r="AU83" i="6" s="1"/>
  <c r="AW83" i="6"/>
  <c r="AM65" i="8"/>
  <c r="BY65" i="8"/>
  <c r="AC225" i="8"/>
  <c r="AC140" i="8"/>
  <c r="U140" i="8" s="1"/>
  <c r="AS280" i="6"/>
  <c r="AW280" i="6"/>
  <c r="AT280" i="6"/>
  <c r="AU280" i="6" s="1"/>
  <c r="E43" i="8"/>
  <c r="BW43" i="8" s="1"/>
  <c r="DE43" i="8"/>
  <c r="DC43" i="8"/>
  <c r="W61" i="8"/>
  <c r="N61" i="8"/>
  <c r="BE61" i="8"/>
  <c r="F61" i="8" s="1"/>
  <c r="AS230" i="6"/>
  <c r="AW230" i="6"/>
  <c r="AT230" i="6"/>
  <c r="AU230" i="6" s="1"/>
  <c r="CQ83" i="9"/>
  <c r="T10" i="1"/>
  <c r="X11" i="1" s="1"/>
  <c r="X12" i="1" s="1"/>
  <c r="BB12" i="8"/>
  <c r="BB11" i="8"/>
  <c r="CP31" i="9"/>
  <c r="G31" i="9"/>
  <c r="BY101" i="8"/>
  <c r="AM131" i="8"/>
  <c r="L216" i="9"/>
  <c r="BC216" i="9"/>
  <c r="D216" i="9" s="1"/>
  <c r="AT343" i="6"/>
  <c r="AU343" i="6" s="1"/>
  <c r="AW343" i="6"/>
  <c r="L60" i="8"/>
  <c r="BC60" i="8"/>
  <c r="D60" i="8" s="1"/>
  <c r="O60" i="8"/>
  <c r="DC111" i="8"/>
  <c r="DE111" i="8"/>
  <c r="BD103" i="8"/>
  <c r="DC103" i="8" s="1"/>
  <c r="FD103" i="8"/>
  <c r="N59" i="8"/>
  <c r="BV59" i="8"/>
  <c r="BC16" i="7"/>
  <c r="D17" i="7"/>
  <c r="BQ14" i="9"/>
  <c r="I26" i="6"/>
  <c r="I25" i="6" s="1"/>
  <c r="I15" i="6" s="1"/>
  <c r="AS29" i="6"/>
  <c r="D16" i="7"/>
  <c r="AO142" i="9"/>
  <c r="AM142" i="9" s="1"/>
  <c r="BE143" i="9"/>
  <c r="AM143" i="9"/>
  <c r="AF227" i="9"/>
  <c r="AF140" i="9"/>
  <c r="F84" i="7"/>
  <c r="EH84" i="7"/>
  <c r="AG208" i="6"/>
  <c r="AU208" i="6" s="1"/>
  <c r="AU214" i="6"/>
  <c r="F167" i="7"/>
  <c r="EH167" i="7"/>
  <c r="EH45" i="7"/>
  <c r="F45" i="7"/>
  <c r="AP11" i="7"/>
  <c r="AH11" i="6"/>
  <c r="DU30" i="8"/>
  <c r="O28" i="9"/>
  <c r="BO29" i="9"/>
  <c r="AV14" i="8"/>
  <c r="FX116" i="9"/>
  <c r="J15" i="6"/>
  <c r="BC143" i="9"/>
  <c r="D143" i="9" s="1"/>
  <c r="BI140" i="7"/>
  <c r="E189" i="8"/>
  <c r="N131" i="7"/>
  <c r="Q131" i="7"/>
  <c r="CD131" i="7" s="1"/>
  <c r="N88" i="8"/>
  <c r="Q88" i="8"/>
  <c r="BE88" i="8"/>
  <c r="F88" i="8" s="1"/>
  <c r="W88" i="8"/>
  <c r="BV88" i="8"/>
  <c r="BE107" i="8"/>
  <c r="AM107" i="8"/>
  <c r="BC107" i="8" s="1"/>
  <c r="GB131" i="9"/>
  <c r="E131" i="9"/>
  <c r="AH227" i="9"/>
  <c r="AH140" i="9"/>
  <c r="R140" i="9" s="1"/>
  <c r="O41" i="8"/>
  <c r="BC41" i="8"/>
  <c r="D41" i="8" s="1"/>
  <c r="L41" i="8"/>
  <c r="M30" i="8"/>
  <c r="P30" i="8"/>
  <c r="DF29" i="8" s="1"/>
  <c r="F18" i="8"/>
  <c r="AD140" i="7"/>
  <c r="AD14" i="7" s="1"/>
  <c r="AU26" i="9"/>
  <c r="FA26" i="9"/>
  <c r="J53" i="9"/>
  <c r="CS53" i="9"/>
  <c r="BC210" i="9"/>
  <c r="D210" i="9" s="1"/>
  <c r="L210" i="9"/>
  <c r="AF811" i="6"/>
  <c r="AT812" i="6"/>
  <c r="AU812" i="6" s="1"/>
  <c r="AS812" i="6"/>
  <c r="AW812" i="6"/>
  <c r="O57" i="7"/>
  <c r="BC57" i="7"/>
  <c r="D57" i="7" s="1"/>
  <c r="L57" i="7"/>
  <c r="DC83" i="8"/>
  <c r="CN83" i="8"/>
  <c r="E83" i="8"/>
  <c r="DE83" i="8"/>
  <c r="Q84" i="8"/>
  <c r="BV84" i="8"/>
  <c r="N84" i="8"/>
  <c r="BC86" i="8"/>
  <c r="D86" i="8" s="1"/>
  <c r="O86" i="8"/>
  <c r="L86" i="8"/>
  <c r="L199" i="8"/>
  <c r="GB16" i="9"/>
  <c r="FJ15" i="9"/>
  <c r="BD15" i="9"/>
  <c r="GB15" i="9" s="1"/>
  <c r="GC82" i="9"/>
  <c r="F82" i="9"/>
  <c r="BV88" i="9"/>
  <c r="W88" i="9"/>
  <c r="Y83" i="9"/>
  <c r="N88" i="9"/>
  <c r="Q88" i="9"/>
  <c r="H129" i="9"/>
  <c r="CQ94" i="9"/>
  <c r="DB103" i="8"/>
  <c r="FD30" i="8"/>
  <c r="F193" i="8"/>
  <c r="D193" i="8" s="1"/>
  <c r="L76" i="9"/>
  <c r="BC88" i="9"/>
  <c r="BC192" i="9"/>
  <c r="D192" i="9" s="1"/>
  <c r="Z15" i="6"/>
  <c r="Z14" i="6" s="1"/>
  <c r="AO30" i="7"/>
  <c r="FX108" i="9"/>
  <c r="FI103" i="8"/>
  <c r="E26" i="9"/>
  <c r="R14" i="6"/>
  <c r="R12" i="6"/>
  <c r="R11" i="6" s="1"/>
  <c r="CT31" i="9"/>
  <c r="K31" i="9"/>
  <c r="BV52" i="9"/>
  <c r="Q52" i="9"/>
  <c r="W52" i="9"/>
  <c r="BE52" i="9"/>
  <c r="N52" i="9"/>
  <c r="FZ52" i="9"/>
  <c r="AJ227" i="9"/>
  <c r="AJ140" i="9"/>
  <c r="T140" i="9" s="1"/>
  <c r="AM73" i="8"/>
  <c r="BC73" i="8" s="1"/>
  <c r="D73" i="8" s="1"/>
  <c r="BY73" i="8"/>
  <c r="BE73" i="8"/>
  <c r="BY53" i="8"/>
  <c r="AM53" i="8"/>
  <c r="BN29" i="8"/>
  <c r="BN25" i="8" s="1"/>
  <c r="BN14" i="8" s="1"/>
  <c r="BM30" i="8"/>
  <c r="CQ31" i="9"/>
  <c r="H31" i="9"/>
  <c r="GC32" i="9"/>
  <c r="F32" i="9"/>
  <c r="F40" i="9"/>
  <c r="GC40" i="9"/>
  <c r="AH14" i="7"/>
  <c r="AT270" i="6"/>
  <c r="AU270" i="6" s="1"/>
  <c r="AW270" i="6"/>
  <c r="AS270" i="6"/>
  <c r="W87" i="8"/>
  <c r="BE87" i="8"/>
  <c r="F87" i="8" s="1"/>
  <c r="BV87" i="8"/>
  <c r="Q87" i="8"/>
  <c r="N87" i="8"/>
  <c r="AR101" i="8"/>
  <c r="AO103" i="8"/>
  <c r="AM103" i="8" s="1"/>
  <c r="DN16" i="9"/>
  <c r="H16" i="9"/>
  <c r="O125" i="9"/>
  <c r="BC125" i="9"/>
  <c r="L125" i="9"/>
  <c r="BA11" i="8"/>
  <c r="BA12" i="8"/>
  <c r="AV11" i="8"/>
  <c r="AV12" i="8"/>
  <c r="G189" i="7"/>
  <c r="F189" i="7" s="1"/>
  <c r="D189" i="7" s="1"/>
  <c r="F190" i="7"/>
  <c r="D190" i="7" s="1"/>
  <c r="F131" i="7"/>
  <c r="EH131" i="7"/>
  <c r="X11" i="6"/>
  <c r="F19" i="8"/>
  <c r="CD107" i="7"/>
  <c r="DZ30" i="9"/>
  <c r="N129" i="9"/>
  <c r="Y141" i="7"/>
  <c r="BV85" i="8"/>
  <c r="BC127" i="9"/>
  <c r="L28" i="9"/>
  <c r="BR12" i="7"/>
  <c r="L96" i="9"/>
  <c r="W85" i="8"/>
  <c r="FU29" i="9"/>
  <c r="BC104" i="7"/>
  <c r="D104" i="7" s="1"/>
  <c r="AL140" i="7"/>
  <c r="V140" i="7" s="1"/>
  <c r="GA62" i="9"/>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E189" i="8"/>
  <c r="BC189" i="8" s="1"/>
  <c r="BC99" i="8"/>
  <c r="D99" i="8" s="1"/>
  <c r="L99" i="8"/>
  <c r="O99" i="8"/>
  <c r="D67" i="9"/>
  <c r="GA67" i="9"/>
  <c r="O80" i="9"/>
  <c r="FX80" i="9"/>
  <c r="BC80" i="9"/>
  <c r="L80" i="9"/>
  <c r="D93" i="9"/>
  <c r="GA93" i="9"/>
  <c r="EI29" i="9"/>
  <c r="U30" i="9"/>
  <c r="EA29" i="9" s="1"/>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CO73" i="9" s="1"/>
  <c r="O108" i="9"/>
  <c r="GA87" i="9"/>
  <c r="D87"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O32" i="3" s="1"/>
  <c r="Z12" i="6"/>
  <c r="AJ225" i="8"/>
  <c r="BP140" i="9"/>
  <c r="AS363" i="6"/>
  <c r="AF361" i="6"/>
  <c r="AT363" i="6"/>
  <c r="AW363" i="6"/>
  <c r="L35" i="7"/>
  <c r="BC35" i="7"/>
  <c r="D35" i="7" s="1"/>
  <c r="O35" i="7"/>
  <c r="EH158" i="7"/>
  <c r="F158" i="7"/>
  <c r="CP31" i="8"/>
  <c r="G31" i="8"/>
  <c r="EO103" i="8"/>
  <c r="AM119" i="8"/>
  <c r="EM103" i="8" s="1"/>
  <c r="BQ12" i="9"/>
  <c r="BQ11" i="9"/>
  <c r="D137" i="9"/>
  <c r="GA137" i="9"/>
  <c r="S141" i="8"/>
  <c r="S225" i="8" s="1"/>
  <c r="Q144" i="8"/>
  <c r="L208" i="8"/>
  <c r="BC208" i="8"/>
  <c r="D208" i="8" s="1"/>
  <c r="AE114" i="9"/>
  <c r="FX114" i="9" s="1"/>
  <c r="N114" i="9"/>
  <c r="BC212" i="9"/>
  <c r="D212" i="9" s="1"/>
  <c r="O96" i="9"/>
  <c r="BG43" i="9"/>
  <c r="S43" i="9"/>
  <c r="DY30" i="9" s="1"/>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EI14" i="9"/>
  <c r="AC14"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I14"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58" i="9"/>
  <c r="GA58" i="9"/>
  <c r="BF30" i="7"/>
  <c r="D74" i="9"/>
  <c r="GA74" i="9"/>
  <c r="BC114" i="9"/>
  <c r="N207" i="8"/>
  <c r="AF233" i="6"/>
  <c r="AW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AQ25" i="7"/>
  <c r="AO25" i="7" s="1"/>
  <c r="AO29" i="7"/>
  <c r="I73" i="9"/>
  <c r="CR73" i="9"/>
  <c r="W142" i="9"/>
  <c r="L142" i="9" s="1"/>
  <c r="BE44" i="9"/>
  <c r="FZ44" i="9"/>
  <c r="BV44" i="9"/>
  <c r="N44" i="9"/>
  <c r="Q44" i="9"/>
  <c r="W44" i="9"/>
  <c r="Y43" i="9"/>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K101" i="7"/>
  <c r="K30" i="7" s="1"/>
  <c r="DV103" i="9"/>
  <c r="Q129" i="9"/>
  <c r="BM29" i="7"/>
  <c r="EK25" i="7" s="1"/>
  <c r="BK16" i="7"/>
  <c r="BK15" i="7" s="1"/>
  <c r="BI29" i="8"/>
  <c r="BI25"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DP30" i="9" s="1"/>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3" i="9" s="1"/>
  <c r="GA123" i="9" s="1"/>
  <c r="BC126" i="9"/>
  <c r="BE48" i="9"/>
  <c r="FZ48" i="9"/>
  <c r="BV48" i="9"/>
  <c r="N48" i="9"/>
  <c r="Q48" i="9"/>
  <c r="W48" i="9"/>
  <c r="BM25" i="7"/>
  <c r="GC18" i="9"/>
  <c r="FK16" i="9"/>
  <c r="BE16" i="9"/>
  <c r="GC16" i="9" s="1"/>
  <c r="F18" i="9"/>
  <c r="FB29" i="9"/>
  <c r="GA88" i="9"/>
  <c r="D88" i="9"/>
  <c r="L90" i="9"/>
  <c r="BC90" i="9"/>
  <c r="O90" i="9"/>
  <c r="FX90" i="9"/>
  <c r="CP94" i="9"/>
  <c r="G94" i="9"/>
  <c r="BF43" i="9"/>
  <c r="BF30" i="9" s="1"/>
  <c r="R43" i="9"/>
  <c r="DX30" i="9" s="1"/>
  <c r="EF30" i="9"/>
  <c r="Z30" i="9"/>
  <c r="BF204" i="7"/>
  <c r="BE204" i="7" s="1"/>
  <c r="EH204" i="7" s="1"/>
  <c r="EH44" i="7"/>
  <c r="F44" i="7"/>
  <c r="AS233" i="6"/>
  <c r="R30" i="7"/>
  <c r="Z29" i="7"/>
  <c r="AO144" i="7"/>
  <c r="AQ141" i="7"/>
  <c r="BC149" i="7"/>
  <c r="D149" i="7" s="1"/>
  <c r="BE65" i="7"/>
  <c r="BY65" i="7"/>
  <c r="AM65" i="7"/>
  <c r="BC65" i="7" s="1"/>
  <c r="D65" i="7" s="1"/>
  <c r="W79" i="7"/>
  <c r="N79" i="7"/>
  <c r="BV79" i="7"/>
  <c r="Q79" i="7"/>
  <c r="L90" i="7"/>
  <c r="BC90" i="7"/>
  <c r="D90" i="7" s="1"/>
  <c r="O90" i="7"/>
  <c r="O100" i="7"/>
  <c r="BC100" i="7"/>
  <c r="D100" i="7" s="1"/>
  <c r="L100" i="7"/>
  <c r="L121" i="7"/>
  <c r="BC121" i="7"/>
  <c r="D121" i="7" s="1"/>
  <c r="T103" i="7"/>
  <c r="AB29" i="7"/>
  <c r="AE129" i="7"/>
  <c r="O130" i="7"/>
  <c r="L130" i="7"/>
  <c r="EH143" i="7"/>
  <c r="F143" i="7"/>
  <c r="F142" i="7" s="1"/>
  <c r="D142" i="7" s="1"/>
  <c r="BF141" i="7"/>
  <c r="BF140" i="7" s="1"/>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F43" i="7" s="1"/>
  <c r="Q43" i="7"/>
  <c r="N43" i="7"/>
  <c r="F76" i="7"/>
  <c r="EH76" i="7"/>
  <c r="BC193" i="7"/>
  <c r="EH193" i="7"/>
  <c r="AZ236" i="7"/>
  <c r="AZ140" i="7"/>
  <c r="AZ14" i="7" s="1"/>
  <c r="AZ11" i="7" s="1"/>
  <c r="L20" i="8"/>
  <c r="O20" i="8"/>
  <c r="AE19" i="8"/>
  <c r="AE15" i="8" s="1"/>
  <c r="BC20" i="8"/>
  <c r="N119" i="8"/>
  <c r="BE119" i="8"/>
  <c r="F119" i="8" s="1"/>
  <c r="Q119" i="8"/>
  <c r="AE119" i="8"/>
  <c r="AB225" i="8"/>
  <c r="AB140" i="8"/>
  <c r="T140" i="8" s="1"/>
  <c r="Y189" i="8"/>
  <c r="DB94" i="8"/>
  <c r="DP30" i="8"/>
  <c r="O133" i="8"/>
  <c r="L133" i="8"/>
  <c r="BC133" i="8"/>
  <c r="D133" i="8" s="1"/>
  <c r="BK142" i="9"/>
  <c r="BM141" i="9"/>
  <c r="BK141" i="9" s="1"/>
  <c r="AA266" i="6"/>
  <c r="F107" i="8"/>
  <c r="BK107" i="8"/>
  <c r="FM103" i="8"/>
  <c r="GA39" i="9"/>
  <c r="D39" i="9"/>
  <c r="F41" i="9"/>
  <c r="GC41" i="9"/>
  <c r="D47" i="9"/>
  <c r="GA47" i="9"/>
  <c r="EW29" i="9"/>
  <c r="AQ29" i="9"/>
  <c r="CD193" i="7"/>
  <c r="BC97" i="9"/>
  <c r="FX97" i="9"/>
  <c r="L97" i="9"/>
  <c r="O97" i="9"/>
  <c r="AF432" i="6"/>
  <c r="AT433" i="6"/>
  <c r="AU433" i="6" s="1"/>
  <c r="AV688" i="6"/>
  <c r="AG672" i="6"/>
  <c r="AU672" i="6" s="1"/>
  <c r="G65"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O107" i="3"/>
  <c r="O106" i="3"/>
  <c r="O84" i="3"/>
  <c r="O37" i="3"/>
  <c r="O52" i="3"/>
  <c r="O80" i="3"/>
  <c r="O17" i="3"/>
  <c r="O83" i="3"/>
  <c r="BY89" i="7"/>
  <c r="AM89" i="7"/>
  <c r="BE85" i="7"/>
  <c r="BV85" i="7"/>
  <c r="Q85" i="7"/>
  <c r="CD85" i="7" s="1"/>
  <c r="N85" i="7"/>
  <c r="W85" i="7"/>
  <c r="AN140" i="8"/>
  <c r="AN14" i="8" s="1"/>
  <c r="AN225" i="8"/>
  <c r="BE62" i="8"/>
  <c r="F62" i="8" s="1"/>
  <c r="N62" i="8"/>
  <c r="W62" i="8"/>
  <c r="BV62" i="8"/>
  <c r="Q62" i="8"/>
  <c r="Y53" i="8"/>
  <c r="F22" i="2"/>
  <c r="L22" i="2" s="1"/>
  <c r="M35" i="2" s="1"/>
  <c r="Q35" i="2" s="1"/>
  <c r="T266" i="6"/>
  <c r="T268" i="6"/>
  <c r="BB11" i="7"/>
  <c r="BB12" i="7"/>
  <c r="N26" i="7"/>
  <c r="Q26" i="7"/>
  <c r="CD26" i="7" s="1"/>
  <c r="F171" i="7"/>
  <c r="EH171" i="7"/>
  <c r="AK140" i="7"/>
  <c r="AK14" i="7" s="1"/>
  <c r="AG189" i="7"/>
  <c r="AE189" i="7" s="1"/>
  <c r="W89" i="8"/>
  <c r="BV89" i="8"/>
  <c r="N89" i="8"/>
  <c r="Q89" i="8"/>
  <c r="BE89" i="8"/>
  <c r="F89" i="8" s="1"/>
  <c r="AW189" i="8"/>
  <c r="AU189" i="8" s="1"/>
  <c r="AZ225" i="8"/>
  <c r="AZ140" i="8"/>
  <c r="AZ14" i="8" s="1"/>
  <c r="EN14" i="9"/>
  <c r="AH14" i="9"/>
  <c r="AN29" i="9"/>
  <c r="ET29" i="9"/>
  <c r="AM94" i="8"/>
  <c r="BC94" i="8" s="1"/>
  <c r="BY94" i="8"/>
  <c r="EO30" i="8"/>
  <c r="BE94" i="8"/>
  <c r="AM31" i="9"/>
  <c r="AS140" i="9"/>
  <c r="AS227" i="9"/>
  <c r="AV25" i="9"/>
  <c r="FB25" i="9"/>
  <c r="BC204" i="7"/>
  <c r="BD140" i="7"/>
  <c r="E140" i="7" s="1"/>
  <c r="G114" i="8"/>
  <c r="BF103" i="8"/>
  <c r="FF103" i="8"/>
  <c r="DW19" i="9"/>
  <c r="O23" i="9"/>
  <c r="DU19" i="9" s="1"/>
  <c r="L23" i="9"/>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B11"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AS202" i="6"/>
  <c r="AT202" i="6"/>
  <c r="AU202" i="6" s="1"/>
  <c r="AW202" i="6"/>
  <c r="AW228" i="6"/>
  <c r="AS228" i="6"/>
  <c r="AT228" i="6"/>
  <c r="AU228" i="6" s="1"/>
  <c r="V268" i="6"/>
  <c r="V266" i="6"/>
  <c r="V11" i="6" s="1"/>
  <c r="AF578" i="6"/>
  <c r="AT578" i="6" s="1"/>
  <c r="AU578" i="6" s="1"/>
  <c r="AW587" i="6"/>
  <c r="AS587" i="6"/>
  <c r="BC203" i="7"/>
  <c r="D203" i="7" s="1"/>
  <c r="L203" i="7"/>
  <c r="EH185" i="7"/>
  <c r="F185" i="7"/>
  <c r="CQ43" i="8"/>
  <c r="H104" i="8"/>
  <c r="AR140" i="8"/>
  <c r="AR225" i="8"/>
  <c r="R15" i="9"/>
  <c r="D22" i="9"/>
  <c r="GA22" i="9"/>
  <c r="BN29" i="9"/>
  <c r="BM29" i="9" s="1"/>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AT26" i="6"/>
  <c r="AU26" i="6" s="1"/>
  <c r="AF25" i="6"/>
  <c r="AS26" i="6"/>
  <c r="AW26" i="6"/>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F15" i="7" s="1"/>
  <c r="U11" i="6"/>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30" i="8" s="1"/>
  <c r="DE94" i="8"/>
  <c r="BC121" i="8"/>
  <c r="D121" i="8" s="1"/>
  <c r="O121" i="8"/>
  <c r="L121" i="8"/>
  <c r="F73" i="9"/>
  <c r="GC73" i="9"/>
  <c r="G114" i="9"/>
  <c r="FL103" i="9"/>
  <c r="BF103" i="9"/>
  <c r="O63" i="9"/>
  <c r="BC63" i="9"/>
  <c r="L63" i="9"/>
  <c r="FX63" i="9"/>
  <c r="K131" i="9"/>
  <c r="FP103" i="9"/>
  <c r="BJ103" i="9"/>
  <c r="GA78" i="9"/>
  <c r="D78" i="9"/>
  <c r="EM30" i="8"/>
  <c r="BD227" i="9"/>
  <c r="BD140" i="9"/>
  <c r="BK103" i="7"/>
  <c r="BY43" i="9"/>
  <c r="AM43" i="9"/>
  <c r="BE43" i="9"/>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F123" i="7"/>
  <c r="EH123" i="7"/>
  <c r="AS11" i="8"/>
  <c r="AS12" i="8"/>
  <c r="D94" i="9"/>
  <c r="GA94" i="9"/>
  <c r="AW457" i="6"/>
  <c r="AS457" i="6"/>
  <c r="AC266" i="6"/>
  <c r="AC268" i="6"/>
  <c r="L21" i="7"/>
  <c r="BC21" i="7"/>
  <c r="D21" i="7" s="1"/>
  <c r="O21" i="7"/>
  <c r="W19" i="7"/>
  <c r="EH100" i="7"/>
  <c r="F100" i="7"/>
  <c r="BQ11" i="7"/>
  <c r="L208" i="7"/>
  <c r="BC208" i="7"/>
  <c r="D208" i="7" s="1"/>
  <c r="AT140" i="7"/>
  <c r="AT14" i="7" s="1"/>
  <c r="AT236" i="7"/>
  <c r="AK12" i="8"/>
  <c r="AK11" i="8"/>
  <c r="L32" i="7"/>
  <c r="O32" i="7"/>
  <c r="BC32" i="7"/>
  <c r="D32" i="7" s="1"/>
  <c r="W31" i="7"/>
  <c r="Q87" i="7"/>
  <c r="CD87" i="7" s="1"/>
  <c r="N87" i="7"/>
  <c r="BE87" i="7"/>
  <c r="BV87" i="7"/>
  <c r="Y83" i="7"/>
  <c r="W87" i="7"/>
  <c r="BK119" i="7"/>
  <c r="D119" i="7" s="1"/>
  <c r="EH119" i="7"/>
  <c r="F119" i="7"/>
  <c r="AO189" i="7"/>
  <c r="BR14" i="8"/>
  <c r="BM204" i="8"/>
  <c r="BK204" i="8" s="1"/>
  <c r="BC135" i="7"/>
  <c r="D135" i="7" s="1"/>
  <c r="O135" i="7"/>
  <c r="L135" i="7"/>
  <c r="S53" i="8"/>
  <c r="DS30" i="8" s="1"/>
  <c r="BG53" i="8"/>
  <c r="AA30" i="8"/>
  <c r="EA30" i="8"/>
  <c r="O98" i="8"/>
  <c r="L98" i="8"/>
  <c r="BC98" i="8"/>
  <c r="D98" i="8" s="1"/>
  <c r="H123" i="8"/>
  <c r="CQ89" i="8"/>
  <c r="FG103" i="8"/>
  <c r="BG103" i="8"/>
  <c r="F72" i="9"/>
  <c r="GC72" i="9"/>
  <c r="F75" i="9"/>
  <c r="GC75" i="9"/>
  <c r="I895" i="6"/>
  <c r="AS896" i="6"/>
  <c r="BN140" i="7"/>
  <c r="G140" i="7" s="1"/>
  <c r="EH201" i="7"/>
  <c r="F201" i="7"/>
  <c r="BC216" i="8"/>
  <c r="D216" i="8" s="1"/>
  <c r="L216" i="8"/>
  <c r="O17" i="9"/>
  <c r="DU16" i="9" s="1"/>
  <c r="FX16" i="9"/>
  <c r="L17" i="9"/>
  <c r="DR16" i="9" s="1"/>
  <c r="W16" i="9"/>
  <c r="EC16" i="9"/>
  <c r="BC17" i="9"/>
  <c r="CT101" i="9"/>
  <c r="BJ30" i="9"/>
  <c r="K101" i="9"/>
  <c r="FP30" i="9"/>
  <c r="Q119" i="9"/>
  <c r="FZ119" i="9"/>
  <c r="N119" i="9"/>
  <c r="BE119" i="9"/>
  <c r="BV83"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I140" i="9"/>
  <c r="J140" i="9" s="1"/>
  <c r="BC59" i="8"/>
  <c r="D59" i="8" s="1"/>
  <c r="L59" i="8"/>
  <c r="O59" i="8"/>
  <c r="W141" i="7"/>
  <c r="N141" i="7"/>
  <c r="J86" i="6"/>
  <c r="AV87" i="6"/>
  <c r="L197" i="9"/>
  <c r="BC197" i="9"/>
  <c r="D197" i="9" s="1"/>
  <c r="L206" i="9"/>
  <c r="BC206" i="9"/>
  <c r="D206" i="9" s="1"/>
  <c r="AM204" i="9"/>
  <c r="GA28" i="9"/>
  <c r="D28" i="9"/>
  <c r="CO101" i="8"/>
  <c r="F114" i="7"/>
  <c r="EH114" i="7"/>
  <c r="BQ140" i="7"/>
  <c r="J140" i="7" s="1"/>
  <c r="BL14" i="7"/>
  <c r="BK25" i="7"/>
  <c r="F73" i="7"/>
  <c r="EH73" i="7"/>
  <c r="AB29" i="8"/>
  <c r="GA100" i="9"/>
  <c r="D100" i="9"/>
  <c r="Z29" i="8"/>
  <c r="R30" i="8"/>
  <c r="GA86" i="9"/>
  <c r="D86" i="9"/>
  <c r="X25" i="8"/>
  <c r="M29" i="8"/>
  <c r="P29" i="8"/>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AF15" i="6"/>
  <c r="F51" i="7"/>
  <c r="EH51" i="7"/>
  <c r="AG419" i="6"/>
  <c r="CU83" i="9"/>
  <c r="GC49" i="9"/>
  <c r="F49" i="9"/>
  <c r="BC52" i="7"/>
  <c r="D52" i="7" s="1"/>
  <c r="L52" i="7"/>
  <c r="O52" i="7"/>
  <c r="BC31" i="8"/>
  <c r="O31" i="8"/>
  <c r="L31" i="8"/>
  <c r="M27" i="1"/>
  <c r="G30" i="4" s="1"/>
  <c r="F30" i="4" s="1"/>
  <c r="D30" i="4" s="1"/>
  <c r="C30" i="4" s="1"/>
  <c r="U27" i="1"/>
  <c r="U98" i="1"/>
  <c r="M98" i="1"/>
  <c r="G101" i="4" s="1"/>
  <c r="F101" i="4" s="1"/>
  <c r="D101" i="4" s="1"/>
  <c r="C101" i="4" s="1"/>
  <c r="AW25" i="8"/>
  <c r="BG103" i="7"/>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CD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O189" i="8"/>
  <c r="FX64" i="9"/>
  <c r="BC64" i="9"/>
  <c r="L64" i="9"/>
  <c r="O64" i="9"/>
  <c r="J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DK30" i="9"/>
  <c r="E30" i="9"/>
  <c r="O141" i="7"/>
  <c r="O236" i="7" s="1"/>
  <c r="Q236" i="7"/>
  <c r="J266" i="6"/>
  <c r="J268" i="6"/>
  <c r="AY266" i="6" s="1"/>
  <c r="L217" i="9"/>
  <c r="BC217" i="9"/>
  <c r="D217" i="9" s="1"/>
  <c r="L84" i="8"/>
  <c r="BC84" i="8"/>
  <c r="D84" i="8" s="1"/>
  <c r="O84" i="8"/>
  <c r="L19" i="8"/>
  <c r="W15" i="8"/>
  <c r="BK29" i="7"/>
  <c r="L73" i="7"/>
  <c r="BC73" i="7"/>
  <c r="D73" i="7" s="1"/>
  <c r="O73" i="7"/>
  <c r="BC54" i="8"/>
  <c r="D54" i="8" s="1"/>
  <c r="L54" i="8"/>
  <c r="O54" i="8"/>
  <c r="M14" i="6"/>
  <c r="BB12" i="6" s="1"/>
  <c r="BE26" i="9"/>
  <c r="GC27" i="9"/>
  <c r="FK26" i="9"/>
  <c r="F27" i="9"/>
  <c r="BE19" i="8"/>
  <c r="BE15" i="8" s="1"/>
  <c r="H53" i="9"/>
  <c r="CQ53" i="9"/>
  <c r="FM30" i="9"/>
  <c r="D123" i="9"/>
  <c r="L209" i="9"/>
  <c r="BC209" i="9"/>
  <c r="D209" i="9" s="1"/>
  <c r="D122" i="9"/>
  <c r="GA122" i="9"/>
  <c r="DC30" i="8"/>
  <c r="AL14" i="9"/>
  <c r="ER14" i="9"/>
  <c r="BC85" i="8"/>
  <c r="D85" i="8" s="1"/>
  <c r="L85" i="8"/>
  <c r="O85" i="8"/>
  <c r="AO144" i="9"/>
  <c r="AQ141" i="9"/>
  <c r="X140" i="9"/>
  <c r="M189" i="9"/>
  <c r="W189" i="9"/>
  <c r="X227" i="9"/>
  <c r="BC153" i="9"/>
  <c r="D153" i="9" s="1"/>
  <c r="D27" i="9"/>
  <c r="BC26" i="9"/>
  <c r="GA27" i="9"/>
  <c r="FI26" i="9"/>
  <c r="BC51" i="7"/>
  <c r="D51" i="7" s="1"/>
  <c r="O51" i="7"/>
  <c r="L51" i="7"/>
  <c r="BC131" i="8"/>
  <c r="D131" i="8" s="1"/>
  <c r="O131" i="8"/>
  <c r="L131" i="8"/>
  <c r="CW83" i="9"/>
  <c r="F145" i="7"/>
  <c r="EH145" i="7"/>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GC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225" i="8"/>
  <c r="AO140" i="8"/>
  <c r="BY53" i="7"/>
  <c r="O268" i="6"/>
  <c r="O266" i="6"/>
  <c r="O11" i="6" s="1"/>
  <c r="BC57" i="9"/>
  <c r="FX57" i="9"/>
  <c r="L57" i="9"/>
  <c r="O57" i="9"/>
  <c r="K30" i="9"/>
  <c r="DQ30" i="9"/>
  <c r="BC196" i="9"/>
  <c r="D196" i="9" s="1"/>
  <c r="L196" i="9"/>
  <c r="L199" i="9"/>
  <c r="BC199" i="9"/>
  <c r="D199" i="9" s="1"/>
  <c r="DL19" i="9"/>
  <c r="AV214" i="6"/>
  <c r="J208" i="6"/>
  <c r="AV208" i="6" s="1"/>
  <c r="AN214" i="6"/>
  <c r="AM214" i="6"/>
  <c r="AF488" i="6"/>
  <c r="AS489" i="6"/>
  <c r="AT489" i="6"/>
  <c r="AU489" i="6" s="1"/>
  <c r="AW489" i="6"/>
  <c r="DB30" i="8"/>
  <c r="L65" i="8"/>
  <c r="O65" i="8"/>
  <c r="BC65" i="8"/>
  <c r="N83" i="8"/>
  <c r="Q83" i="8"/>
  <c r="BV83" i="8"/>
  <c r="BE83" i="8"/>
  <c r="W83" i="8"/>
  <c r="DY30" i="8"/>
  <c r="Y30" i="8"/>
  <c r="GA136" i="9"/>
  <c r="D136" i="9"/>
  <c r="AL11" i="8"/>
  <c r="AL12" i="8"/>
  <c r="P12" i="6"/>
  <c r="P11" i="6" s="1"/>
  <c r="BM141" i="7"/>
  <c r="BK30" i="9"/>
  <c r="FQ29" i="9" s="1"/>
  <c r="FS29" i="9"/>
  <c r="X12" i="7"/>
  <c r="M14" i="7"/>
  <c r="M12" i="7" s="1"/>
  <c r="P14" i="7"/>
  <c r="X11" i="7"/>
  <c r="M11" i="7" s="1"/>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FU25" i="9"/>
  <c r="BO25" i="9"/>
  <c r="O104" i="7"/>
  <c r="EH19" i="7"/>
  <c r="BE15" i="7"/>
  <c r="S266" i="6"/>
  <c r="AQ140" i="7"/>
  <c r="AQ14" i="7" s="1"/>
  <c r="L145" i="7"/>
  <c r="BC145" i="7"/>
  <c r="D145" i="7" s="1"/>
  <c r="EH104" i="7"/>
  <c r="F104"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BE89" i="7"/>
  <c r="N89" i="7"/>
  <c r="BV89" i="7"/>
  <c r="W89" i="7"/>
  <c r="Q89" i="7"/>
  <c r="CD89" i="7" s="1"/>
  <c r="AS236" i="7"/>
  <c r="AS140" i="7"/>
  <c r="AS14" i="7" s="1"/>
  <c r="K131" i="7"/>
  <c r="K103" i="7" s="1"/>
  <c r="BJ103" i="7"/>
  <c r="BJ29" i="7" s="1"/>
  <c r="BJ25" i="7" s="1"/>
  <c r="BJ14" i="7" s="1"/>
  <c r="F198" i="7"/>
  <c r="EH198" i="7"/>
  <c r="U15" i="8"/>
  <c r="AC14" i="8"/>
  <c r="O120" i="7"/>
  <c r="BC120" i="7"/>
  <c r="D120" i="7" s="1"/>
  <c r="L120" i="7"/>
  <c r="AE123" i="7"/>
  <c r="N123" i="7"/>
  <c r="Q123" i="7"/>
  <c r="CD123" i="7" s="1"/>
  <c r="AC140" i="7"/>
  <c r="Y189" i="7"/>
  <c r="AC236" i="7"/>
  <c r="CT31" i="8"/>
  <c r="K31" i="8"/>
  <c r="BJ30" i="8"/>
  <c r="BJ29" i="8" s="1"/>
  <c r="BJ25" i="8" s="1"/>
  <c r="FJ30" i="8"/>
  <c r="BC120" i="8"/>
  <c r="D120" i="8" s="1"/>
  <c r="L120" i="8"/>
  <c r="O120" i="8"/>
  <c r="AM153" i="8"/>
  <c r="BC153" i="8" s="1"/>
  <c r="D153" i="8" s="1"/>
  <c r="BE153" i="8"/>
  <c r="F153" i="8" s="1"/>
  <c r="AM65" i="9"/>
  <c r="BY65" i="9"/>
  <c r="EU30" i="9"/>
  <c r="BE65" i="9"/>
  <c r="O71" i="8"/>
  <c r="L71" i="8"/>
  <c r="BC71" i="8"/>
  <c r="D71" i="8" s="1"/>
  <c r="AE123" i="8"/>
  <c r="Q123" i="8"/>
  <c r="BE123" i="8"/>
  <c r="FE103" i="8" s="1"/>
  <c r="N123" i="8"/>
  <c r="DN103" i="8" s="1"/>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GC129" i="9"/>
  <c r="AP12" i="8"/>
  <c r="AP11" i="8"/>
  <c r="EH206" i="7"/>
  <c r="F206" i="7"/>
  <c r="AG25" i="7"/>
  <c r="AI14" i="7"/>
  <c r="F111" i="8"/>
  <c r="CO65" i="8"/>
  <c r="GA127" i="9"/>
  <c r="D127" i="9"/>
  <c r="L194" i="9"/>
  <c r="BC194" i="9"/>
  <c r="D194" i="9" s="1"/>
  <c r="AO204" i="9"/>
  <c r="L101" i="8"/>
  <c r="O101" i="8"/>
  <c r="BC101" i="8"/>
  <c r="F88" i="7"/>
  <c r="EH88" i="7"/>
  <c r="CP83" i="8"/>
  <c r="BF30" i="8"/>
  <c r="G83" i="8"/>
  <c r="FF30" i="8"/>
  <c r="GC57" i="9"/>
  <c r="F57" i="9"/>
  <c r="O104" i="8"/>
  <c r="BC104" i="8"/>
  <c r="EE103" i="8"/>
  <c r="L104" i="8"/>
  <c r="BC195" i="9"/>
  <c r="D195" i="9" s="1"/>
  <c r="L195" i="9"/>
  <c r="D96" i="9"/>
  <c r="GA96" i="9"/>
  <c r="AW215" i="6"/>
  <c r="AS215" i="6"/>
  <c r="I214" i="6"/>
  <c r="DE103" i="8"/>
  <c r="E103" i="8"/>
  <c r="BC122" i="7"/>
  <c r="D122" i="7" s="1"/>
  <c r="D81" i="9"/>
  <c r="GA81" i="9"/>
  <c r="D114" i="8"/>
  <c r="CM73" i="8"/>
  <c r="AG189" i="9"/>
  <c r="AI140" i="9"/>
  <c r="AI227" i="9"/>
  <c r="CD207" i="7"/>
  <c r="CD79" i="7"/>
  <c r="BB11" i="9"/>
  <c r="BB12" i="9"/>
  <c r="AE204" i="7"/>
  <c r="N204" i="7"/>
  <c r="AG236" i="7"/>
  <c r="AG140" i="7"/>
  <c r="CD111" i="7"/>
  <c r="AQ236" i="7"/>
  <c r="GA113" i="9"/>
  <c r="D113" i="9"/>
  <c r="L58" i="8"/>
  <c r="O58" i="8"/>
  <c r="BC58" i="8"/>
  <c r="D58" i="8" s="1"/>
  <c r="M69" i="2"/>
  <c r="M76" i="2"/>
  <c r="M84" i="2"/>
  <c r="E30" i="8"/>
  <c r="BH103" i="7"/>
  <c r="K14" i="6"/>
  <c r="AZ12" i="6" s="1"/>
  <c r="U48" i="1"/>
  <c r="O47" i="1"/>
  <c r="M48" i="1"/>
  <c r="M82" i="1"/>
  <c r="G85" i="4" s="1"/>
  <c r="F85" i="4" s="1"/>
  <c r="D85" i="4" s="1"/>
  <c r="C85" i="4" s="1"/>
  <c r="U82" i="1"/>
  <c r="CD101" i="7"/>
  <c r="D20" i="7"/>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BO12" i="8" l="1"/>
  <c r="BO11" i="8"/>
  <c r="BK29" i="9"/>
  <c r="AA29" i="7"/>
  <c r="EH61" i="7"/>
  <c r="F61" i="7"/>
  <c r="BE103" i="9"/>
  <c r="GC103" i="9" s="1"/>
  <c r="O95" i="3"/>
  <c r="W95" i="3" s="1"/>
  <c r="DR19" i="9"/>
  <c r="O42" i="3"/>
  <c r="O77" i="3"/>
  <c r="O54" i="3"/>
  <c r="O51" i="3"/>
  <c r="O63" i="3"/>
  <c r="O108" i="3"/>
  <c r="O53" i="3"/>
  <c r="O99" i="3"/>
  <c r="O31" i="3"/>
  <c r="O71" i="3"/>
  <c r="K204" i="9"/>
  <c r="F204" i="9" s="1"/>
  <c r="D204" i="9" s="1"/>
  <c r="AD236" i="7"/>
  <c r="BE205" i="7"/>
  <c r="L184" i="8"/>
  <c r="BC184" i="8"/>
  <c r="D184" i="8" s="1"/>
  <c r="D19" i="7"/>
  <c r="D15" i="7" s="1"/>
  <c r="DB4" i="8"/>
  <c r="O70" i="3"/>
  <c r="W70" i="3" s="1"/>
  <c r="O96" i="3"/>
  <c r="O50" i="3"/>
  <c r="O43" i="3"/>
  <c r="O18" i="3"/>
  <c r="O93" i="3"/>
  <c r="O46" i="3"/>
  <c r="O92" i="3"/>
  <c r="O104" i="3"/>
  <c r="O75" i="3"/>
  <c r="Y30" i="9"/>
  <c r="EE29" i="9" s="1"/>
  <c r="W88" i="3"/>
  <c r="AC11" i="6"/>
  <c r="O86" i="3"/>
  <c r="M86" i="3" s="1"/>
  <c r="O87" i="3"/>
  <c r="O78" i="3"/>
  <c r="O57" i="3"/>
  <c r="O67" i="3"/>
  <c r="O39" i="3"/>
  <c r="O98" i="3"/>
  <c r="O26" i="3"/>
  <c r="O73" i="3"/>
  <c r="AG25" i="6"/>
  <c r="AV26" i="6"/>
  <c r="N205" i="7"/>
  <c r="W205" i="7"/>
  <c r="L205" i="7" s="1"/>
  <c r="F182" i="7"/>
  <c r="EH182" i="7"/>
  <c r="W419" i="6"/>
  <c r="AS420" i="6"/>
  <c r="H53" i="7"/>
  <c r="H30" i="7" s="1"/>
  <c r="H29" i="7" s="1"/>
  <c r="BG30" i="7"/>
  <c r="F189" i="9"/>
  <c r="D189" i="9" s="1"/>
  <c r="M70" i="3"/>
  <c r="AV672" i="6"/>
  <c r="BG29" i="7"/>
  <c r="BG25" i="7" s="1"/>
  <c r="GA41" i="9"/>
  <c r="D41" i="9"/>
  <c r="FX123" i="9"/>
  <c r="O123" i="9"/>
  <c r="CO89" i="9"/>
  <c r="BE172" i="7"/>
  <c r="CD172" i="7"/>
  <c r="AU172" i="7"/>
  <c r="BC172" i="7" s="1"/>
  <c r="D172" i="7" s="1"/>
  <c r="F205" i="7"/>
  <c r="D205" i="7" s="1"/>
  <c r="K204" i="7"/>
  <c r="F204" i="7" s="1"/>
  <c r="D204" i="7" s="1"/>
  <c r="GC101" i="9"/>
  <c r="F101" i="9"/>
  <c r="V225" i="8"/>
  <c r="Q204" i="8"/>
  <c r="O204" i="8" s="1"/>
  <c r="D36" i="9"/>
  <c r="GA36" i="9"/>
  <c r="AB14" i="6"/>
  <c r="K26" i="4"/>
  <c r="I26" i="4" s="1"/>
  <c r="BI14" i="8"/>
  <c r="FV25" i="9"/>
  <c r="BP25" i="9"/>
  <c r="BP14" i="9" s="1"/>
  <c r="I10" i="5"/>
  <c r="O61" i="8"/>
  <c r="L61" i="8"/>
  <c r="BC61" i="8"/>
  <c r="D61" i="8" s="1"/>
  <c r="BE142" i="9"/>
  <c r="BC142" i="9" s="1"/>
  <c r="F143" i="9"/>
  <c r="F142" i="9" s="1"/>
  <c r="D142" i="9" s="1"/>
  <c r="FO29" i="9"/>
  <c r="F103" i="7"/>
  <c r="D103" i="7" s="1"/>
  <c r="EE30" i="9"/>
  <c r="F19" i="9"/>
  <c r="F15" i="8"/>
  <c r="CB101" i="8"/>
  <c r="AR30" i="8"/>
  <c r="ER30" i="8"/>
  <c r="BH101" i="8"/>
  <c r="CO73" i="8"/>
  <c r="F73" i="8"/>
  <c r="BC52" i="9"/>
  <c r="FX52" i="9"/>
  <c r="L52" i="9"/>
  <c r="O52" i="9"/>
  <c r="BE83" i="9"/>
  <c r="FZ83" i="9"/>
  <c r="W83" i="9"/>
  <c r="N83" i="9"/>
  <c r="Q83" i="9"/>
  <c r="AD11" i="7"/>
  <c r="AD12" i="7"/>
  <c r="BC88" i="8"/>
  <c r="D88" i="8" s="1"/>
  <c r="O88" i="8"/>
  <c r="L88" i="8"/>
  <c r="BE144" i="7"/>
  <c r="F144" i="7"/>
  <c r="D144" i="7" s="1"/>
  <c r="EK30" i="9"/>
  <c r="DR26" i="9"/>
  <c r="GA125" i="9"/>
  <c r="D125" i="9"/>
  <c r="DN15" i="9"/>
  <c r="H15" i="9"/>
  <c r="BC87" i="8"/>
  <c r="D87" i="8" s="1"/>
  <c r="O87" i="8"/>
  <c r="L87" i="8"/>
  <c r="AH11" i="7"/>
  <c r="AH12" i="7"/>
  <c r="BN11" i="8"/>
  <c r="BN12" i="8"/>
  <c r="F52" i="9"/>
  <c r="GC52" i="9"/>
  <c r="O88" i="9"/>
  <c r="FX88" i="9"/>
  <c r="L88" i="9"/>
  <c r="AS811" i="6"/>
  <c r="AT811" i="6"/>
  <c r="AU811" i="6" s="1"/>
  <c r="AW811" i="6"/>
  <c r="AF810" i="6"/>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S1" i="9" s="1"/>
  <c r="L89" i="9"/>
  <c r="FX89" i="9"/>
  <c r="BC89" i="9"/>
  <c r="CM89" i="9" s="1"/>
  <c r="H43" i="9"/>
  <c r="DN30" i="9" s="1"/>
  <c r="CQ43" i="9"/>
  <c r="BC47" i="8"/>
  <c r="D47" i="8" s="1"/>
  <c r="O47" i="8"/>
  <c r="L47" i="8"/>
  <c r="F141" i="7"/>
  <c r="D141" i="7" s="1"/>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S140" i="9"/>
  <c r="M95" i="3"/>
  <c r="W86" i="3"/>
  <c r="W30" i="9"/>
  <c r="AL14" i="7"/>
  <c r="V14" i="7" s="1"/>
  <c r="DT103" i="9"/>
  <c r="I15" i="9"/>
  <c r="O40" i="3"/>
  <c r="O101" i="3"/>
  <c r="O102" i="3"/>
  <c r="O27" i="3"/>
  <c r="O61" i="3"/>
  <c r="W61" i="3" s="1"/>
  <c r="O55" i="3"/>
  <c r="M55" i="3" s="1"/>
  <c r="O41" i="3"/>
  <c r="O16" i="3"/>
  <c r="O62" i="3"/>
  <c r="M62" i="3" s="1"/>
  <c r="O22" i="3"/>
  <c r="M22" i="3" s="1"/>
  <c r="O69" i="3"/>
  <c r="O91" i="3"/>
  <c r="O81" i="3"/>
  <c r="W81" i="3" s="1"/>
  <c r="O33" i="3"/>
  <c r="M33" i="3" s="1"/>
  <c r="O48" i="3"/>
  <c r="O38" i="3"/>
  <c r="O58" i="3"/>
  <c r="M58" i="3" s="1"/>
  <c r="O30" i="3"/>
  <c r="W30" i="3" s="1"/>
  <c r="O100" i="3"/>
  <c r="O28" i="3"/>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AH11" i="8"/>
  <c r="AH12" i="8"/>
  <c r="F114" i="9"/>
  <c r="GC114" i="9"/>
  <c r="BV53" i="9"/>
  <c r="BE53" i="9"/>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DQ103" i="8"/>
  <c r="M55" i="2"/>
  <c r="M95" i="2"/>
  <c r="DQ14" i="9"/>
  <c r="CD144" i="7"/>
  <c r="AA11" i="6"/>
  <c r="GL207" i="9"/>
  <c r="O19" i="8"/>
  <c r="DS29" i="9"/>
  <c r="BE141" i="7"/>
  <c r="O82" i="3"/>
  <c r="J29" i="7"/>
  <c r="J25" i="7" s="1"/>
  <c r="F189" i="8"/>
  <c r="D189" i="8" s="1"/>
  <c r="O47" i="3"/>
  <c r="O65" i="3"/>
  <c r="O76" i="3"/>
  <c r="O35" i="3"/>
  <c r="M35" i="3" s="1"/>
  <c r="O21" i="3"/>
  <c r="O68" i="3"/>
  <c r="O103" i="3"/>
  <c r="M103" i="3" s="1"/>
  <c r="O23" i="3"/>
  <c r="W23" i="3" s="1"/>
  <c r="O90" i="3"/>
  <c r="O105" i="3"/>
  <c r="O44" i="3"/>
  <c r="W44" i="3" s="1"/>
  <c r="O94" i="3"/>
  <c r="W94" i="3" s="1"/>
  <c r="O89" i="3"/>
  <c r="O14" i="3"/>
  <c r="O15" i="3"/>
  <c r="O24" i="3"/>
  <c r="W24" i="3" s="1"/>
  <c r="O29" i="3"/>
  <c r="O72" i="3"/>
  <c r="O34" i="3"/>
  <c r="O79" i="3"/>
  <c r="M79" i="3" s="1"/>
  <c r="FL30" i="9"/>
  <c r="Z11" i="6"/>
  <c r="F153" i="7"/>
  <c r="EH153" i="7"/>
  <c r="BK16" i="8"/>
  <c r="BK15" i="8" s="1"/>
  <c r="D17" i="8"/>
  <c r="D16" i="8" s="1"/>
  <c r="AB25" i="7"/>
  <c r="T29" i="7"/>
  <c r="EH65" i="7"/>
  <c r="F65" i="7"/>
  <c r="Z25" i="7"/>
  <c r="R29" i="7"/>
  <c r="Y29" i="7"/>
  <c r="GA130" i="9"/>
  <c r="D130" i="9"/>
  <c r="FA15" i="9"/>
  <c r="AU15" i="9"/>
  <c r="DJ103" i="8"/>
  <c r="J103" i="8"/>
  <c r="J29" i="8" s="1"/>
  <c r="J25" i="8" s="1"/>
  <c r="AF712" i="6"/>
  <c r="AS713" i="6"/>
  <c r="AW713" i="6"/>
  <c r="AT713" i="6"/>
  <c r="AU713" i="6" s="1"/>
  <c r="N43" i="9"/>
  <c r="Q43" i="9"/>
  <c r="DW30" i="9" s="1"/>
  <c r="W43" i="9"/>
  <c r="BC43" i="9" s="1"/>
  <c r="FZ43" i="9"/>
  <c r="AM25" i="7"/>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25" i="9"/>
  <c r="F56" i="9"/>
  <c r="GC56" i="9"/>
  <c r="GA77" i="9"/>
  <c r="D77" i="9"/>
  <c r="BI25" i="9"/>
  <c r="FO14" i="9" s="1"/>
  <c r="FO25" i="9"/>
  <c r="AN11" i="8"/>
  <c r="AN12" i="8"/>
  <c r="DB29" i="8"/>
  <c r="D124" i="9"/>
  <c r="GA124" i="9"/>
  <c r="BC48" i="7"/>
  <c r="D48" i="7" s="1"/>
  <c r="L48" i="7"/>
  <c r="O48" i="7"/>
  <c r="L59" i="7"/>
  <c r="BC59" i="7"/>
  <c r="D59" i="7" s="1"/>
  <c r="O59" i="7"/>
  <c r="DP103" i="9"/>
  <c r="J103" i="9"/>
  <c r="J29" i="9" s="1"/>
  <c r="J25" i="9" s="1"/>
  <c r="DP14" i="9" s="1"/>
  <c r="GA120" i="9"/>
  <c r="D120" i="9"/>
  <c r="AW141" i="8"/>
  <c r="AU144" i="8"/>
  <c r="K103" i="8"/>
  <c r="DK103" i="8"/>
  <c r="L58" i="7"/>
  <c r="O58" i="7"/>
  <c r="BC58" i="7"/>
  <c r="D58" i="7" s="1"/>
  <c r="AS14" i="9"/>
  <c r="EY14" i="9"/>
  <c r="AH11" i="9"/>
  <c r="AH12" i="9"/>
  <c r="Q53" i="8"/>
  <c r="W53" i="8"/>
  <c r="DW30" i="8" s="1"/>
  <c r="BE53" i="8"/>
  <c r="FE30" i="8" s="1"/>
  <c r="BV53" i="8"/>
  <c r="N53" i="8"/>
  <c r="L85" i="7"/>
  <c r="BC85" i="7"/>
  <c r="D85" i="7" s="1"/>
  <c r="O85" i="7"/>
  <c r="F85" i="7"/>
  <c r="EH85" i="7"/>
  <c r="M61" i="3"/>
  <c r="M41" i="3"/>
  <c r="W41" i="3"/>
  <c r="W16" i="3"/>
  <c r="M16" i="3"/>
  <c r="W62" i="3"/>
  <c r="W69" i="3"/>
  <c r="M69" i="3"/>
  <c r="M91" i="3"/>
  <c r="W91" i="3"/>
  <c r="M81" i="3"/>
  <c r="W48" i="3"/>
  <c r="M48" i="3"/>
  <c r="W38" i="3"/>
  <c r="M38" i="3"/>
  <c r="W58" i="3"/>
  <c r="M100" i="3"/>
  <c r="W100" i="3"/>
  <c r="M28" i="3"/>
  <c r="W28"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W35" i="3"/>
  <c r="M21" i="3"/>
  <c r="W21" i="3"/>
  <c r="W68" i="3"/>
  <c r="M68" i="3"/>
  <c r="W103" i="3"/>
  <c r="M23" i="3"/>
  <c r="M90" i="3"/>
  <c r="W90" i="3"/>
  <c r="M105" i="3"/>
  <c r="W105" i="3"/>
  <c r="M44" i="3"/>
  <c r="M94" i="3"/>
  <c r="W89" i="3"/>
  <c r="M89" i="3"/>
  <c r="W14" i="3"/>
  <c r="M14" i="3"/>
  <c r="W15" i="3"/>
  <c r="M15" i="3"/>
  <c r="W29" i="3"/>
  <c r="M29" i="3"/>
  <c r="W72" i="3"/>
  <c r="M72" i="3"/>
  <c r="M34" i="3"/>
  <c r="W34" i="3"/>
  <c r="AF419" i="6"/>
  <c r="AT419" i="6" s="1"/>
  <c r="AT432" i="6"/>
  <c r="AU432" i="6" s="1"/>
  <c r="GA97" i="9"/>
  <c r="D97" i="9"/>
  <c r="FK103" i="8"/>
  <c r="D107" i="8"/>
  <c r="FQ25" i="9"/>
  <c r="S11" i="6"/>
  <c r="AW246" i="6"/>
  <c r="AS246" i="6"/>
  <c r="I232" i="6"/>
  <c r="D92" i="9"/>
  <c r="GA92" i="9"/>
  <c r="DQ103" i="9"/>
  <c r="K103" i="9"/>
  <c r="K29" i="9" s="1"/>
  <c r="DQ25" i="9" s="1"/>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S25" i="6"/>
  <c r="AW25" i="6"/>
  <c r="AT25" i="6"/>
  <c r="AU25" i="6" s="1"/>
  <c r="AY225" i="8"/>
  <c r="AY140" i="8"/>
  <c r="AY14" i="8" s="1"/>
  <c r="GC31" i="9"/>
  <c r="CO31" i="9"/>
  <c r="F31" i="9"/>
  <c r="DJ31" i="9" s="1"/>
  <c r="AE30" i="9"/>
  <c r="O30" i="9" s="1"/>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D15" i="8" s="1"/>
  <c r="BC19" i="8"/>
  <c r="BC15" i="8" s="1"/>
  <c r="AX11" i="7"/>
  <c r="AX12" i="7"/>
  <c r="K14" i="7"/>
  <c r="BJ11" i="7"/>
  <c r="BJ12" i="7"/>
  <c r="G76" i="4"/>
  <c r="F76" i="4" s="1"/>
  <c r="D76" i="4" s="1"/>
  <c r="C76" i="4" s="1"/>
  <c r="M72" i="1"/>
  <c r="G75" i="4" s="1"/>
  <c r="F75" i="4" s="1"/>
  <c r="D75" i="4" s="1"/>
  <c r="G51" i="4"/>
  <c r="F51" i="4" s="1"/>
  <c r="D51" i="4" s="1"/>
  <c r="C51" i="4" s="1"/>
  <c r="M47" i="1"/>
  <c r="G50" i="4" s="1"/>
  <c r="F50" i="4" s="1"/>
  <c r="D50" i="4" s="1"/>
  <c r="K14" i="4"/>
  <c r="I14" i="4" s="1"/>
  <c r="Q59" i="2"/>
  <c r="K50" i="4"/>
  <c r="I50" i="4" s="1"/>
  <c r="BF29" i="8"/>
  <c r="D101" i="8"/>
  <c r="CM101" i="8"/>
  <c r="AG14" i="7"/>
  <c r="AE25" i="7"/>
  <c r="N189" i="7"/>
  <c r="W189" i="7"/>
  <c r="L189" i="7" s="1"/>
  <c r="AQ11" i="7"/>
  <c r="AQ12" i="7"/>
  <c r="AT14" i="9"/>
  <c r="EZ14" i="9"/>
  <c r="BE144" i="9"/>
  <c r="BG141" i="9"/>
  <c r="BG140" i="9" s="1"/>
  <c r="H140" i="9" s="1"/>
  <c r="F107" i="7"/>
  <c r="EH107" i="7"/>
  <c r="BD29" i="7"/>
  <c r="U34" i="1"/>
  <c r="AO141" i="9"/>
  <c r="AM144" i="9"/>
  <c r="DC29" i="8"/>
  <c r="BD25" i="8"/>
  <c r="FE14" i="9"/>
  <c r="AY14" i="9"/>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Q55" i="2"/>
  <c r="K46" i="4"/>
  <c r="I46" i="4" s="1"/>
  <c r="Q95" i="2"/>
  <c r="K86" i="4"/>
  <c r="I86" i="4" s="1"/>
  <c r="AS214" i="6"/>
  <c r="AW214" i="6"/>
  <c r="I208" i="6"/>
  <c r="CU53" i="8"/>
  <c r="FK30" i="8"/>
  <c r="M140" i="8"/>
  <c r="AF14" i="8"/>
  <c r="P140" i="8"/>
  <c r="DB140" i="8" s="1"/>
  <c r="GA135" i="9"/>
  <c r="D135" i="9"/>
  <c r="BC123" i="8"/>
  <c r="O123" i="8"/>
  <c r="L123" i="8"/>
  <c r="DL103" i="8" s="1"/>
  <c r="BC65" i="9"/>
  <c r="ES30" i="9"/>
  <c r="DK30" i="8"/>
  <c r="K30" i="8"/>
  <c r="K29" i="8" s="1"/>
  <c r="AC14" i="7"/>
  <c r="U140" i="7"/>
  <c r="L89" i="7"/>
  <c r="O89" i="7"/>
  <c r="BC89" i="7"/>
  <c r="D89" i="7" s="1"/>
  <c r="U64" i="1"/>
  <c r="G61" i="4"/>
  <c r="F61" i="4" s="1"/>
  <c r="D61" i="4" s="1"/>
  <c r="C61" i="4" s="1"/>
  <c r="M57" i="1"/>
  <c r="G60" i="4" s="1"/>
  <c r="F60" i="4" s="1"/>
  <c r="D60" i="4" s="1"/>
  <c r="U23" i="1"/>
  <c r="BF25" i="7"/>
  <c r="GA101" i="9"/>
  <c r="D101" i="9"/>
  <c r="O83" i="8"/>
  <c r="L83" i="8"/>
  <c r="BC83" i="8"/>
  <c r="DQ29" i="9"/>
  <c r="GA57" i="9"/>
  <c r="D57" i="9"/>
  <c r="BL25" i="8"/>
  <c r="CU43" i="9"/>
  <c r="FQ30" i="9"/>
  <c r="GA68" i="9"/>
  <c r="D68" i="9"/>
  <c r="BC31" i="9"/>
  <c r="FX30" i="9"/>
  <c r="O31" i="9"/>
  <c r="L31" i="9"/>
  <c r="EC30" i="9"/>
  <c r="H141" i="9"/>
  <c r="F144" i="9"/>
  <c r="DJ19" i="9"/>
  <c r="N15" i="8"/>
  <c r="Q15" i="8"/>
  <c r="E29" i="7"/>
  <c r="AW278" i="6"/>
  <c r="AF277" i="6"/>
  <c r="AT278" i="6"/>
  <c r="AU278" i="6" s="1"/>
  <c r="AS278" i="6"/>
  <c r="U43" i="1"/>
  <c r="GA26" i="9"/>
  <c r="GC26" i="9"/>
  <c r="Q204" i="9"/>
  <c r="O204" i="9" s="1"/>
  <c r="V227" i="9"/>
  <c r="CU89" i="9"/>
  <c r="D89" i="9"/>
  <c r="GA89" i="9"/>
  <c r="GA64" i="9"/>
  <c r="D64" i="9"/>
  <c r="EC29" i="9"/>
  <c r="L30" i="9"/>
  <c r="EV25" i="9"/>
  <c r="AP25" i="9"/>
  <c r="FQ103" i="9"/>
  <c r="AD140" i="8"/>
  <c r="Y204" i="8"/>
  <c r="AD225" i="8"/>
  <c r="GC107" i="9"/>
  <c r="F107" i="9"/>
  <c r="CO53" i="9"/>
  <c r="G1" i="9"/>
  <c r="DK15" i="9"/>
  <c r="I1" i="9"/>
  <c r="J1" i="9" s="1"/>
  <c r="E15" i="9"/>
  <c r="I103" i="8"/>
  <c r="DI103" i="8"/>
  <c r="AL11" i="7"/>
  <c r="AL12" i="7"/>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F103" i="9" s="1"/>
  <c r="U11" i="1"/>
  <c r="AZ11" i="8"/>
  <c r="AZ12" i="8"/>
  <c r="AU419" i="6"/>
  <c r="AV419" i="6"/>
  <c r="D132" i="9"/>
  <c r="GA132" i="9"/>
  <c r="W140" i="7"/>
  <c r="W236" i="7"/>
  <c r="L141" i="7"/>
  <c r="GC119" i="9"/>
  <c r="F119" i="9"/>
  <c r="CO83" i="9"/>
  <c r="FI16" i="9"/>
  <c r="BC16" i="9"/>
  <c r="GA17" i="9"/>
  <c r="D17" i="9"/>
  <c r="AW895" i="6"/>
  <c r="AS895" i="6"/>
  <c r="M83" i="1"/>
  <c r="G86" i="4" s="1"/>
  <c r="F86" i="4" s="1"/>
  <c r="D86" i="4" s="1"/>
  <c r="C86" i="4" s="1"/>
  <c r="G88" i="4"/>
  <c r="F88" i="4" s="1"/>
  <c r="D88" i="4" s="1"/>
  <c r="C88" i="4" s="1"/>
  <c r="U72" i="1"/>
  <c r="U47" i="1"/>
  <c r="K75" i="4"/>
  <c r="I75" i="4" s="1"/>
  <c r="Q84" i="2"/>
  <c r="Q76" i="2"/>
  <c r="K67" i="4"/>
  <c r="I67" i="4" s="1"/>
  <c r="K60" i="4"/>
  <c r="I60" i="4" s="1"/>
  <c r="Q69" i="2"/>
  <c r="L204" i="7"/>
  <c r="AE236" i="7"/>
  <c r="AE140" i="7"/>
  <c r="AI14" i="9"/>
  <c r="EO14" i="9"/>
  <c r="D104" i="8"/>
  <c r="FC103" i="8"/>
  <c r="Y204" i="9"/>
  <c r="AD227" i="9"/>
  <c r="AD140" i="9"/>
  <c r="CU53" i="9"/>
  <c r="FX131" i="9"/>
  <c r="O131" i="9"/>
  <c r="BC131" i="9"/>
  <c r="CM101" i="9" s="1"/>
  <c r="L131" i="9"/>
  <c r="CO65" i="9"/>
  <c r="GC65" i="9"/>
  <c r="F65" i="9"/>
  <c r="FK30" i="9"/>
  <c r="AS12" i="7"/>
  <c r="AS11" i="7"/>
  <c r="G68" i="4"/>
  <c r="F68" i="4" s="1"/>
  <c r="D68" i="4" s="1"/>
  <c r="C68" i="4" s="1"/>
  <c r="M64" i="1"/>
  <c r="G67" i="4" s="1"/>
  <c r="F67" i="4" s="1"/>
  <c r="D67" i="4" s="1"/>
  <c r="U57" i="1"/>
  <c r="P11" i="7"/>
  <c r="P12" i="7"/>
  <c r="F83" i="8"/>
  <c r="CO83" i="8"/>
  <c r="CM65" i="8"/>
  <c r="D65" i="8"/>
  <c r="F15" i="9"/>
  <c r="DL15" i="9"/>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CM94" i="8"/>
  <c r="D94" i="8"/>
  <c r="DJ26" i="9"/>
  <c r="D26" i="9"/>
  <c r="P140" i="9"/>
  <c r="M140" i="9"/>
  <c r="FY140" i="9"/>
  <c r="F26" i="9"/>
  <c r="DL26" i="9"/>
  <c r="O15" i="8"/>
  <c r="L15" i="8"/>
  <c r="I86" i="6"/>
  <c r="AU189" i="9"/>
  <c r="AW227" i="9"/>
  <c r="AW140" i="9"/>
  <c r="DP29"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DT29" i="9" s="1"/>
  <c r="AE103" i="9"/>
  <c r="EK29" i="9" s="1"/>
  <c r="D31" i="8"/>
  <c r="CM31" i="8"/>
  <c r="BC19" i="7"/>
  <c r="BC15" i="7" s="1"/>
  <c r="Q107" i="2"/>
  <c r="K98" i="4"/>
  <c r="I98" i="4" s="1"/>
  <c r="K37" i="4"/>
  <c r="I37" i="4"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DN30"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C98" i="4" s="1"/>
  <c r="AU25" i="8"/>
  <c r="AS15" i="6"/>
  <c r="AW15" i="6"/>
  <c r="AT15" i="6"/>
  <c r="K29" i="7"/>
  <c r="Q1" i="8"/>
  <c r="BC141" i="7"/>
  <c r="BE140" i="7"/>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FX29" i="9" l="1"/>
  <c r="EH205" i="7"/>
  <c r="BC205" i="7"/>
  <c r="M42" i="3"/>
  <c r="W42" i="3"/>
  <c r="FV14" i="9"/>
  <c r="O103" i="9"/>
  <c r="S29" i="7"/>
  <c r="AA25" i="7"/>
  <c r="DT30" i="9"/>
  <c r="BP12" i="9"/>
  <c r="BP11" i="9"/>
  <c r="W268" i="6"/>
  <c r="W266" i="6"/>
  <c r="W11" i="6" s="1"/>
  <c r="FX103" i="9"/>
  <c r="DB25" i="8"/>
  <c r="J14" i="8"/>
  <c r="BI11" i="8"/>
  <c r="BI12" i="8"/>
  <c r="AV25" i="6"/>
  <c r="AG15" i="6"/>
  <c r="BG14" i="8"/>
  <c r="F172" i="7"/>
  <c r="EH172" i="7"/>
  <c r="GA43" i="9"/>
  <c r="D43" i="9"/>
  <c r="O13" i="3"/>
  <c r="O74" i="3"/>
  <c r="BE236" i="7"/>
  <c r="G29" i="8"/>
  <c r="BC144" i="7"/>
  <c r="EH144" i="7"/>
  <c r="L83" i="9"/>
  <c r="FX83" i="9"/>
  <c r="BC83" i="9"/>
  <c r="O83" i="9"/>
  <c r="F83" i="9"/>
  <c r="GC83" i="9"/>
  <c r="D52" i="9"/>
  <c r="GA52" i="9"/>
  <c r="M85" i="3"/>
  <c r="DQ30" i="8"/>
  <c r="O36" i="3"/>
  <c r="BE204" i="9"/>
  <c r="BC204" i="9" s="1"/>
  <c r="AW810" i="6"/>
  <c r="AT810" i="6"/>
  <c r="AU810" i="6" s="1"/>
  <c r="AS810" i="6"/>
  <c r="CR101" i="8"/>
  <c r="BH30" i="8"/>
  <c r="BH29" i="8" s="1"/>
  <c r="BH25" i="8" s="1"/>
  <c r="BH14" i="8" s="1"/>
  <c r="I101" i="8"/>
  <c r="FH30" i="8"/>
  <c r="AR29" i="8"/>
  <c r="AO30" i="8"/>
  <c r="AM30" i="8" s="1"/>
  <c r="AT712" i="6"/>
  <c r="AU712" i="6" s="1"/>
  <c r="AS712" i="6"/>
  <c r="AW712" i="6"/>
  <c r="AE141" i="8"/>
  <c r="AG225" i="8"/>
  <c r="AG140" i="8"/>
  <c r="AG14" i="8" s="1"/>
  <c r="N141" i="8"/>
  <c r="S140" i="8"/>
  <c r="AI14" i="8"/>
  <c r="O49" i="3"/>
  <c r="J11" i="7"/>
  <c r="BI14" i="9"/>
  <c r="BI11" i="9" s="1"/>
  <c r="S1" i="8"/>
  <c r="W85" i="3"/>
  <c r="W22" i="3"/>
  <c r="W13" i="3" s="1"/>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D129" i="9"/>
  <c r="GA129" i="9"/>
  <c r="CM94" i="9"/>
  <c r="G30" i="9"/>
  <c r="DM30" i="9"/>
  <c r="DG30" i="8"/>
  <c r="DR15" i="9"/>
  <c r="D103" i="9"/>
  <c r="FM29" i="9"/>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M66" i="3"/>
  <c r="M49" i="3"/>
  <c r="T25" i="7"/>
  <c r="AB14" i="7"/>
  <c r="FX53" i="9"/>
  <c r="O53" i="9"/>
  <c r="BC53" i="9"/>
  <c r="CM53" i="9" s="1"/>
  <c r="L53" i="9"/>
  <c r="O85" i="3"/>
  <c r="EH141" i="7"/>
  <c r="DW29" i="9"/>
  <c r="BM25" i="9"/>
  <c r="FS14" i="9" s="1"/>
  <c r="C67" i="4"/>
  <c r="AO140" i="7"/>
  <c r="AO14" i="7" s="1"/>
  <c r="AO11" i="7" s="1"/>
  <c r="EH189" i="7"/>
  <c r="AO29" i="9"/>
  <c r="AM29" i="9" s="1"/>
  <c r="ES25" i="9" s="1"/>
  <c r="AY12" i="7"/>
  <c r="AY11" i="7"/>
  <c r="W29" i="7"/>
  <c r="N29" i="7"/>
  <c r="Q29" i="7"/>
  <c r="CD29" i="7" s="1"/>
  <c r="W47" i="3"/>
  <c r="W45" i="3" s="1"/>
  <c r="M47" i="3"/>
  <c r="M45" i="3" s="1"/>
  <c r="W82" i="3"/>
  <c r="M82" i="3"/>
  <c r="L103" i="7"/>
  <c r="O103" i="7"/>
  <c r="CO43" i="8"/>
  <c r="F43" i="8"/>
  <c r="GC53" i="9"/>
  <c r="F53" i="9"/>
  <c r="O97" i="3"/>
  <c r="W102" i="3"/>
  <c r="M102" i="3"/>
  <c r="M64" i="3"/>
  <c r="W64" i="3"/>
  <c r="O45" i="3"/>
  <c r="W66" i="3"/>
  <c r="DR103" i="9"/>
  <c r="BJ14" i="8"/>
  <c r="K14"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BK1"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AO25" i="9"/>
  <c r="GC15" i="9"/>
  <c r="AW30" i="9"/>
  <c r="AZ29" i="9"/>
  <c r="FF29" i="9"/>
  <c r="P25" i="9"/>
  <c r="DV14" i="9" s="1"/>
  <c r="M25" i="9"/>
  <c r="DS14" i="9" s="1"/>
  <c r="FY24" i="9"/>
  <c r="ED14" i="9"/>
  <c r="X14" i="9"/>
  <c r="DC140" i="8"/>
  <c r="E140" i="8"/>
  <c r="H14" i="8"/>
  <c r="BG12" i="8"/>
  <c r="BG11" i="8"/>
  <c r="EH14" i="9"/>
  <c r="T25" i="9"/>
  <c r="DZ14" i="9" s="1"/>
  <c r="AB14" i="9"/>
  <c r="AS87" i="6"/>
  <c r="BG25" i="9"/>
  <c r="FM25" i="9"/>
  <c r="EM25" i="9"/>
  <c r="AE29" i="9"/>
  <c r="EK25" i="9" s="1"/>
  <c r="FI15" i="9"/>
  <c r="GA16" i="9"/>
  <c r="BC15" i="9"/>
  <c r="V11" i="7"/>
  <c r="V12" i="7"/>
  <c r="AF11" i="9"/>
  <c r="AF12" i="9"/>
  <c r="AY11" i="9"/>
  <c r="AY12" i="9"/>
  <c r="BD25" i="7"/>
  <c r="FX102" i="9"/>
  <c r="Q227" i="9"/>
  <c r="O141" i="9"/>
  <c r="O227" i="9" s="1"/>
  <c r="Z14" i="8"/>
  <c r="R25" i="8"/>
  <c r="EH140" i="7"/>
  <c r="F140" i="7"/>
  <c r="D140" i="7" s="1"/>
  <c r="AW11" i="8"/>
  <c r="I101" i="9"/>
  <c r="CR101" i="9"/>
  <c r="BH30" i="9"/>
  <c r="FN30" i="9"/>
  <c r="EC25" i="9"/>
  <c r="AQ14" i="9"/>
  <c r="EW14" i="9"/>
  <c r="C46" i="4"/>
  <c r="L15" i="7"/>
  <c r="O15" i="7"/>
  <c r="AW11" i="7"/>
  <c r="AW12" i="7"/>
  <c r="C37" i="4"/>
  <c r="BE141" i="8"/>
  <c r="BC144" i="8"/>
  <c r="EP14" i="9"/>
  <c r="AJ14" i="9"/>
  <c r="AG25" i="9"/>
  <c r="BF14" i="9"/>
  <c r="CM79" i="8"/>
  <c r="D79" i="8"/>
  <c r="G25" i="8"/>
  <c r="AM140" i="7"/>
  <c r="AM14" i="7" s="1"/>
  <c r="AM236" i="7"/>
  <c r="BE237" i="7" s="1"/>
  <c r="DP25" i="9"/>
  <c r="M9" i="1"/>
  <c r="G14" i="4"/>
  <c r="F14" i="4" s="1"/>
  <c r="D14" i="4" s="1"/>
  <c r="C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BK25" i="9"/>
  <c r="FQ14" i="9" s="1"/>
  <c r="BM14" i="9"/>
  <c r="AU236" i="7"/>
  <c r="AU140" i="7"/>
  <c r="AU14" i="7" s="1"/>
  <c r="O140" i="7"/>
  <c r="L140" i="7"/>
  <c r="AF86" i="6"/>
  <c r="AW86" i="6" s="1"/>
  <c r="AT87" i="6"/>
  <c r="AU87" i="6" s="1"/>
  <c r="BJ12" i="8"/>
  <c r="BJ11" i="8"/>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29" i="7"/>
  <c r="D31" i="9"/>
  <c r="CM31" i="9"/>
  <c r="GA31" i="9"/>
  <c r="FI30" i="9"/>
  <c r="BL14" i="8"/>
  <c r="BE25" i="7"/>
  <c r="BF14" i="7"/>
  <c r="AK12" i="9"/>
  <c r="U14" i="9"/>
  <c r="AK11" i="9"/>
  <c r="GA119" i="9"/>
  <c r="D119" i="9"/>
  <c r="L103" i="9"/>
  <c r="DR29" i="9" s="1"/>
  <c r="DU103" i="9"/>
  <c r="Y29" i="8"/>
  <c r="BC236" i="7"/>
  <c r="BC140" i="7"/>
  <c r="I419" i="6"/>
  <c r="AW432" i="6"/>
  <c r="AS432" i="6"/>
  <c r="GA107"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EU25" i="9"/>
  <c r="DU29" i="9"/>
  <c r="D144" i="9"/>
  <c r="F141" i="9"/>
  <c r="D83" i="8"/>
  <c r="CM83" i="8"/>
  <c r="AC11" i="7"/>
  <c r="AC12" i="7"/>
  <c r="U14" i="7"/>
  <c r="GA65" i="9"/>
  <c r="D65" i="9"/>
  <c r="CM65" i="9"/>
  <c r="AW208" i="6"/>
  <c r="AS208" i="6"/>
  <c r="BD14" i="8"/>
  <c r="DC25" i="8"/>
  <c r="AM141" i="9"/>
  <c r="AO140" i="9"/>
  <c r="AO227" i="9"/>
  <c r="AE14" i="7"/>
  <c r="BE29" i="8"/>
  <c r="BC29" i="8" s="1"/>
  <c r="BF25" i="8"/>
  <c r="Q22" i="2"/>
  <c r="Q12" i="2" s="1"/>
  <c r="C75" i="4"/>
  <c r="K12" i="7"/>
  <c r="K11" i="7"/>
  <c r="W36" i="3" l="1"/>
  <c r="S25" i="7"/>
  <c r="Y25" i="7"/>
  <c r="AV15" i="6"/>
  <c r="AG12" i="6"/>
  <c r="AG14" i="6"/>
  <c r="BA13" i="6" s="1"/>
  <c r="J11" i="8"/>
  <c r="J12" i="8"/>
  <c r="D25" i="7"/>
  <c r="M25" i="3"/>
  <c r="DF30" i="8"/>
  <c r="AU15" i="6"/>
  <c r="W97" i="3"/>
  <c r="DR30" i="9"/>
  <c r="M74" i="3"/>
  <c r="M13" i="3"/>
  <c r="DU30" i="9"/>
  <c r="O11" i="3"/>
  <c r="M97" i="3"/>
  <c r="BH12" i="8"/>
  <c r="BH11" i="8"/>
  <c r="D83" i="9"/>
  <c r="GA83" i="9"/>
  <c r="BK14" i="9"/>
  <c r="CM83" i="9"/>
  <c r="BI12" i="9"/>
  <c r="DL30" i="8"/>
  <c r="BE30" i="8"/>
  <c r="BC30" i="8" s="1"/>
  <c r="DL30" i="9"/>
  <c r="M59" i="3"/>
  <c r="AO29" i="8"/>
  <c r="AM29" i="8" s="1"/>
  <c r="AR25" i="8"/>
  <c r="I30" i="8"/>
  <c r="I29" i="8" s="1"/>
  <c r="I25" i="8" s="1"/>
  <c r="DI30" i="8"/>
  <c r="W74" i="3"/>
  <c r="W49" i="3"/>
  <c r="W25" i="3"/>
  <c r="D53" i="9"/>
  <c r="DJ30" i="9" s="1"/>
  <c r="GA53" i="9"/>
  <c r="EF14" i="9"/>
  <c r="R25" i="9"/>
  <c r="DX14" i="9" s="1"/>
  <c r="Z14" i="9"/>
  <c r="D43" i="8"/>
  <c r="CM43" i="8"/>
  <c r="S25" i="9"/>
  <c r="DY14" i="9" s="1"/>
  <c r="AA14" i="9"/>
  <c r="EG14" i="9"/>
  <c r="L141" i="8"/>
  <c r="AE140" i="8"/>
  <c r="AE14" i="8" s="1"/>
  <c r="AE225" i="8"/>
  <c r="J14" i="9"/>
  <c r="J11" i="9" s="1"/>
  <c r="AO12" i="7"/>
  <c r="Y25" i="9"/>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K12" i="9"/>
  <c r="BK11" i="9"/>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EE14" i="9"/>
  <c r="AE1" i="9"/>
  <c r="FZ25" i="9"/>
  <c r="N25" i="9"/>
  <c r="Q25" i="9"/>
  <c r="Y14"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J12" i="9"/>
  <c r="DB14" i="8"/>
  <c r="P12" i="8"/>
  <c r="DE14" i="8"/>
  <c r="P11" i="8"/>
  <c r="DB11" i="8" s="1"/>
  <c r="FX28" i="9"/>
  <c r="N25" i="8"/>
  <c r="Q25" i="8"/>
  <c r="Y14" i="8"/>
  <c r="W25" i="8"/>
  <c r="BC29" i="7"/>
  <c r="BG14" i="9"/>
  <c r="FM14" i="9"/>
  <c r="W25" i="9"/>
  <c r="FC29" i="9"/>
  <c r="AU30" i="9"/>
  <c r="FA29" i="9" s="1"/>
  <c r="AM25" i="9"/>
  <c r="AO14" i="9"/>
  <c r="EU14" i="9"/>
  <c r="S25" i="8"/>
  <c r="AA14" i="8"/>
  <c r="AW84" i="6"/>
  <c r="AS84" i="6"/>
  <c r="I14" i="6"/>
  <c r="AX12" i="6" s="1"/>
  <c r="I12" i="6"/>
  <c r="M11" i="3" l="1"/>
  <c r="W25" i="7"/>
  <c r="Q25" i="7"/>
  <c r="CD25" i="7" s="1"/>
  <c r="Y14" i="7"/>
  <c r="N25" i="7"/>
  <c r="DC11" i="8"/>
  <c r="BT32" i="9"/>
  <c r="F4" i="8"/>
  <c r="AO25" i="8"/>
  <c r="AR14" i="8"/>
  <c r="W12" i="3"/>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V11" i="9"/>
  <c r="V12" i="9"/>
  <c r="BC140" i="8"/>
  <c r="BC225" i="8"/>
  <c r="BX204" i="7"/>
  <c r="BZ204" i="7" s="1"/>
  <c r="BX141" i="7"/>
  <c r="BX189" i="7"/>
  <c r="BZ189" i="7" s="1"/>
  <c r="AO11" i="9"/>
  <c r="AO12" i="9"/>
  <c r="O25" i="9"/>
  <c r="L25" i="9"/>
  <c r="FX24" i="9"/>
  <c r="W14" i="9"/>
  <c r="EC14" i="9"/>
  <c r="M11" i="9"/>
  <c r="FY9" i="9"/>
  <c r="DW14" i="9"/>
  <c r="I29" i="9"/>
  <c r="DO29" i="9"/>
  <c r="F30" i="9"/>
  <c r="E14" i="9"/>
  <c r="GB14" i="9"/>
  <c r="BD12" i="9"/>
  <c r="BD11" i="9"/>
  <c r="GB11" i="9" s="1"/>
  <c r="R11" i="8"/>
  <c r="R12" i="8"/>
  <c r="BH25" i="9"/>
  <c r="FN25" i="9"/>
  <c r="BE29" i="9"/>
  <c r="AS266" i="6"/>
  <c r="AW266" i="6"/>
  <c r="G12" i="7"/>
  <c r="G11" i="7"/>
  <c r="BC227" i="9"/>
  <c r="BC140" i="9"/>
  <c r="GA140" i="9" s="1"/>
  <c r="DC12" i="8"/>
  <c r="FX140" i="9"/>
  <c r="BW140" i="9"/>
  <c r="L140" i="9"/>
  <c r="O140" i="9"/>
  <c r="L25" i="7" l="1"/>
  <c r="W14" i="7"/>
  <c r="O25" i="7"/>
  <c r="Y12" i="7"/>
  <c r="Q14" i="7"/>
  <c r="N14" i="7"/>
  <c r="N12" i="7" s="1"/>
  <c r="Y11" i="7"/>
  <c r="N11" i="7" s="1"/>
  <c r="AR12" i="8"/>
  <c r="AR11" i="8"/>
  <c r="AM25" i="8"/>
  <c r="AM14" i="8" s="1"/>
  <c r="AO14"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7" l="1"/>
  <c r="L12" i="7" s="1"/>
  <c r="W11" i="7"/>
  <c r="L11" i="7" s="1"/>
  <c r="W1" i="7"/>
  <c r="W12" i="7"/>
  <c r="O14" i="7"/>
  <c r="CD14" i="7"/>
  <c r="Q12" i="7"/>
  <c r="CD12" i="7" s="1"/>
  <c r="Q11" i="7"/>
  <c r="CD11" i="7" s="1"/>
  <c r="AO11" i="8"/>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O11" i="7" l="1"/>
  <c r="O12" i="7"/>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 r="I28" i="16"/>
  <c r="I25" i="16" s="1"/>
  <c r="G50" i="16"/>
  <c r="G9" i="16" s="1"/>
  <c r="I51" i="16"/>
  <c r="I50" i="16" s="1"/>
  <c r="G62" i="16"/>
  <c r="G52" i="16" s="1"/>
  <c r="G8" i="16" l="1"/>
  <c r="I9" i="16"/>
  <c r="I8" i="16" s="1"/>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<sst xmlns="http://schemas.openxmlformats.org/spreadsheetml/2006/main" count="9849" uniqueCount="3783">
  <si>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</si>
  <si>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</si>
  <si>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</si>
  <si>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</si>
  <si>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</si>
  <si>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</si>
  <si>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</si>
  <si>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</si>
  <si>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</si>
  <si>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</si>
  <si>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</si>
  <si>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</si>
  <si>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</si>
  <si>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</si>
  <si>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</si>
  <si>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</si>
  <si>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</si>
  <si>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</si>
  <si>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</si>
  <si>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</si>
  <si>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</si>
  <si>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</si>
  <si>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</si>
  <si>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</si>
  <si>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</si>
  <si>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</si>
  <si>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</si>
  <si>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</si>
  <si>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</si>
  <si>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</si>
  <si>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</si>
  <si>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</si>
  <si>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</si>
  <si>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</si>
  <si>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</si>
  <si>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</si>
  <si>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</si>
  <si>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</si>
  <si>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</si>
  <si>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</si>
  <si>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</si>
  <si>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</si>
  <si>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</si>
  <si>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</si>
  <si>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</si>
  <si>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</si>
  <si>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</si>
  <si>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</si>
  <si>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</si>
  <si>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</si>
  <si>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</si>
  <si>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</si>
  <si>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</si>
  <si>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</si>
  <si>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</si>
  <si>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</si>
  <si>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</si>
  <si>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</si>
  <si>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</si>
  <si>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</si>
  <si>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</si>
  <si>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</si>
  <si>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</si>
  <si>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</si>
  <si>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</si>
  <si>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</si>
  <si>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</si>
  <si>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</si>
  <si>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</si>
  <si>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</si>
  <si>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</si>
  <si>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</si>
  <si>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</si>
  <si>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</si>
  <si>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</si>
  <si>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</si>
  <si>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</si>
  <si>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</si>
  <si>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</si>
  <si>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</si>
  <si>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</si>
  <si>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</si>
  <si>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</si>
  <si>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</si>
  <si>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</si>
  <si>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</si>
  <si>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</si>
  <si>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</si>
  <si>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</si>
  <si>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</si>
  <si>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</si>
  <si>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</si>
  <si>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</si>
  <si>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</si>
  <si>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</si>
  <si>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</si>
  <si>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</si>
  <si>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</si>
  <si>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</si>
  <si>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</si>
  <si>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</si>
  <si>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</si>
  <si>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</si>
  <si>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</si>
  <si>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</si>
  <si>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</si>
  <si>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</si>
  <si>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</si>
  <si>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</si>
  <si>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</si>
  <si>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</si>
  <si>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</si>
  <si>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</si>
  <si>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</si>
  <si>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</si>
  <si>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</si>
  <si>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</si>
  <si>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</si>
  <si>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</si>
  <si>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</si>
  <si>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</si>
  <si>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</si>
  <si>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</si>
  <si>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</si>
  <si>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</si>
  <si>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</si>
  <si>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</si>
  <si>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</si>
  <si>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</si>
  <si>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</si>
  <si>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</si>
  <si>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</si>
  <si>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</si>
  <si>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</si>
  <si>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</si>
  <si>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</si>
  <si>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</si>
  <si>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</si>
  <si>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</si>
  <si>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</si>
  <si>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</si>
  <si>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</si>
  <si>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</si>
  <si>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</si>
  <si>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</si>
  <si>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</si>
  <si>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</si>
  <si>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</si>
  <si>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</si>
  <si>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</si>
  <si>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</si>
  <si>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</si>
  <si>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</si>
  <si>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</si>
  <si>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</si>
  <si>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</si>
  <si>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</si>
  <si>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</si>
  <si>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</si>
  <si>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</si>
  <si>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</si>
  <si>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</si>
  <si>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</si>
  <si>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</si>
  <si>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</si>
  <si>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</si>
  <si>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</si>
  <si>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</si>
  <si>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</si>
  <si>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</si>
  <si>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</si>
  <si>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</si>
  <si>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</si>
  <si>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</si>
  <si>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</si>
  <si>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</si>
  <si>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</si>
  <si>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</si>
  <si>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</si>
  <si>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</si>
  <si>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</si>
  <si>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</si>
  <si>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</si>
  <si>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</si>
  <si>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</si>
  <si>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</si>
  <si>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</si>
  <si>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</si>
  <si>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</si>
  <si>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</si>
  <si>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</si>
  <si>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</si>
  <si>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</si>
  <si>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</si>
  <si>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</si>
  <si>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</si>
  <si>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</si>
  <si>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</si>
  <si>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</si>
  <si>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</si>
  <si>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</si>
  <si>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</si>
  <si>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</si>
  <si>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</si>
  <si>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</si>
  <si>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</si>
  <si>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</si>
  <si>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</si>
  <si>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</si>
  <si>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</si>
  <si>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</si>
  <si>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</si>
  <si>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</si>
  <si>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</si>
  <si>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</si>
  <si>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</si>
  <si>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</si>
  <si>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</si>
  <si>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</si>
  <si>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</si>
  <si>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</si>
  <si>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</si>
  <si>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</si>
  <si>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</si>
  <si>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</si>
  <si>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</si>
  <si>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</si>
  <si>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</si>
  <si>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</si>
  <si>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</si>
  <si>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</si>
  <si>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</si>
  <si>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</si>
  <si>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</si>
  <si>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</si>
  <si>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</si>
  <si>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</si>
  <si>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</si>
  <si>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</si>
  <si>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</si>
  <si>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</si>
  <si>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</si>
  <si>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</si>
  <si>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</si>
  <si>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</si>
  <si>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</si>
  <si>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</si>
  <si>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</si>
  <si>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</si>
  <si>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</si>
  <si>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</si>
  <si>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</si>
  <si>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</si>
  <si>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</si>
  <si>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</si>
  <si>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</si>
  <si>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</si>
  <si>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</si>
  <si>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</si>
  <si>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</si>
  <si>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</si>
  <si>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</si>
  <si>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</si>
  <si>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</si>
  <si>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</si>
  <si>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</si>
  <si>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</si>
  <si>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</si>
  <si>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</si>
  <si>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</si>
  <si>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</si>
  <si>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</si>
  <si>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</si>
  <si>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</si>
  <si>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</si>
  <si>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</si>
  <si>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</si>
  <si>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</si>
  <si>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</si>
  <si>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</si>
  <si>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</si>
  <si>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</si>
  <si>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</si>
  <si>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</si>
  <si>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</si>
  <si>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</si>
  <si>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</si>
  <si>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</si>
  <si>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</si>
  <si>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</si>
  <si>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</si>
  <si>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</si>
  <si>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</si>
  <si>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</si>
  <si>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</si>
  <si>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</si>
  <si>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</si>
  <si>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</si>
  <si>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</si>
  <si>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</si>
  <si>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</si>
  <si>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</si>
  <si>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</si>
  <si>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</si>
  <si>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</si>
  <si>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</si>
  <si>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</si>
  <si>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</si>
  <si>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</si>
  <si>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</si>
  <si>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</si>
  <si>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</si>
  <si>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</si>
  <si>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</si>
  <si>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</si>
  <si>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</si>
  <si>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</si>
  <si>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</si>
  <si>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</si>
  <si>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</si>
  <si>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</si>
  <si>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</si>
  <si>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</si>
  <si>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</si>
  <si>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</si>
  <si>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</si>
  <si>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</si>
  <si>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</si>
  <si>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</si>
  <si>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</si>
  <si>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</si>
  <si>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</si>
  <si>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</si>
  <si>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</si>
  <si>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</si>
  <si>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</si>
  <si>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</si>
  <si>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</si>
  <si>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</si>
  <si>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</si>
  <si>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</si>
  <si>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</si>
  <si>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</si>
  <si>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</si>
  <si>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</si>
  <si>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</si>
  <si>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</si>
  <si>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</si>
  <si>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</si>
  <si>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</si>
  <si>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</si>
  <si>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</si>
  <si>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</si>
  <si>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</si>
  <si>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</si>
  <si>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</si>
  <si>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</si>
  <si>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</si>
  <si>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</si>
  <si>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</si>
  <si>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</si>
  <si>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</si>
  <si>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</si>
  <si>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</si>
  <si>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</si>
  <si>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</si>
  <si>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</si>
  <si>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</si>
  <si>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</si>
  <si>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</si>
  <si>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</si>
  <si>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</si>
  <si>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</si>
  <si>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</si>
  <si>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</si>
  <si>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</si>
  <si>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</si>
  <si>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</si>
  <si>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</si>
  <si>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</si>
  <si>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</si>
  <si>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</si>
  <si>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</si>
  <si>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</si>
  <si>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</si>
  <si>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</si>
  <si>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</si>
  <si>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</si>
  <si>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</si>
  <si>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</si>
  <si>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</si>
  <si>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</si>
  <si>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</si>
  <si>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</si>
  <si>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</si>
  <si>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</si>
  <si>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</si>
  <si>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</si>
  <si>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</si>
  <si>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</si>
  <si>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</si>
  <si>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</si>
  <si>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</si>
  <si>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</si>
  <si>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</si>
  <si>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</si>
  <si>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</si>
  <si>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</si>
  <si>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</si>
  <si>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</si>
  <si>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</si>
  <si>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</si>
  <si>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</si>
  <si>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</si>
  <si>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</si>
  <si>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</si>
  <si>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</si>
  <si>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</si>
  <si>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</si>
  <si>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</si>
  <si>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</si>
  <si>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</si>
  <si>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</si>
  <si>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</si>
  <si>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</si>
  <si>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</si>
  <si>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</si>
  <si>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</si>
  <si>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</si>
  <si>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</si>
  <si>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</si>
  <si>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</si>
  <si>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</si>
  <si>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</si>
  <si>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</si>
  <si>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</si>
  <si>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</si>
  <si>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</si>
  <si>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</si>
  <si>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</si>
  <si>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</si>
  <si>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</si>
  <si>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</si>
  <si>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</si>
  <si>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</si>
  <si>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</si>
  <si>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</si>
  <si>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</si>
  <si>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</si>
  <si>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</si>
  <si>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</si>
  <si>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</si>
  <si>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</si>
  <si>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</si>
  <si>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</si>
  <si>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</si>
  <si>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</si>
  <si>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</si>
  <si>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</si>
  <si>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</si>
  <si>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</si>
  <si>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</si>
  <si>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</si>
  <si>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</si>
  <si>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</si>
  <si>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</si>
  <si>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</si>
  <si>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</si>
  <si>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</si>
  <si>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</si>
  <si>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</si>
  <si>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</si>
  <si>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</si>
  <si>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</si>
  <si>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</si>
  <si>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</si>
  <si>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</si>
  <si>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</si>
  <si>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</si>
  <si>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</si>
  <si>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</si>
  <si>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</si>
  <si>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</si>
  <si>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</si>
  <si>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</si>
  <si>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</si>
  <si>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</si>
  <si>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</si>
  <si>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</si>
  <si>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</si>
  <si>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</si>
  <si>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</si>
  <si>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</si>
  <si>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</si>
  <si>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</si>
  <si>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</si>
  <si>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</si>
  <si>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</si>
  <si>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</si>
  <si>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</si>
  <si>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</si>
  <si>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</si>
  <si>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</si>
  <si>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</si>
  <si>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</si>
  <si>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</si>
  <si>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</si>
  <si>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</si>
  <si>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</si>
  <si>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</si>
  <si>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</si>
  <si>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</si>
  <si>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</si>
  <si>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</si>
  <si>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</si>
  <si>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</si>
  <si>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</si>
  <si>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</si>
  <si>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</si>
  <si>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</si>
  <si>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</si>
  <si>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</si>
  <si>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</si>
  <si>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</si>
  <si>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</si>
  <si>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</si>
  <si>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</si>
  <si>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</si>
  <si>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</si>
  <si>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</si>
  <si>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</si>
  <si>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</si>
  <si>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</si>
  <si>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</si>
  <si>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</si>
  <si>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</si>
  <si>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</si>
  <si>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</si>
  <si>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</si>
  <si>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</si>
  <si>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</si>
  <si>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</si>
  <si>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</si>
  <si>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</si>
  <si>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</si>
  <si>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</si>
  <si>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</si>
  <si>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</si>
  <si>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</si>
  <si>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</si>
  <si>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</si>
  <si>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</si>
  <si>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</si>
  <si>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</si>
  <si>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</si>
  <si>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</si>
  <si>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</si>
  <si>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</si>
  <si>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</si>
  <si>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</si>
  <si>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</si>
  <si>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</si>
  <si>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</si>
  <si>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</si>
  <si>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</si>
  <si>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</si>
  <si>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</si>
  <si>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</si>
  <si>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</si>
  <si>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</si>
  <si>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</si>
  <si>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</si>
  <si>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</si>
  <si>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</si>
  <si>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</si>
  <si>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</si>
  <si>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</si>
  <si>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</si>
  <si>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</si>
  <si>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</si>
  <si>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</si>
  <si>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</si>
  <si>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</si>
  <si>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</si>
  <si>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</si>
  <si>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</si>
  <si>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</si>
  <si>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</si>
  <si>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</si>
  <si>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</si>
  <si>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</si>
  <si>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</si>
  <si>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</si>
  <si>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</si>
  <si>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</si>
  <si>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</si>
  <si>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</si>
  <si>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</si>
  <si>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</si>
  <si>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</si>
  <si>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</si>
  <si>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</si>
  <si>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</si>
  <si>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</si>
  <si>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</si>
  <si>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</si>
  <si>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</si>
  <si>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</si>
  <si>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</si>
  <si>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</si>
  <si>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</si>
  <si>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</si>
  <si>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</si>
  <si>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</si>
  <si>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</si>
  <si>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</si>
  <si>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</si>
  <si>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</si>
  <si>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</si>
  <si>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</si>
  <si>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</si>
  <si>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</si>
  <si>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</si>
  <si>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</si>
  <si>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</si>
  <si>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</si>
  <si>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</si>
  <si>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</si>
  <si>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</si>
  <si>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</si>
  <si>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</si>
  <si>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</si>
  <si>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</si>
  <si>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</si>
  <si>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</si>
  <si>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</si>
  <si>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</si>
  <si>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</si>
  <si>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</si>
  <si>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</si>
  <si>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</si>
  <si>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</si>
  <si>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</si>
  <si>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</si>
  <si>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</si>
  <si>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</si>
  <si>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</si>
  <si>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</si>
  <si>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</si>
  <si>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</si>
  <si>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</si>
  <si>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</si>
  <si>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</si>
  <si>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</si>
  <si>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</si>
  <si>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</si>
  <si>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</si>
  <si>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</si>
  <si>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</si>
  <si>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</si>
  <si>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</si>
  <si>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</si>
  <si>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</si>
  <si>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</si>
  <si>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</si>
  <si>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</si>
  <si>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</si>
  <si>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</si>
  <si>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</si>
  <si>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</si>
  <si>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</si>
  <si>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</si>
  <si>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</si>
  <si>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</si>
  <si>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</si>
  <si>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</si>
  <si>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</si>
  <si>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</si>
  <si>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</si>
  <si>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</si>
  <si>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</si>
  <si>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</si>
  <si>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</si>
  <si>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</si>
  <si>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</si>
  <si>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</si>
  <si>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</si>
  <si>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</si>
  <si>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</si>
  <si>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</si>
  <si>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</si>
  <si>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</si>
  <si>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</si>
  <si>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</si>
  <si>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</si>
  <si>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</si>
  <si>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</si>
  <si>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</si>
  <si>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</si>
  <si>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</si>
  <si>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</si>
  <si>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</si>
  <si>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</si>
  <si>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</si>
  <si>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</si>
  <si>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</si>
  <si>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</si>
  <si>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</si>
  <si>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</si>
  <si>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</si>
  <si>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</si>
  <si>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</si>
  <si>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</si>
  <si>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</si>
  <si>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</si>
  <si>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</si>
  <si>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</si>
  <si>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</si>
  <si>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</si>
  <si>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</si>
  <si>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</si>
  <si>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</si>
  <si>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</si>
  <si>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</si>
  <si>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</si>
  <si>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</si>
  <si>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</si>
  <si>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</si>
  <si>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</si>
  <si>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</si>
  <si>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</si>
  <si>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</si>
  <si>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</si>
  <si>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</si>
  <si>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</si>
  <si>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</si>
  <si>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</si>
  <si>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</si>
  <si>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</si>
  <si>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</si>
  <si>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</si>
  <si>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</si>
  <si>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</si>
  <si>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</si>
  <si>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</si>
  <si>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</si>
  <si>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</si>
  <si>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</si>
  <si>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</si>
  <si>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</si>
  <si>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</si>
  <si>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</si>
  <si>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</si>
  <si>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</si>
  <si>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</si>
  <si>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</si>
  <si>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</si>
  <si>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</si>
  <si>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</si>
  <si>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</si>
  <si>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</si>
  <si>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</si>
  <si>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</si>
  <si>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</si>
  <si>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</si>
  <si>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</si>
  <si>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</si>
  <si>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</si>
  <si>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</si>
  <si>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</si>
  <si>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</si>
  <si>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</si>
  <si>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</si>
  <si>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</si>
  <si>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</si>
  <si>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</si>
  <si>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</si>
  <si>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</si>
  <si>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</si>
  <si>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</si>
  <si>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</si>
  <si>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</si>
  <si>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</si>
  <si>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</si>
  <si>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</si>
  <si>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</si>
  <si>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</si>
  <si>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</si>
  <si>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</si>
  <si>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</si>
  <si>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</si>
  <si>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</si>
  <si>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</si>
  <si>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</si>
  <si>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</si>
  <si>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</si>
  <si>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</si>
  <si>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</si>
  <si>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</si>
  <si>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</si>
  <si>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</si>
  <si>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</si>
  <si>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</si>
  <si>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</si>
  <si>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</si>
  <si>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</si>
  <si>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</si>
  <si>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</si>
  <si>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</si>
  <si>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</si>
  <si>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</si>
  <si>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</si>
  <si>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</si>
  <si>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</si>
  <si>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</si>
  <si>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</si>
  <si>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</si>
  <si>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</si>
  <si>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</si>
  <si>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</si>
  <si>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</si>
  <si>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</si>
  <si>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</si>
  <si>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</si>
  <si>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</si>
  <si>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</si>
  <si>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</si>
  <si>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</si>
  <si>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</si>
  <si>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</si>
  <si>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</si>
  <si>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</si>
  <si>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</si>
  <si>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</si>
  <si>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</si>
  <si>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</si>
  <si>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</si>
  <si>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</si>
  <si>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</si>
  <si>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</si>
  <si>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</si>
  <si>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</si>
  <si>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</si>
  <si>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</si>
  <si>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</si>
  <si>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</si>
  <si>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</si>
  <si>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</si>
  <si>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</si>
  <si>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</si>
  <si>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</si>
  <si>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</si>
  <si>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</si>
  <si>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</si>
  <si>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</si>
  <si>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</si>
  <si>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</si>
  <si>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</si>
  <si>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</si>
  <si>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</si>
  <si>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</si>
  <si>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</si>
  <si>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</si>
  <si>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</si>
  <si>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</si>
  <si>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</si>
  <si>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</si>
  <si>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</si>
  <si>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</si>
  <si>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</si>
  <si>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</si>
  <si>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</si>
  <si>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</si>
  <si>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</si>
  <si>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</si>
  <si>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</si>
  <si>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</si>
  <si>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</si>
  <si>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</si>
  <si>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</si>
  <si>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</si>
  <si>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</si>
  <si>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</si>
  <si>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</si>
  <si>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</si>
  <si>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</si>
  <si>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</si>
  <si>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</si>
  <si>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</si>
  <si>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</si>
  <si>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</si>
  <si>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</si>
  <si>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</si>
  <si>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</si>
  <si>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</si>
  <si>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</si>
  <si>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</si>
  <si>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</si>
  <si>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</si>
  <si>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</si>
  <si>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</si>
  <si>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</si>
  <si>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</si>
  <si>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</si>
  <si>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</si>
  <si>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</si>
  <si>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</si>
  <si>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</si>
  <si>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</si>
  <si>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</si>
  <si>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</si>
  <si>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</si>
  <si>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</si>
  <si>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</si>
  <si>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</si>
  <si>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</si>
  <si>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</si>
  <si>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</si>
  <si>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</si>
  <si>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</si>
  <si>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</si>
  <si>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</si>
  <si>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</si>
  <si>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</si>
  <si>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</si>
  <si>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</si>
  <si>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</si>
  <si>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</si>
  <si>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</si>
  <si>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</si>
  <si>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</si>
  <si>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</si>
  <si>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</si>
  <si>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</si>
  <si>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</si>
  <si>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</si>
  <si>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</si>
  <si>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</si>
  <si>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</si>
  <si>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</si>
  <si>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</si>
  <si>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</si>
  <si>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</si>
  <si>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</si>
  <si>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</si>
  <si>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</si>
  <si>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</si>
  <si>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</si>
  <si>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</si>
  <si>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</si>
  <si>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</si>
  <si>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</si>
  <si>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</si>
  <si>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</si>
  <si>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</si>
  <si>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</si>
  <si>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</si>
  <si>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</si>
  <si>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</si>
  <si>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</si>
  <si>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</si>
  <si>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</si>
  <si>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</si>
  <si>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</si>
  <si>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</si>
  <si>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</si>
  <si>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</si>
  <si>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</si>
  <si>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</si>
  <si>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</si>
  <si>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</si>
  <si>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</si>
  <si>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</si>
  <si>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</si>
  <si>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</si>
  <si>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</si>
  <si>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</si>
  <si>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</si>
  <si>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</si>
  <si>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</si>
  <si>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</si>
  <si>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</si>
  <si>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</si>
  <si>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</si>
  <si>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</si>
  <si>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</si>
  <si>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</si>
  <si>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</si>
  <si>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</si>
  <si>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</si>
  <si>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</si>
  <si>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</si>
  <si>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</si>
  <si>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</si>
  <si>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</si>
  <si>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</si>
  <si>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</si>
  <si>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</si>
  <si>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</si>
  <si>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</si>
  <si>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</si>
  <si>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</si>
  <si>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</si>
  <si>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</si>
  <si>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</si>
  <si>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</si>
  <si>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</si>
  <si>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</si>
  <si>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</si>
  <si>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</si>
  <si>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</si>
  <si>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</si>
  <si>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</si>
  <si>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</si>
  <si>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</si>
  <si>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</si>
  <si>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</si>
  <si>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</si>
  <si>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</si>
  <si>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</si>
  <si>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</si>
  <si>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</si>
  <si>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</si>
  <si>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</si>
  <si>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</si>
  <si>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</si>
  <si>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</si>
  <si>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</si>
  <si>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</si>
  <si>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</si>
  <si>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</si>
  <si>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</si>
  <si>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</si>
  <si>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</si>
  <si>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</si>
  <si>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</si>
  <si>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</si>
  <si>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</si>
  <si>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</si>
  <si>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</si>
  <si>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</si>
  <si>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</si>
  <si>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</si>
  <si>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</si>
  <si>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</si>
  <si>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</si>
  <si>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</si>
  <si>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</si>
  <si>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</si>
  <si>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</si>
  <si>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</si>
  <si>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</si>
  <si>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</si>
  <si>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</si>
  <si>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</si>
  <si>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</si>
  <si>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</si>
  <si>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</si>
  <si>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</si>
  <si>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</si>
  <si>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</si>
  <si>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</si>
  <si>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</si>
  <si>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</si>
  <si>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</si>
  <si>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</si>
  <si>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</si>
  <si>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</si>
  <si>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</si>
  <si>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</si>
  <si>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</si>
  <si>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</si>
  <si>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</si>
  <si>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</si>
  <si>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</si>
  <si>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</si>
  <si>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</si>
  <si>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</si>
  <si>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</si>
  <si>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</si>
  <si>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</si>
  <si>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</si>
  <si>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</si>
  <si>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</si>
  <si>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</si>
  <si>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</si>
  <si>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</si>
  <si>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</si>
  <si>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</si>
  <si>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</si>
  <si>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</si>
  <si>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</si>
  <si>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</si>
  <si>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</si>
  <si>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</si>
  <si>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</si>
  <si>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</si>
  <si>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</si>
  <si>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</si>
  <si>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</si>
  <si>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</si>
  <si>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</si>
  <si>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</si>
  <si>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</si>
  <si>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</si>
  <si>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</si>
  <si>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</si>
  <si>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</si>
  <si>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</si>
  <si>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</si>
  <si>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</si>
  <si>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</si>
  <si>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</si>
  <si>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</si>
  <si>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</si>
  <si>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</si>
  <si>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</si>
  <si>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</si>
  <si>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</si>
  <si>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</si>
  <si>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</si>
  <si>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</si>
  <si>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</si>
  <si>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</si>
  <si>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</si>
  <si>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</si>
  <si>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</si>
  <si>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</si>
  <si>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</si>
  <si>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</si>
  <si>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</si>
  <si>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</si>
  <si>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</si>
  <si>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</si>
  <si>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</si>
  <si>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</si>
  <si>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</si>
  <si>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</si>
  <si>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</si>
  <si>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</si>
  <si>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</si>
  <si>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</si>
  <si>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</si>
  <si>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</si>
  <si>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</si>
  <si>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</si>
  <si>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</si>
  <si>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</si>
  <si>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</si>
  <si>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</si>
  <si>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</si>
  <si>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</si>
  <si>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</si>
  <si>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</si>
  <si>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</si>
  <si>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</si>
  <si>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</si>
  <si>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</si>
  <si>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</si>
  <si>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</si>
  <si>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</si>
  <si>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</si>
  <si>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</si>
  <si>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</si>
  <si>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</si>
  <si>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</si>
  <si>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</si>
  <si>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</si>
  <si>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</si>
  <si>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</si>
  <si>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</si>
  <si>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</si>
  <si>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</si>
  <si>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</si>
  <si>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</si>
  <si>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</si>
  <si>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</si>
  <si>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</si>
  <si>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</si>
  <si>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</si>
  <si>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</si>
  <si>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</si>
  <si>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</si>
  <si>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</si>
  <si>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</si>
  <si>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</si>
  <si>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</si>
  <si>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</si>
  <si>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</si>
  <si>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</si>
  <si>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</si>
  <si>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</si>
  <si>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</si>
  <si>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</si>
  <si>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</si>
  <si>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</si>
  <si>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</si>
  <si>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</si>
  <si>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</si>
  <si>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</si>
  <si>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</si>
  <si>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</si>
  <si>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</si>
  <si>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</si>
  <si>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</si>
  <si>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</si>
  <si>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</si>
  <si>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</si>
  <si>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</si>
  <si>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</si>
  <si>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</si>
  <si>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</si>
  <si>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</si>
  <si>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</si>
  <si>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</si>
  <si>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</si>
  <si>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</si>
  <si>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</si>
  <si>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</si>
  <si>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</si>
  <si>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</si>
  <si>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</si>
  <si>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</si>
  <si>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</si>
  <si>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</si>
  <si>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</si>
  <si>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</si>
  <si>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</si>
  <si>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</si>
  <si>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</si>
  <si>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</si>
  <si>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</si>
  <si>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</si>
  <si>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</si>
  <si>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</si>
  <si>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</si>
  <si>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</si>
  <si>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</si>
  <si>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</si>
  <si>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</si>
  <si>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</si>
  <si>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</si>
  <si>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</si>
  <si>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</si>
  <si>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</si>
  <si>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</si>
  <si>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</si>
  <si>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</si>
  <si>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</si>
  <si>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</si>
  <si>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</si>
  <si>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</si>
  <si>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</si>
  <si>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</si>
  <si>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</si>
  <si>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</si>
  <si>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</si>
  <si>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</si>
  <si>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</si>
  <si>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</si>
  <si>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</si>
  <si>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</si>
  <si>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</si>
  <si>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</si>
  <si>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</si>
  <si>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</si>
  <si>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</si>
  <si>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</si>
  <si>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</si>
  <si>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</si>
  <si>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</si>
  <si>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</si>
  <si>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</si>
  <si>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</si>
  <si>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</si>
  <si>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</si>
  <si>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</si>
  <si>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</si>
  <si>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</si>
  <si>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</si>
  <si>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</si>
  <si>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</si>
  <si>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</si>
  <si>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</si>
  <si>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</si>
  <si>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</si>
  <si>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</si>
  <si>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</si>
  <si>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</si>
  <si>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</si>
  <si>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</si>
  <si>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</si>
  <si>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</si>
  <si>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</si>
  <si>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</si>
  <si>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</si>
  <si>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</si>
  <si>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</si>
  <si>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</si>
  <si>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</si>
  <si>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</si>
  <si>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</si>
  <si>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</si>
  <si>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</si>
  <si>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</si>
  <si>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</si>
  <si>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</si>
  <si>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</si>
  <si>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</si>
  <si>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</si>
  <si>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</si>
  <si>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</si>
  <si>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</si>
  <si>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</si>
  <si>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</si>
  <si>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</si>
  <si>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</si>
  <si>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</si>
  <si>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</si>
  <si>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</si>
  <si>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</si>
  <si>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</si>
  <si>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</si>
  <si>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</si>
  <si>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</si>
  <si>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</si>
  <si>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</si>
  <si>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</si>
  <si>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</si>
  <si>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</si>
  <si>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</si>
  <si>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</si>
  <si>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</si>
  <si>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</si>
  <si>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</si>
  <si>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</si>
  <si>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</si>
  <si>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</si>
  <si>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</si>
  <si>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</si>
  <si>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</si>
  <si>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</si>
  <si>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</si>
  <si>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</si>
  <si>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</si>
  <si>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</si>
  <si>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</si>
  <si>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</si>
  <si>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</si>
  <si>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</si>
  <si>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</si>
  <si>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</si>
  <si>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</si>
  <si>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</si>
  <si>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</si>
  <si>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</si>
  <si>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</si>
  <si>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</si>
  <si>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</si>
  <si>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</si>
  <si>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</si>
  <si>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</si>
  <si>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</si>
  <si>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</si>
  <si>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</si>
  <si>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</si>
  <si>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</si>
  <si>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</si>
  <si>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</si>
  <si>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</si>
  <si>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</si>
  <si>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</si>
  <si>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</si>
  <si>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</si>
  <si>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</si>
  <si>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</si>
  <si>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</si>
  <si>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</si>
  <si>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</si>
  <si>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</si>
  <si>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</si>
  <si>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</si>
  <si>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</si>
  <si>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</si>
  <si>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</si>
  <si>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</si>
  <si>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</si>
  <si>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</si>
  <si>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</si>
  <si>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</si>
  <si>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</si>
  <si>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</si>
  <si>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</si>
  <si>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</si>
  <si>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</si>
  <si>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</si>
  <si>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</si>
  <si>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</si>
  <si>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</si>
  <si>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</si>
  <si>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</si>
  <si>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</si>
  <si>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</si>
  <si>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</si>
  <si>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</si>
  <si>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</si>
  <si>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</si>
  <si>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</si>
  <si>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</si>
  <si>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</si>
  <si>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</si>
  <si>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</si>
  <si>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</si>
  <si>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</si>
  <si>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</si>
  <si>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</si>
  <si>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</si>
  <si>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</si>
  <si>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</si>
  <si>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</si>
  <si>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</si>
  <si>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</si>
  <si>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</si>
  <si>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</si>
  <si>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</si>
  <si>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</si>
  <si>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</si>
  <si>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</si>
  <si>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</si>
  <si>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</si>
  <si>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</si>
  <si>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</si>
  <si>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</si>
  <si>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</si>
  <si>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</si>
  <si>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</si>
  <si>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</si>
  <si>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</si>
  <si>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</si>
  <si>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</si>
  <si>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</si>
  <si>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</si>
  <si>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</si>
  <si>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</si>
  <si>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</si>
  <si>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</si>
  <si>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</si>
  <si>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</si>
  <si>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</si>
  <si>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</si>
  <si>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</si>
  <si>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</si>
  <si>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</si>
  <si>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</si>
  <si>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</si>
  <si>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</si>
  <si>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</si>
  <si>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</si>
  <si>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</si>
  <si>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</si>
  <si>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</si>
  <si>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</si>
  <si>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</si>
  <si>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</si>
  <si>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</si>
  <si>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</si>
  <si>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</si>
  <si>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</si>
  <si>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</si>
  <si>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</si>
  <si>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</si>
  <si>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</si>
  <si>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</si>
  <si>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</si>
  <si>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</si>
  <si>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</si>
  <si>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</si>
  <si>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</si>
  <si>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</si>
  <si>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</si>
  <si>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</si>
  <si>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</si>
  <si>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</si>
  <si>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</si>
  <si>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</si>
  <si>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</si>
  <si>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</si>
  <si>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</si>
  <si>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</si>
  <si>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</si>
  <si>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</si>
  <si>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</si>
  <si>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</si>
  <si>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</si>
  <si>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</si>
  <si>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</si>
  <si>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</si>
  <si>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</si>
  <si>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</si>
  <si>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</si>
  <si>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</si>
  <si>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</si>
  <si>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</si>
  <si>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</si>
  <si>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</si>
  <si>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</si>
  <si>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</si>
  <si>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</si>
  <si>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</si>
  <si>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</si>
  <si>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</si>
  <si>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</si>
  <si>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</si>
  <si>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</si>
  <si>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</si>
  <si>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</si>
  <si>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</si>
  <si>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</si>
  <si>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</si>
  <si>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</si>
  <si>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</si>
  <si>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</si>
  <si>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</si>
  <si>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</si>
  <si>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</si>
  <si>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</si>
  <si>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</si>
  <si>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</si>
  <si>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</si>
  <si>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</si>
  <si>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</si>
  <si>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</si>
  <si>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</si>
  <si>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</si>
  <si>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</si>
  <si>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</si>
  <si>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</si>
  <si>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</si>
  <si>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</si>
  <si>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</si>
  <si>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</si>
  <si>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</si>
  <si>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</si>
  <si>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</si>
  <si>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</si>
  <si>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</si>
  <si>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</si>
  <si>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</si>
  <si>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</si>
  <si>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</si>
  <si>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</si>
  <si>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</si>
  <si>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</si>
  <si>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</si>
  <si>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</si>
  <si>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</si>
  <si>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</si>
  <si>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</si>
  <si>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</si>
  <si>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</si>
  <si>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</si>
  <si>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</si>
  <si>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</si>
  <si>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</si>
  <si>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</si>
  <si>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</si>
  <si>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</si>
  <si>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</si>
  <si>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</si>
  <si>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</si>
  <si>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</si>
  <si>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</si>
  <si>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</si>
  <si>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</si>
  <si>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</si>
  <si>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</si>
  <si>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</si>
  <si>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</si>
  <si>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</si>
  <si>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</si>
  <si>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</si>
  <si>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</si>
  <si>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</si>
  <si>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</si>
  <si>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</si>
  <si>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</si>
  <si>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</si>
  <si>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</si>
  <si>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</si>
  <si>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</si>
  <si>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</si>
  <si>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</si>
  <si>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</si>
  <si>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</si>
  <si>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</si>
  <si>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</si>
  <si>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</si>
  <si>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</si>
  <si>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</si>
  <si>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</si>
  <si>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</si>
  <si>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</si>
  <si>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</si>
  <si>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</si>
  <si>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</si>
  <si>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</si>
  <si>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</si>
  <si>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</si>
  <si>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</si>
  <si>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</si>
  <si>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</si>
  <si>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</si>
  <si>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</si>
  <si>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</si>
  <si>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</si>
  <si>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</si>
  <si>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</si>
  <si>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</si>
  <si>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</si>
  <si>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</si>
  <si>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</si>
  <si>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</si>
  <si>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</si>
  <si>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</si>
  <si>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</si>
  <si>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</si>
  <si>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</si>
  <si>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</si>
  <si>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</si>
  <si>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</si>
  <si>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</si>
  <si>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</si>
  <si>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</si>
  <si>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</si>
  <si>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</si>
  <si>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</si>
  <si>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</si>
  <si>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</si>
  <si>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</si>
  <si>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</si>
  <si>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</si>
  <si>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</si>
  <si>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</si>
  <si>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</si>
  <si>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</si>
  <si>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</si>
  <si>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</si>
  <si>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</si>
  <si>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</si>
  <si>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</si>
  <si>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</si>
  <si>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</si>
  <si>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</si>
  <si>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</si>
  <si>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</si>
  <si>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</si>
  <si>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</si>
  <si>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</si>
  <si>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</si>
  <si>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</si>
  <si>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</si>
  <si>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</si>
  <si>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</si>
  <si>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</si>
  <si>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</si>
  <si>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</si>
  <si>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</si>
  <si>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</si>
  <si>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</si>
  <si>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</si>
  <si>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</si>
  <si>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</si>
  <si>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</si>
  <si>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</si>
  <si>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</si>
  <si>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</si>
  <si>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</si>
  <si>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</si>
  <si>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</si>
  <si>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</si>
  <si>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</si>
  <si>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</si>
  <si>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</si>
  <si>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</si>
  <si>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</si>
  <si>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</si>
  <si>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</si>
  <si>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</si>
  <si>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</si>
  <si>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</si>
  <si>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</si>
  <si>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</si>
  <si>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</si>
  <si>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</si>
  <si>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</si>
  <si>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</si>
  <si>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</si>
  <si>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</si>
  <si>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</si>
  <si>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</si>
  <si>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</si>
  <si>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</si>
  <si>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</si>
  <si>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</si>
  <si>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</si>
  <si>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</si>
  <si>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</si>
  <si>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</si>
  <si>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</si>
  <si>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</si>
  <si>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</si>
  <si>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</si>
  <si>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</si>
  <si>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</si>
  <si>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</si>
  <si>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</si>
  <si>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</si>
  <si>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</si>
  <si>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</si>
  <si>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</si>
  <si>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</si>
  <si>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</si>
  <si>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</si>
  <si>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</si>
  <si>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</si>
  <si>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</si>
  <si>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</si>
  <si>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</si>
  <si>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</si>
  <si>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</si>
  <si>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</si>
  <si>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</si>
  <si>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</si>
  <si>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</si>
  <si>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</si>
  <si>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</si>
  <si>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</si>
  <si>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</si>
  <si>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</si>
  <si>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</si>
  <si>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</si>
  <si>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</si>
  <si>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</si>
  <si>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</si>
  <si>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</si>
  <si>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</si>
  <si>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</si>
  <si>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</si>
  <si>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</si>
  <si>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</si>
  <si>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</si>
  <si>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</si>
  <si>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</si>
  <si>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</si>
  <si>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</si>
  <si>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</si>
  <si>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</si>
  <si>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</si>
  <si>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</si>
  <si>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</si>
  <si>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</si>
  <si>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</si>
  <si>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</si>
  <si>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</si>
  <si>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</si>
  <si>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</si>
  <si>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</si>
  <si>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</si>
  <si>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</si>
  <si>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</si>
  <si>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</si>
  <si>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</si>
  <si>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</si>
  <si>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</si>
  <si>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</si>
  <si>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</si>
  <si>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</si>
  <si>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</si>
  <si>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</si>
  <si>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</si>
  <si>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</si>
  <si>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</si>
  <si>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</si>
  <si>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</si>
  <si>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</si>
  <si>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</si>
  <si>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</si>
  <si>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</si>
  <si>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</si>
  <si>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</si>
  <si>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</si>
  <si>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</si>
  <si>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</si>
  <si>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</si>
  <si>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</si>
  <si>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</si>
  <si>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</si>
  <si>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</si>
  <si>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</si>
  <si>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</si>
  <si>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</si>
  <si>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</si>
  <si>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</si>
  <si>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</si>
  <si>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</si>
  <si>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</si>
  <si>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</si>
  <si>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</si>
  <si>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</si>
  <si>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</si>
  <si>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</si>
  <si>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</si>
  <si>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</si>
  <si>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</si>
  <si>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</si>
  <si>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</si>
  <si>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</si>
  <si>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</si>
  <si>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</si>
  <si>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</si>
  <si>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</si>
  <si>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</si>
  <si>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</si>
  <si>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</si>
  <si>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</si>
  <si>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</si>
  <si>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</si>
  <si>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</si>
  <si>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</si>
  <si>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</si>
  <si>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</si>
  <si>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</si>
  <si>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</si>
  <si>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</si>
  <si>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</si>
  <si>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</si>
  <si>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</si>
  <si>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</si>
  <si>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</si>
  <si>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</si>
  <si>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</si>
  <si>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</si>
  <si>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</si>
  <si>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</si>
  <si>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</si>
  <si>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</si>
  <si>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</si>
  <si>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</si>
  <si>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</si>
  <si>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</si>
  <si>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</si>
  <si>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</si>
  <si>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</si>
  <si>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</si>
  <si>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</si>
  <si>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</si>
  <si>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</si>
  <si>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</si>
  <si>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</si>
  <si>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</si>
  <si>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</si>
  <si>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</si>
  <si>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</si>
  <si>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</si>
  <si>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</si>
  <si>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</si>
  <si>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</si>
  <si>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</si>
  <si>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</si>
  <si>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</si>
  <si>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</si>
  <si>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</si>
  <si>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</si>
  <si>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</si>
  <si>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</si>
  <si>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</si>
  <si>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</si>
  <si>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</si>
  <si>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</si>
  <si>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</si>
  <si>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</si>
  <si>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</si>
  <si>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</si>
  <si>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</si>
  <si>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</si>
  <si>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</si>
  <si>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</si>
  <si>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</si>
  <si>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</si>
  <si>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</si>
  <si>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</si>
  <si>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</si>
  <si>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</si>
  <si>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</si>
  <si>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</si>
  <si>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</si>
  <si>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</si>
  <si>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</si>
  <si>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</si>
  <si>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</si>
  <si>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</si>
  <si>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</si>
  <si>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</si>
  <si>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</si>
  <si>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</si>
  <si>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</si>
  <si>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</si>
  <si>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</si>
  <si>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</si>
  <si>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</si>
  <si>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</si>
  <si>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</si>
  <si>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</si>
  <si>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</si>
  <si>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</si>
  <si>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</si>
  <si>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</si>
  <si>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</si>
  <si>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</si>
  <si>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</si>
  <si>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</si>
  <si>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</si>
  <si>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</si>
  <si>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</si>
  <si>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</si>
  <si>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</si>
  <si>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</si>
  <si>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</si>
  <si>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</si>
  <si>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</si>
  <si>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</si>
  <si>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</si>
  <si>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</si>
  <si>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</si>
  <si>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</si>
  <si>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</si>
  <si>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</si>
  <si>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</si>
  <si>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</si>
  <si>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</si>
  <si>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</si>
  <si>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</si>
  <si>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</si>
  <si>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</si>
  <si>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</si>
  <si>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</si>
  <si>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</si>
  <si>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</si>
  <si>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</si>
  <si>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</si>
  <si>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</si>
  <si>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</si>
  <si>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</si>
  <si>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</si>
  <si>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</si>
  <si>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</si>
  <si>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</si>
  <si>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</si>
  <si>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</si>
  <si>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</si>
  <si>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</si>
  <si>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</si>
  <si>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</si>
  <si>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</si>
  <si>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</si>
  <si>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</si>
  <si>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</si>
  <si>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</si>
  <si>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</si>
  <si>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</si>
  <si>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</si>
  <si>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</si>
  <si>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</si>
  <si>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</si>
  <si>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</si>
  <si>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</si>
  <si>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</si>
  <si>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</si>
  <si>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</si>
  <si>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</si>
  <si>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</si>
  <si>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</si>
  <si>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</si>
  <si>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</si>
  <si>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</si>
  <si>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</si>
  <si>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</si>
  <si>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</si>
  <si>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</si>
  <si>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</si>
  <si>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</si>
  <si>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</si>
  <si>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</si>
  <si>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</si>
  <si>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</si>
  <si>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</si>
  <si>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</si>
  <si>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</si>
  <si>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</si>
  <si>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</si>
  <si>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</si>
  <si>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</si>
  <si>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</si>
  <si>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</si>
  <si>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</si>
  <si>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</si>
  <si>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</si>
  <si>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</si>
  <si>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</si>
  <si>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</si>
  <si>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</si>
  <si>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</si>
  <si>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</si>
  <si>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</si>
  <si>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</si>
  <si>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</si>
  <si>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</si>
  <si>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</si>
  <si>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</si>
  <si>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</si>
  <si>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</si>
  <si>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</si>
  <si>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</si>
  <si>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</si>
  <si>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</si>
  <si>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</si>
  <si>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</si>
  <si>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</si>
  <si>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</si>
  <si>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</si>
  <si>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</si>
  <si>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</si>
  <si>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</si>
  <si>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</si>
  <si>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</si>
  <si>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</si>
  <si>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</si>
  <si>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</si>
  <si>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</si>
  <si>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</si>
  <si>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</si>
  <si>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</si>
  <si>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</si>
  <si>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</si>
  <si>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</si>
  <si>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</si>
  <si>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</si>
  <si>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</si>
  <si>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</si>
  <si>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</si>
  <si>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</si>
  <si>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</si>
  <si>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</si>
  <si>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</si>
  <si>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</si>
  <si>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</si>
  <si>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</si>
  <si>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</si>
  <si>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</si>
  <si>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</si>
  <si>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</si>
  <si>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</si>
  <si>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</si>
  <si>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</si>
  <si>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</si>
  <si>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</si>
  <si>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</si>
  <si>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</si>
  <si>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</si>
  <si>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</si>
  <si>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</si>
  <si>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</si>
  <si>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</si>
  <si>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</si>
  <si>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</si>
  <si>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</si>
  <si>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</si>
  <si>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</si>
  <si>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</si>
  <si>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</si>
  <si>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</si>
  <si>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</si>
  <si>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</si>
  <si>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</si>
  <si>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</si>
  <si>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</si>
  <si>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</si>
  <si>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</si>
  <si>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</si>
  <si>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</si>
  <si>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</si>
  <si>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</si>
  <si>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</si>
  <si>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</si>
  <si>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</si>
  <si>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</si>
  <si>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</si>
  <si>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</si>
  <si>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</si>
  <si>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</si>
  <si>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</si>
  <si>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</si>
  <si>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</si>
  <si>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</si>
  <si>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</si>
  <si>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</si>
  <si>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</si>
  <si>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</si>
  <si>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</si>
  <si>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</si>
  <si>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</si>
  <si>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</si>
  <si>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</si>
  <si>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</si>
  <si>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</si>
  <si>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</si>
  <si>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</si>
  <si>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</si>
  <si>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</si>
  <si>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</si>
  <si>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</si>
  <si>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</si>
  <si>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</si>
  <si>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</si>
  <si>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</si>
  <si>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</si>
  <si>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</si>
  <si>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</si>
  <si>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</si>
  <si>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</si>
  <si>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</si>
  <si>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</si>
  <si>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</si>
  <si>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</si>
  <si>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</si>
  <si>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</si>
  <si>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</si>
  <si>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</si>
  <si>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</si>
  <si>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</si>
  <si>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</si>
  <si>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</si>
  <si>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</si>
  <si>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</si>
  <si>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</si>
  <si>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</si>
  <si>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</si>
  <si>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</si>
  <si>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</si>
  <si>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</si>
  <si>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</si>
  <si>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</si>
  <si>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</si>
  <si>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</si>
  <si>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</si>
  <si>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</si>
  <si>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</si>
  <si>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</si>
  <si>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</si>
  <si>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</si>
  <si>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</si>
  <si>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</si>
  <si>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</si>
  <si>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</si>
  <si>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</si>
  <si>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</si>
  <si>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</si>
  <si>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</si>
  <si>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</si>
  <si>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</si>
  <si>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</si>
  <si>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</si>
  <si>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</si>
  <si>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</si>
  <si>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</si>
  <si>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</si>
  <si>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</si>
  <si>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</si>
  <si>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</si>
  <si>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</si>
  <si>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</si>
  <si>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</si>
  <si>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</si>
  <si>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</si>
  <si>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</si>
  <si>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</si>
  <si>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</si>
  <si>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</si>
  <si>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</si>
  <si>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</si>
  <si>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</si>
  <si>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</si>
  <si>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</si>
  <si>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</si>
  <si>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</si>
  <si>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</si>
  <si>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</si>
  <si>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</si>
  <si>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</si>
  <si>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</si>
  <si>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</si>
  <si>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</si>
  <si>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</si>
  <si>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</si>
  <si>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</si>
  <si>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</si>
  <si>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</si>
  <si>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</si>
  <si>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</si>
  <si>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</si>
  <si>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</si>
  <si>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</si>
  <si>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</si>
  <si>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</si>
  <si>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</si>
  <si>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</si>
  <si>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</si>
  <si>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</si>
  <si>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</si>
  <si>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</si>
  <si>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</si>
  <si>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</si>
  <si>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</si>
  <si>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</si>
  <si>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</si>
  <si>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</si>
  <si>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</si>
  <si>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</si>
  <si>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</si>
  <si>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</si>
  <si>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</si>
  <si>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</si>
  <si>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</si>
  <si>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</si>
  <si>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</si>
  <si>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</si>
  <si>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</si>
  <si>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</si>
  <si>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</si>
  <si>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</si>
  <si>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</si>
  <si>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</si>
  <si>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</si>
  <si>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</si>
  <si>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</si>
  <si>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</si>
  <si>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</si>
  <si>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</si>
  <si>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</si>
  <si>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</si>
  <si>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</si>
  <si>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</si>
  <si>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</si>
  <si>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</si>
  <si>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</si>
  <si>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</si>
  <si>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</si>
  <si>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</si>
  <si>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</si>
  <si>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</si>
  <si>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</si>
  <si>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</si>
  <si>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</si>
  <si>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</si>
  <si>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</si>
  <si>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</si>
  <si>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</si>
  <si>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</si>
  <si>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</si>
  <si>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</si>
  <si>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</si>
  <si>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</si>
  <si>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</si>
  <si>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</si>
  <si>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</si>
  <si>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</si>
  <si>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</si>
  <si>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</si>
  <si>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</si>
  <si>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</si>
  <si>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</si>
  <si>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</si>
  <si>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</si>
  <si>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</si>
  <si>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</si>
  <si>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</si>
  <si>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</si>
  <si>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</si>
  <si>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</si>
  <si>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</si>
  <si>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</si>
  <si>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</si>
  <si>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</si>
  <si>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</si>
  <si>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</si>
  <si>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</si>
  <si>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</si>
  <si>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</si>
  <si>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</si>
  <si>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</si>
  <si>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</si>
  <si>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</si>
  <si>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</si>
  <si>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</si>
  <si>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</si>
  <si>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</si>
  <si>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</si>
  <si>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</si>
  <si>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</si>
  <si>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</si>
  <si>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</si>
  <si>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</si>
  <si>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</si>
  <si>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</si>
  <si>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</si>
  <si>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</si>
  <si>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</si>
  <si>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</si>
  <si>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</si>
  <si>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</si>
  <si>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</si>
  <si>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</si>
  <si>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</si>
  <si>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</si>
  <si>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</si>
  <si>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</si>
  <si>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</si>
  <si>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</si>
  <si>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</si>
  <si>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</si>
  <si>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</si>
  <si>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</si>
  <si>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</si>
  <si>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</si>
  <si>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</si>
  <si>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</si>
  <si>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</si>
  <si>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</si>
  <si>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</si>
  <si>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</si>
  <si>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</si>
  <si>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</si>
  <si>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</si>
  <si>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</si>
  <si>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</si>
  <si>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</si>
  <si>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</si>
  <si>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</si>
  <si>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</si>
  <si>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</si>
  <si>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</si>
  <si>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</si>
  <si>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</si>
  <si>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</si>
  <si>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</si>
  <si>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</si>
  <si>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</si>
  <si>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</si>
  <si>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</si>
  <si>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</si>
  <si>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</si>
  <si>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</si>
  <si>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</si>
  <si>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</si>
  <si>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</si>
  <si>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</si>
  <si>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</si>
  <si>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</si>
  <si>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</si>
  <si>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</si>
  <si>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</si>
  <si>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</si>
  <si>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</si>
  <si>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</si>
  <si>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</si>
  <si>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</si>
  <si>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</si>
  <si>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</si>
  <si>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</si>
  <si>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</si>
  <si>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</si>
  <si>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</si>
  <si>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</si>
  <si>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</si>
  <si>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</si>
  <si>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</si>
  <si>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</si>
  <si>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</si>
  <si>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</si>
  <si>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</si>
  <si>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</si>
  <si>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</si>
  <si>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</si>
  <si>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</si>
  <si>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</si>
  <si>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</si>
  <si>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</si>
  <si>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</si>
  <si>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</si>
  <si>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</si>
  <si>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</si>
  <si>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</si>
  <si>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</si>
  <si>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</si>
  <si>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</si>
  <si>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</si>
  <si>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</si>
  <si>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</si>
  <si>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</si>
  <si>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</si>
  <si>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</si>
  <si>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</si>
  <si>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</si>
  <si>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</si>
  <si>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</si>
  <si>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</si>
  <si>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</si>
  <si>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</si>
  <si>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</si>
  <si>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</si>
  <si>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</si>
  <si>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</si>
  <si>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</si>
  <si>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</si>
  <si>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</si>
  <si>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</si>
  <si>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</si>
  <si>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</si>
  <si>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</si>
  <si>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</si>
  <si>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</si>
  <si>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</si>
  <si>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</si>
  <si>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</si>
  <si>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</si>
  <si>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</si>
  <si>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</si>
  <si>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</si>
  <si>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</si>
  <si>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</si>
  <si>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</si>
  <si>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</si>
  <si>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</si>
  <si>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</si>
  <si>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</si>
  <si>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</si>
  <si>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</si>
  <si>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</si>
  <si>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</si>
  <si>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</si>
  <si>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</si>
  <si>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</si>
  <si>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</si>
  <si>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</si>
  <si>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</si>
  <si>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</si>
  <si>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</si>
  <si>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</si>
  <si>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</si>
  <si>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</si>
  <si>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</si>
  <si>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</si>
  <si>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</si>
  <si>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</si>
  <si>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</si>
  <si>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</si>
  <si>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</si>
  <si>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</si>
  <si>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</si>
  <si>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</si>
  <si>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</si>
  <si>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</si>
  <si>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</si>
  <si>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</si>
  <si>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</si>
  <si>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</si>
  <si>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</si>
  <si>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</si>
  <si>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</si>
  <si>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</si>
  <si>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</si>
  <si>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</si>
  <si>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</si>
  <si>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</si>
  <si>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</si>
  <si>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</si>
  <si>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</si>
  <si>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</si>
  <si>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</si>
  <si>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</si>
  <si>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</si>
  <si>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</si>
  <si>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</si>
  <si>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</si>
  <si>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</si>
  <si>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</si>
  <si>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</si>
  <si>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</si>
  <si>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</si>
  <si>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</si>
  <si>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</si>
  <si>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</si>
  <si>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</si>
  <si>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</si>
  <si>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</si>
  <si>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</si>
  <si>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</si>
  <si>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</si>
  <si>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</si>
  <si>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</si>
  <si>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</si>
  <si>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</si>
  <si>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</si>
  <si>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</si>
  <si>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</si>
  <si>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</si>
  <si>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</si>
  <si>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</si>
  <si>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</si>
  <si>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</si>
  <si>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</si>
  <si>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</si>
  <si>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</si>
  <si>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</si>
  <si>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</si>
  <si>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</si>
  <si>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</si>
  <si>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</si>
  <si>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</si>
  <si>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</si>
  <si>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</si>
  <si>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</si>
  <si>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</si>
  <si>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</si>
  <si>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</si>
  <si>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</si>
  <si>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</si>
  <si>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</si>
  <si>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</si>
  <si>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</si>
  <si>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</si>
  <si>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</si>
  <si>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</si>
  <si>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</si>
  <si>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</si>
  <si>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</si>
  <si>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</si>
  <si>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</si>
  <si>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</si>
  <si>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</si>
  <si>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</si>
  <si>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</si>
  <si>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</si>
  <si>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</si>
  <si>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</si>
  <si>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</si>
  <si>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</si>
  <si>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</si>
  <si>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</si>
  <si>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</si>
  <si>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</si>
  <si>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</si>
  <si>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</si>
  <si>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</si>
  <si>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</si>
  <si>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</si>
  <si>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</si>
  <si>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</si>
  <si>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</si>
  <si>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</si>
  <si>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</si>
  <si>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</si>
  <si>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</si>
  <si>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</si>
  <si>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</si>
  <si>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</si>
  <si>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</si>
  <si>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</si>
  <si>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</si>
  <si>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</si>
  <si>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</si>
  <si>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</si>
  <si>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</si>
  <si>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</si>
  <si>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</si>
  <si>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</si>
  <si>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</si>
  <si>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</si>
  <si>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</si>
  <si>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</si>
  <si>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</si>
  <si>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</si>
  <si>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</si>
  <si>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</si>
  <si>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</si>
  <si>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</si>
  <si>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</si>
  <si>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</si>
  <si>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</si>
  <si>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</si>
  <si>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</si>
  <si>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</si>
  <si>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</si>
  <si>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</si>
  <si>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</si>
  <si>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</si>
  <si>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</si>
  <si>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</si>
  <si>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</si>
  <si>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</si>
  <si>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</si>
  <si>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</si>
  <si>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</si>
  <si>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</si>
  <si>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</si>
  <si>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</si>
  <si>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</si>
  <si>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</si>
  <si>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</si>
  <si>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</si>
  <si>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</si>
  <si>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</si>
  <si>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</si>
  <si>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</si>
  <si>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</si>
  <si>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</si>
  <si>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</si>
  <si>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</si>
  <si>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</si>
  <si>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</si>
  <si>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</si>
  <si>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</si>
  <si>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</si>
  <si>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</si>
  <si>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</si>
  <si>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</si>
  <si>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</si>
  <si>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</si>
  <si>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</si>
  <si>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</si>
  <si>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</si>
  <si>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</si>
  <si>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</si>
  <si>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</si>
  <si>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</si>
  <si>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</si>
  <si>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</si>
  <si>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</si>
  <si>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</si>
  <si>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</si>
  <si>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</si>
  <si>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</si>
  <si>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</si>
  <si>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</si>
  <si>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</si>
  <si>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</si>
  <si>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</si>
  <si>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</si>
  <si>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</si>
  <si>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</si>
  <si>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</si>
  <si>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</si>
  <si>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</si>
  <si>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</si>
  <si>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</si>
  <si>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</si>
  <si>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</si>
  <si>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</si>
  <si>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</si>
  <si>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</si>
  <si>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</si>
  <si>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</si>
  <si>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</si>
  <si>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</si>
  <si>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</si>
  <si>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</si>
  <si>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</si>
  <si>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</si>
  <si>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</si>
  <si>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</si>
  <si>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</si>
  <si>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</si>
  <si>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</si>
  <si>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</si>
  <si>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</si>
  <si>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</si>
  <si>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</si>
  <si>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</si>
  <si>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</si>
  <si>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</si>
  <si>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</si>
  <si>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</si>
  <si>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</si>
  <si>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</si>
  <si>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</si>
  <si>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</si>
  <si>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</si>
  <si>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</si>
  <si>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</si>
  <si>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</si>
  <si>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</si>
  <si>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</si>
  <si>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</si>
  <si>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</si>
  <si>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</si>
  <si>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</si>
  <si>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</si>
  <si>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</si>
  <si>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</si>
  <si>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</si>
  <si>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</si>
  <si>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</si>
  <si>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</si>
  <si>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</si>
  <si>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</si>
  <si>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</si>
  <si>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</si>
  <si>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</si>
  <si>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</si>
  <si>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</si>
  <si>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</si>
  <si>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</si>
  <si>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</si>
  <si>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</si>
  <si>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</si>
  <si>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</si>
  <si>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</si>
  <si>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</si>
  <si>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</si>
  <si>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</si>
  <si>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</si>
  <si>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</si>
  <si>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</si>
  <si>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</si>
  <si>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</si>
  <si>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</si>
  <si>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</si>
  <si>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</si>
  <si>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</si>
  <si>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</si>
  <si>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</si>
  <si>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</si>
  <si>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</si>
  <si>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</si>
  <si>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</si>
  <si>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</si>
  <si>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</si>
  <si>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</si>
  <si>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</si>
  <si>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</si>
  <si>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</si>
  <si>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</si>
  <si>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</si>
  <si>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</si>
  <si>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</si>
  <si>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</si>
  <si>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</si>
  <si>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</si>
  <si>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</si>
  <si>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</si>
  <si>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</si>
  <si>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</si>
  <si>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</si>
  <si>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</si>
  <si>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</si>
  <si>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</si>
  <si>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</si>
  <si>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</si>
  <si>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</si>
  <si>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</si>
  <si>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</si>
  <si>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</si>
  <si>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</si>
  <si>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</si>
  <si>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</si>
  <si>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</si>
  <si>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</si>
  <si>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</si>
  <si>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</si>
  <si>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</si>
  <si>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</si>
  <si>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</si>
  <si>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</si>
  <si>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</si>
  <si>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</si>
  <si>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</si>
  <si>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</si>
  <si>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</si>
  <si>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</si>
  <si>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</si>
  <si>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</si>
  <si>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</si>
  <si>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</si>
  <si>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</si>
  <si>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</si>
  <si>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</si>
  <si>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</si>
  <si>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</si>
  <si>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</si>
  <si>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</si>
  <si>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</si>
  <si>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</si>
  <si>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</si>
  <si>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</si>
  <si>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</si>
  <si>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</si>
  <si>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</si>
  <si>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</si>
  <si>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</si>
  <si>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</si>
  <si>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</si>
  <si>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</si>
  <si>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</si>
  <si>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</si>
  <si>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</si>
  <si>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</si>
  <si>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</si>
  <si>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</si>
  <si>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</si>
  <si>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</si>
  <si>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</si>
  <si>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</si>
  <si>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</si>
  <si>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</si>
  <si>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</si>
  <si>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</si>
  <si>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</si>
  <si>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</si>
  <si>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</si>
  <si>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</si>
  <si>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</si>
  <si>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</si>
  <si>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</si>
  <si>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</si>
  <si>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</si>
  <si>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</si>
  <si>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</si>
  <si>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</si>
  <si>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</si>
  <si>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</si>
  <si>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</si>
  <si>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</si>
  <si>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</si>
  <si>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</si>
  <si>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</si>
  <si>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</si>
  <si>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</si>
  <si>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</si>
  <si>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</si>
  <si>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</si>
  <si>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</si>
  <si>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</si>
  <si>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</si>
  <si>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</si>
  <si>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</si>
  <si>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</si>
  <si>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</si>
  <si>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</si>
  <si>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</si>
  <si>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</si>
  <si>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</si>
  <si>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</si>
  <si>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</si>
  <si>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</si>
  <si>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</si>
  <si>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</si>
  <si>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</si>
  <si>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</si>
  <si>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</si>
  <si>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</si>
  <si>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</si>
  <si>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</si>
  <si>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</si>
  <si>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</si>
  <si>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</si>
  <si>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</si>
  <si>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</si>
  <si>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</si>
  <si>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</si>
  <si>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</si>
  <si>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</si>
  <si>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</si>
  <si>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</si>
  <si>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</si>
  <si>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</si>
  <si>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</si>
  <si>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</si>
  <si>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</si>
  <si>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</si>
  <si>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</si>
  <si>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</si>
  <si>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</si>
  <si>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</si>
  <si>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</si>
  <si>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</si>
  <si>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</si>
  <si>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</si>
  <si>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</si>
  <si>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</si>
  <si>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</si>
  <si>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</si>
  <si>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</si>
  <si>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</si>
  <si>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</si>
  <si>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</si>
  <si>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</si>
  <si>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</si>
  <si>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</si>
  <si>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</si>
  <si>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</si>
  <si>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</si>
  <si>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</si>
  <si>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</si>
  <si>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</si>
  <si>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</si>
  <si>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</si>
  <si>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</si>
  <si>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</si>
  <si>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</si>
  <si>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</si>
  <si>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</si>
  <si>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</si>
  <si>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</si>
  <si>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</si>
  <si>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</si>
  <si>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</si>
  <si>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</si>
  <si>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</si>
  <si>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</si>
  <si>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</si>
  <si>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</si>
  <si>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</si>
  <si>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</si>
  <si>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</si>
  <si>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</si>
  <si>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</si>
  <si>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</si>
  <si>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</si>
  <si>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</si>
  <si>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</si>
  <si>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</si>
  <si>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</si>
  <si>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</si>
  <si>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</si>
  <si>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</si>
  <si>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</si>
  <si>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</si>
  <si>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</si>
  <si>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</si>
  <si>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</si>
  <si>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</si>
  <si>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</si>
  <si>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</si>
  <si>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</si>
  <si>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</si>
  <si>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</si>
  <si>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</si>
  <si>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</si>
  <si>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</si>
  <si>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</si>
  <si>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</si>
  <si>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</si>
  <si>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</si>
  <si>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</si>
  <si>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</si>
  <si>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</si>
  <si>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</si>
  <si>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</si>
  <si>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</si>
  <si>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</si>
  <si>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</si>
  <si>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</si>
  <si>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</si>
  <si>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</si>
  <si>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</si>
  <si>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</si>
  <si>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</si>
  <si>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</si>
  <si>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</si>
  <si>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</si>
  <si>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</si>
  <si>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</si>
  <si>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</si>
  <si>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</si>
  <si>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</si>
  <si>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</si>
  <si>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</si>
  <si>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</si>
  <si>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</si>
  <si>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</si>
  <si>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</si>
  <si>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</si>
  <si>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</si>
  <si>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</si>
  <si>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</si>
  <si>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</si>
  <si>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</si>
  <si>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</si>
  <si>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</si>
  <si>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</si>
  <si>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</si>
  <si>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</si>
  <si>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</si>
  <si>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</si>
  <si>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</si>
  <si>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</si>
  <si>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</si>
  <si>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</si>
  <si>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</si>
  <si>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</si>
  <si>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</si>
  <si>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</si>
  <si>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</si>
  <si>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</si>
  <si>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</si>
  <si>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</si>
  <si>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</si>
  <si>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</si>
  <si>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</si>
  <si>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</si>
  <si>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</si>
  <si>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</si>
  <si>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</si>
  <si>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</si>
  <si>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</si>
  <si>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</si>
  <si>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</si>
  <si>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Phụ lục I</t>
  </si>
  <si>
    <t>Phụ lục II</t>
  </si>
  <si>
    <t>Danh mục mục tiêu, nhiệm vụ</t>
  </si>
  <si>
    <t>Đơn vị tính</t>
  </si>
  <si>
    <t>1.1</t>
  </si>
  <si>
    <t>%</t>
  </si>
  <si>
    <t>1.2</t>
  </si>
  <si>
    <t>Xã ra khỏi địa bàn đặc biệt khó khăn</t>
  </si>
  <si>
    <t>Số xã</t>
  </si>
  <si>
    <t>xã</t>
  </si>
  <si>
    <t>Tỷ lệ xã</t>
  </si>
  <si>
    <t>1.3</t>
  </si>
  <si>
    <t>3.1</t>
  </si>
  <si>
    <t>Số đơn vị cấp huyện được công nhận đạt chuẩn nông thôn mới/ hoàn thành nhiệm vụ xây dựng nông thôn mới</t>
  </si>
  <si>
    <t>huyện</t>
  </si>
  <si>
    <t>3.2</t>
  </si>
  <si>
    <t>Cấp xã</t>
  </si>
  <si>
    <t>Tỷ lệ xã đạt chuẩn nông thôn mới</t>
  </si>
  <si>
    <t>Kế hoạch giai đoạn 2021 - 2025
(phấn đấu đến năm 2025)</t>
  </si>
  <si>
    <t>Tỷ lệ đối ứng</t>
  </si>
  <si>
    <t>Chương trình</t>
  </si>
  <si>
    <t>Địa phương giao</t>
  </si>
  <si>
    <t>Chỉ tiêu</t>
  </si>
  <si>
    <t>Tỷ lệ</t>
  </si>
  <si>
    <t>3-4</t>
  </si>
  <si>
    <t>NQ 13-NQ/TU</t>
  </si>
  <si>
    <t>&gt;26</t>
  </si>
  <si>
    <t>&gt;50</t>
  </si>
  <si>
    <t>Giảm tỷ lệ hộ nghèo hằng năm vùng đồng bào dân tộc thiểu số và miền núi</t>
  </si>
  <si>
    <t>Giảm tỷ lệ hộ nghèo hằng năm</t>
  </si>
  <si>
    <t>Chương trình mục tiêu quốc gia giảm nghèo bền vững giai đoạn 2021-2025</t>
  </si>
  <si>
    <t>Chương trình mục tiêu quốc gia xây dựng nông thôn mới giai đoạn 2021-2025</t>
  </si>
  <si>
    <t>Kế hoạch vốn đầu tư phát triển nguồn ngân sách trung ương giai đoạn 2021-2025</t>
  </si>
  <si>
    <t>Phụ lục V</t>
  </si>
  <si>
    <t xml:space="preserve"> Vốn đầu tư phát triển nguồn ngân sách trung ương giai đoạn 2021-2025</t>
  </si>
  <si>
    <t xml:space="preserve">     Trong đó:</t>
  </si>
  <si>
    <t xml:space="preserve">     Tỷ lệ xã nông thôn mới nâng cao</t>
  </si>
  <si>
    <t xml:space="preserve">     Tỷ lệ xã đạt nông thôn kiểu mẫu</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</si>
  <si>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</si>
  <si>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</si>
  <si>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</si>
  <si>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</si>
  <si>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</si>
  <si>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</si>
  <si>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</si>
  <si>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</si>
  <si>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</si>
  <si>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</si>
  <si>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Chương trình mục tiêu quốc gia phát triển kinh tế - xã hội vùng đồng bào dân tộc thiểu số và miền núi giai đoạn 2021-2030, giai đoạn I: 2021 - 2025</t>
  </si>
  <si>
    <t xml:space="preserve"> Vốn đầu tư phát triển nguồn ngân sách
địa phương đối ứng giai đoạn 2021-2025</t>
  </si>
  <si>
    <t>I.1</t>
  </si>
  <si>
    <t>I.2</t>
  </si>
  <si>
    <t>III.1</t>
  </si>
  <si>
    <t xml:space="preserve">TỔNG VỐN NGÂN SÁCH ĐỊA PHƯƠNG ĐỐI ỨNG </t>
  </si>
  <si>
    <t>CHIA THEO TỪNG CHƯƠNG TRÌNH</t>
  </si>
  <si>
    <t>Chương trình mục tiêu quốc gia xây dựng nông thôn mới giai đoạn
2021-2025</t>
  </si>
  <si>
    <t>Chương trình mục tiêu quốc gia phát triển kinh tế - xã hội vùng đồng bào dân tộc thiểu số và miền núi giai đoạn 2021-2030, giai đoạn I: 2021-2025</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</si>
  <si>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</si>
  <si>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</si>
  <si>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</si>
  <si>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</si>
  <si>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</si>
  <si>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</si>
  <si>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</si>
  <si>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</si>
  <si>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</si>
  <si>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</si>
  <si>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</si>
  <si>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3
(Tiểu dự án 2)</t>
  </si>
  <si>
    <t>Dự án 4
(Tiểu dự án 1)</t>
  </si>
  <si>
    <t>Dự án 5
(Tiểu dự án 1)</t>
  </si>
  <si>
    <t>Dự án 9
(Tiểu dự án 1)</t>
  </si>
  <si>
    <t>Dự án 10
(Tiểu dự án 2)</t>
  </si>
  <si>
    <t>Các dự án thuộc Chương trình mục tiêu quốc gia phát triển kinh tế - xã hội vùng đồng bào dân tộc thiểu số và miền núi giai đoạn 2021-2030, giai đoạn I: 2021-2025</t>
  </si>
  <si>
    <t>1.</t>
  </si>
  <si>
    <t>2.</t>
  </si>
  <si>
    <t>3.</t>
  </si>
  <si>
    <t>4.</t>
  </si>
  <si>
    <t>5.</t>
  </si>
  <si>
    <t>6.</t>
  </si>
  <si>
    <t>7.</t>
  </si>
  <si>
    <t>8.</t>
  </si>
  <si>
    <t>9.</t>
  </si>
  <si>
    <t>Phòng dân tộc</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</si>
  <si>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</si>
  <si>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</si>
  <si>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</si>
  <si>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</si>
  <si>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</si>
  <si>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Địa điểm XD</t>
  </si>
  <si>
    <t>Thời gian KC-HT</t>
  </si>
  <si>
    <t>Kế hoạch giai đoạn 2021-2025</t>
  </si>
  <si>
    <t>Ngân sách TW</t>
  </si>
  <si>
    <t xml:space="preserve">Trong đó: Vốn NSTW </t>
  </si>
  <si>
    <t>Hỗ trợ đất ở, đất sản xuất</t>
  </si>
  <si>
    <t>Hỗ trợ đất ở đất ở</t>
  </si>
  <si>
    <t>các xã, thị trấn</t>
  </si>
  <si>
    <t>Phòng Dân tộc</t>
  </si>
  <si>
    <t>16 hộ</t>
  </si>
  <si>
    <t>Hỗ trợ nhà ở</t>
  </si>
  <si>
    <t>47 hộ</t>
  </si>
  <si>
    <t>Hỗ trợ đất sản xuất</t>
  </si>
  <si>
    <t>90 hộ</t>
  </si>
  <si>
    <t>2023-</t>
  </si>
  <si>
    <t>Hỗ trợ nước sinh hoạt</t>
  </si>
  <si>
    <t>Sửa chữa nước sinh hoạt tập trung thôn Làng Mới</t>
  </si>
  <si>
    <t>Thôn Làng Mới</t>
  </si>
  <si>
    <t xml:space="preserve">Làm mới đập đầu mối, ống dẫn nước, bồn chứa nước cho 144 hộ </t>
  </si>
  <si>
    <t>NSH tập trung thôn Kung Rang xã Ngọc Linh</t>
  </si>
  <si>
    <t>Thôn Kung Rang</t>
  </si>
  <si>
    <t>Đập đầu mối, bể lọc, đường ống và bồn chứa nước</t>
  </si>
  <si>
    <t>NSH tập trung Đăk Lở thôn Bung Tôn xã Đăk Plô</t>
  </si>
  <si>
    <t>Bung Tôn - Đăk Plô</t>
  </si>
  <si>
    <t>Xây mới đập đầu mối,2 bể lắng lọc, thay đường ống khoảng 1500mvà 10 bồn chứa nước tại các điểm đấu nối nước về khu dân cư phục vụ 2 thôn Bung Tôn và Bung Koong, trụ sở UBND xã.</t>
  </si>
  <si>
    <t>NSH Đăk Tam, thôn Vai trang xã Đăk Long</t>
  </si>
  <si>
    <t>Vai Trang - Đăk Long</t>
  </si>
  <si>
    <t>Xây mới đập đầu mối, ống dẫn nước  L=1,5 km</t>
  </si>
  <si>
    <t>Công trình NSH thôn Đông Nay</t>
  </si>
  <si>
    <t>Thôn Đông Nây</t>
  </si>
  <si>
    <t>Xây mới đập đầu mối, 2 bể lắng lọc, thay đường ống khoảng 1.500m, 10 bồn chức tại các điểm đấu nối nước về khu dân cư</t>
  </si>
  <si>
    <t xml:space="preserve">NSH tập trung thôn Xốp Dùi xã Xốp </t>
  </si>
  <si>
    <t>Thôn Xốp Dùi</t>
  </si>
  <si>
    <t>CT IV; HM công trình: Đập đầu mối, bể chứa, lắng lọc, đường ống dẫn nước và bồn chứa nước</t>
  </si>
  <si>
    <t xml:space="preserve">Hỗ trợ làm nhà dự án định canh định cư tập trung thôn Ngọc Nang, xã Mường Hoong, huyện Đăk Glei </t>
  </si>
  <si>
    <t xml:space="preserve">Thôn Ngọc Nang, xã Mường Hoong </t>
  </si>
  <si>
    <t>Dự án sắp xếp, ổn định dân cư tại chỗ xã Mường Hoong, huyện Đăk Glei</t>
  </si>
  <si>
    <t>Dự án sắp xếp, ổn định dân cư tại chỗ xã Ngọc Linh, huyện Đăk Glei</t>
  </si>
  <si>
    <t>Đăk Choong-Xốp</t>
  </si>
  <si>
    <t>Sửa chữa, cải tạo chợ Đăk Pék</t>
  </si>
  <si>
    <t>Công trình cấp IV</t>
  </si>
  <si>
    <t>Đường đi khu sản xuất thôn Pên Lang, xã Đăk Plô (Đoạn từ nhà A Sỹ đến ruộng A Nâu)</t>
  </si>
  <si>
    <t xml:space="preserve"> Pên Lang</t>
  </si>
  <si>
    <t>UBND Xã Đăk Plô</t>
  </si>
  <si>
    <t>Đường GTNT; Lt = 800m, 
Bn = 4,0, Bm = 3,0</t>
  </si>
  <si>
    <t xml:space="preserve"> Đăk Book</t>
  </si>
  <si>
    <t xml:space="preserve"> Kênh dẫn và công trình trên kênh Lt=800m;
 kích thước 40*30</t>
  </si>
  <si>
    <t>Đăk Book</t>
  </si>
  <si>
    <t>Đường đi khu sản xuất Đăk Mo thôn Bung Tôn</t>
  </si>
  <si>
    <t>Bung Tôn</t>
  </si>
  <si>
    <t>Đường từ nhà A Thủy đi khu sản xuất thôn Đăk Rế</t>
  </si>
  <si>
    <t>Thôn Đăk Rế</t>
  </si>
  <si>
    <t>Thủy lợi Đăk Xay thôn Xa Úa</t>
  </si>
  <si>
    <t>L= 600m; kích thước 30x40; xây mới đập đầu mối</t>
  </si>
  <si>
    <t>Thủy lợi Đăk Doang thôn Làng Đung</t>
  </si>
  <si>
    <t>Sữa chữa và làm mới các đường ống dẫn nước về từng hộ phục vụ nước cho 140 hộ của thôn</t>
  </si>
  <si>
    <t>2.4</t>
  </si>
  <si>
    <t>Đường đi KSX từ thôn Đăk Rế đến Đài truyền hình cũ thôn Đăk Rế</t>
  </si>
  <si>
    <t>Đường GTNT loại C; L=1000m;Bn= 5m;Bm=3m</t>
  </si>
  <si>
    <t>2.5</t>
  </si>
  <si>
    <t xml:space="preserve">Đường đi KSX Măng Ri thôn Mô Po </t>
  </si>
  <si>
    <t>Thôn Mô Po</t>
  </si>
  <si>
    <t>Đường GTNT loại C; L=1300m;Bn= 5m;Bm=3m</t>
  </si>
  <si>
    <t>2.6</t>
  </si>
  <si>
    <t>Đường đi KSX từ Đăk Niêng đến Văng Pót thôn Đăk Bể</t>
  </si>
  <si>
    <t>Thôn Đăk Bể</t>
  </si>
  <si>
    <t>Đường GTNT loại C; L=750m;Bn= 5m;Bm=3m</t>
  </si>
  <si>
    <t>2.7</t>
  </si>
  <si>
    <t xml:space="preserve">Đường đi KSX Đăk Ba thôn Tu Răng </t>
  </si>
  <si>
    <t>Thôn Tu Răng</t>
  </si>
  <si>
    <t>Đường GTNT loại C; L=1200m;Bn= 5m;Bm=3m</t>
  </si>
  <si>
    <t>Thủy lợi Đăk Nhoai thôn Đăk Rế (Nhánh 1)</t>
  </si>
  <si>
    <t>L=500m; kích thước 30x40; xây mới đập đầu mối</t>
  </si>
  <si>
    <t>Đường đi KSX từ trường học đến Tân Rát (Giai đoạn 1) thôn Xa Úa</t>
  </si>
  <si>
    <t>Thôn Xa Úa</t>
  </si>
  <si>
    <t>Đường GTNT loại C; L=1100m;Bn= 5m;Bm=3m</t>
  </si>
  <si>
    <t>Thủy lợi Long La thôn Làng Mới xã Mường Hoong</t>
  </si>
  <si>
    <t>Đập đầu mối, kiên cố hóa kênh mương</t>
  </si>
  <si>
    <t>Đường đi KSX từ nhà A Bổ tới Nong Mun thôn Làng Mới</t>
  </si>
  <si>
    <t>Đường GTNT loại C; L=500m;Bn= 5m;Bm=3m</t>
  </si>
  <si>
    <t>Thủy Lợi Đăk Kônh thôn Kung Rang, xã Ngọc Linh</t>
  </si>
  <si>
    <t>Đập đầu mối, kiên cố hóa kênh mương L = 600m, kích thước 40*30cm</t>
  </si>
  <si>
    <t xml:space="preserve">Thủy Lợi Chiếc Tuônh thôn Kung Rang, xã Ngọc Linh </t>
  </si>
  <si>
    <t>3.3</t>
  </si>
  <si>
    <t>Long Năng</t>
  </si>
  <si>
    <t>Sửa chữa đường từ TT xã đi thôn Ngọc Súc</t>
  </si>
  <si>
    <t>Sửa chữa, khắc phục tại các điểm bê tông bị nứt, vỡ với tổng chiều dài 3 Km</t>
  </si>
  <si>
    <t>3.5</t>
  </si>
  <si>
    <t>Đường GTNT Ngọc Hoàng - Măng Bút đi thôn Đăk Nai</t>
  </si>
  <si>
    <t>Đăk Nai</t>
  </si>
  <si>
    <t>Đường GTNT loại C; L=900m</t>
  </si>
  <si>
    <t>3.6</t>
  </si>
  <si>
    <t>Đường GTNT Ngọc Hoàng - Măng Bút đi thôn Kon Tuông</t>
  </si>
  <si>
    <t>Kon Tuông</t>
  </si>
  <si>
    <t>3.7</t>
  </si>
  <si>
    <t>Đường GTNT Tân Rát đi khu sản xuất Vay Háy</t>
  </si>
  <si>
    <t>Tân Rát</t>
  </si>
  <si>
    <t>Sửa chữa đường từ cầu Đăk Đoan đi thôn Sa Múc</t>
  </si>
  <si>
    <t>Sa Múc</t>
  </si>
  <si>
    <t>3.9</t>
  </si>
  <si>
    <t>Đường từ tỉnh lộ 673 đi khu sản xuất Đăk Reo</t>
  </si>
  <si>
    <t>3.10</t>
  </si>
  <si>
    <t>Đường GTNT Tu Dốp 2</t>
  </si>
  <si>
    <t>Tu Dốp</t>
  </si>
  <si>
    <t>Đường GTNT thôn Sa Múc đi khu sản xuất Kiếp Tu</t>
  </si>
  <si>
    <t>Đường GTNT Sa Múc đi KSX Dá Tối</t>
  </si>
  <si>
    <t>Cầu tràn suối Đăk Nol thôn Đăk Xi Na xã Xốp</t>
  </si>
  <si>
    <t>Thôn Đăk Xi Na, xã Xốp</t>
  </si>
  <si>
    <t>Cầu tràn; Lnhip=10m; Bm=3m; Lt=20m</t>
  </si>
  <si>
    <t>Đường đi KSX Đăk Rang thôn Xốp Dùi xã Xốp</t>
  </si>
  <si>
    <t>Thôn Xốp Dùi, xã Xốp</t>
  </si>
  <si>
    <t>Đường GTNT loại C; Bn=5m; Bm=3m; Lt=600m</t>
  </si>
  <si>
    <t>Đường đi KSX Đăk Cam đến Đăk Lô thôn Kon Liêm xã Xốp</t>
  </si>
  <si>
    <t>Thôn Kon Liêm, xã Xốp</t>
  </si>
  <si>
    <t>Đường GTNT loại C; Bn=5m; Bm=3m; Lt=800m</t>
  </si>
  <si>
    <t>Thủy lợi Nước Rùi thôn Xốp Dùi xã Xốp</t>
  </si>
  <si>
    <t>Đập đầu mối và kênh dẫn nước Lt=800m</t>
  </si>
  <si>
    <t>Đường đi nội đồng Đăk Heng thôn Xốp Nghét xã Xốp</t>
  </si>
  <si>
    <t>Thôn Xốp Nghét, xã Xốp</t>
  </si>
  <si>
    <t>Đường GTNT loại C; Bn=5m; Bm=3m; Lt=1.000m</t>
  </si>
  <si>
    <t>Đường đi KSX Đăk Ping thôn Xốp Nghét xã Xốp</t>
  </si>
  <si>
    <t>Kênh mương Đăk Soong thôn Xốp Dùi xã Xốp</t>
  </si>
  <si>
    <t>kênh dẫn nướcKT 40*40 Lt=800m</t>
  </si>
  <si>
    <t>Đường đi KSX Đăk Xoong thôn Xốp Dùi xã Xốp</t>
  </si>
  <si>
    <t>Đường GTNT loại C; Bn=5m; Bm=3m; Lt=700m</t>
  </si>
  <si>
    <t>Sân thể thao thôn Xốp Nghét xã Xốp</t>
  </si>
  <si>
    <t xml:space="preserve">Sân bóng đá KT 100*80m </t>
  </si>
  <si>
    <t>Đường đi KSX Nước Rùi thôn Xốp Dùi xã Xốp</t>
  </si>
  <si>
    <t>Đường GTNT loại C; Bn=5m; Bm=3m; Lt=2000m</t>
  </si>
  <si>
    <t>5.1</t>
  </si>
  <si>
    <t>Đường đi KSX từ nhà bà Chiến đến ruộng Huyện đội</t>
  </si>
  <si>
    <t>Thôn Đăk Dung</t>
  </si>
  <si>
    <t>UBND thị trấn</t>
  </si>
  <si>
    <t>Mở rộng nền đường, bê tông hóa mặt đường; khoảng 1,5km</t>
  </si>
  <si>
    <t>5.2</t>
  </si>
  <si>
    <t>Đường Chung Năng ngoài đi Chung Năng trong (bê tông hóa một số đoạn chưa được đầu tư)</t>
  </si>
  <si>
    <t>Thôn Chung Năng</t>
  </si>
  <si>
    <t>bê tông hoá mặt đường</t>
  </si>
  <si>
    <t>5.3</t>
  </si>
  <si>
    <t>5.4</t>
  </si>
  <si>
    <t xml:space="preserve"> Đường đi sản xuất thôn Đông Sông</t>
  </si>
  <si>
    <t>Thôn Đông Sông</t>
  </si>
  <si>
    <t>5.5</t>
  </si>
  <si>
    <t>Đường đi KSX từ cầu treo Đăk Non đến rẫy A Thải</t>
  </si>
  <si>
    <t>Thôn Long Nang</t>
  </si>
  <si>
    <t>6.1</t>
  </si>
  <si>
    <t>Đường đi sản xuất
 Đăk Trum thôn Vai Trang</t>
  </si>
  <si>
    <t>6.2</t>
  </si>
  <si>
    <t>Đường đi sản xuất Đăk Bang
 nối dài thôn Đăk Xây</t>
  </si>
  <si>
    <t>Tu sửa thủy lợi Đăk Nha thôn Dục Lang</t>
  </si>
  <si>
    <t>6.4</t>
  </si>
  <si>
    <t>Đường đi sản xuất Đăk Ting nối 
dài thôn Đăk Tu xã Đăk Long</t>
  </si>
  <si>
    <t>6.5</t>
  </si>
  <si>
    <t>6.6</t>
  </si>
  <si>
    <t>Đường đi sản xuất Đăk Blok nhóm 1 thôn Đăk Ak xã Đăk Long</t>
  </si>
  <si>
    <t>6.7</t>
  </si>
  <si>
    <t>Đường SX Đăk MDét thôn Đăk Xây xã Đăk Long</t>
  </si>
  <si>
    <t>Ke suối Đăk Long nhóm 1 thôn Đăk Tu xã Đăk Long</t>
  </si>
  <si>
    <t>6.9</t>
  </si>
  <si>
    <t>Đường đi sản xuất Đăk Đôl 
thôn Đăk Tu xã Đăk Long</t>
  </si>
  <si>
    <t>2025</t>
  </si>
  <si>
    <t>Đường sản xuất Đăk Xia thôn
 Đăk Ôn xã Đăk Long</t>
  </si>
  <si>
    <t>Sửa chữa, nâng cấp đường giao thông nội thôn nhóm 3 thôn Đăk Ung, xã Đăk Nhoong</t>
  </si>
  <si>
    <t xml:space="preserve"> Đương GTNT, Lt = 500;
 Bn=4m; Bm = 3m </t>
  </si>
  <si>
    <t>Sửa chữa, nâng cấp đường dân sinh đoạn từ ngã ba cầu BTCT Đăk Roi đi thôn Đăk Ga</t>
  </si>
  <si>
    <t xml:space="preserve">Đường GTNT, Lt = 1.000;
Bn=4m; Bm = 3m </t>
  </si>
  <si>
    <t>Làm mới đường đi khu sản xuất Đak Cho 2 thôn Đăk Nhoong</t>
  </si>
  <si>
    <t xml:space="preserve"> Đak Nhoong  </t>
  </si>
  <si>
    <t>Đường GTNT, Lt = 500m, Bn=4m; Bm = 3m</t>
  </si>
  <si>
    <t>Xây mới thuỷ lợi Đăk Đe</t>
  </si>
  <si>
    <t>Thôn Đăk Ung</t>
  </si>
  <si>
    <t>UBND xã Đak Nhoong</t>
  </si>
  <si>
    <t>Đập đầu mối và kênh dẫn nước Lt=500m</t>
  </si>
  <si>
    <t>Xây mới đường đi khu sản xuất Đăk Công Tắc</t>
  </si>
  <si>
    <t>Thôn Roóc Nầm</t>
  </si>
  <si>
    <t>Đường GTNT loại C; Bn=4m; Bm=3m; Lt=300m</t>
  </si>
  <si>
    <t>Xây mới đường đi khu sản xuất cũ</t>
  </si>
  <si>
    <t>Đường GTNT loại C; Bn=4m; Bm=3m; Lt=600m</t>
  </si>
  <si>
    <t>Xây mới đường đi khu sản xuất Đăk Đoát</t>
  </si>
  <si>
    <t>Thôn Đăk
Ga</t>
  </si>
  <si>
    <t>Xây mới thuỷ lợi Đăk Cho</t>
  </si>
  <si>
    <t>Xây mới cầu treo đi khu sản xuất Đăk Hổ</t>
  </si>
  <si>
    <t xml:space="preserve">Qua suối
(dài 20m,rộng 1,5m)
</t>
  </si>
  <si>
    <t>Xây mới thuỷ lợi Đăk Rau</t>
  </si>
  <si>
    <t>Xây mới thuỷ lợi suối Đăk Lô</t>
  </si>
  <si>
    <t>Thôn Roóc Mẹt</t>
  </si>
  <si>
    <t>Xây mới đường đi khu sản xuất dọc suối Đăk Lô</t>
  </si>
  <si>
    <t>Xây mới cầu treo qua suối Đăk Két</t>
  </si>
  <si>
    <t>8.1</t>
  </si>
  <si>
    <t>Đường GTNT từ cầu treo đi KSX Pêng Bai thôn Đăk Bo</t>
  </si>
  <si>
    <t>Thôn Đăk Bo</t>
  </si>
  <si>
    <t>UBND xã Đak Kroong</t>
  </si>
  <si>
    <t>Đường GTNT loại C; Bn=4m; Bm=3m; Lt=700 m</t>
  </si>
  <si>
    <t>8.2</t>
  </si>
  <si>
    <t>Đường GTNT đi KSX Đăk Pók thôn Đăk Gô nối dài</t>
  </si>
  <si>
    <t>Thôn Đăk Gô</t>
  </si>
  <si>
    <t>Đường GTNT loại C; Bn=4m; Bm=3m; Lt=2500m</t>
  </si>
  <si>
    <t>8.3</t>
  </si>
  <si>
    <t>Đường GTNT Đăk Wấk nối dài nhánh 4 đi KSX của thôn</t>
  </si>
  <si>
    <t>Thôn Đăk Wấk</t>
  </si>
  <si>
    <t>Đường GTNT loại C; Bn=4m; Bm=3m; Lt=1000 m</t>
  </si>
  <si>
    <t>8.4</t>
  </si>
  <si>
    <t>Đường GTNT đi KSX ( qua nghĩa địa) Thôn Đăk Túc giai đoạn 2</t>
  </si>
  <si>
    <t>Thôn Đăk Túc</t>
  </si>
  <si>
    <t>Đường GTNT loại C; Bn=4m; Bm=3m; Lt=1500m</t>
  </si>
  <si>
    <t>8.5</t>
  </si>
  <si>
    <t>Đường GTNT đi KSX từ vườn cà phê A Bê đên ruộng Đăk Lát trên</t>
  </si>
  <si>
    <t>Thôn Nú Vai</t>
  </si>
  <si>
    <t>8.6</t>
  </si>
  <si>
    <t>Đường GTNT từ đường HCM đi KSX Đăk Năng thôn Đăk Bo</t>
  </si>
  <si>
    <t>8.7</t>
  </si>
  <si>
    <t>Đường GTNT Đăk Gô từ nghĩa địa đi KSX của thôn</t>
  </si>
  <si>
    <t>Đường GTNT loại C; Bn=4m; Bm=3m; Lt=500m</t>
  </si>
  <si>
    <t>8.8</t>
  </si>
  <si>
    <t>Đường GTNT từ khu tái định cư đi KSX thôn Đăk Túc</t>
  </si>
  <si>
    <t>8.9</t>
  </si>
  <si>
    <t xml:space="preserve">Đường GTNT từ vườn cà phê ông A Thâm đi KSX  thôn Đăk Sút </t>
  </si>
  <si>
    <t>Thôn Đăk Sút</t>
  </si>
  <si>
    <t>Đường GTNT loại C; Bn=4m; Bm=3m; Lt=1000m</t>
  </si>
  <si>
    <t>Sửa chữa Công trình thủy lợi Đăk Cho thôn Măng Khên</t>
  </si>
  <si>
    <t>Thôn Măng Khên</t>
  </si>
  <si>
    <t>Sửa chữa đập đầu mối, thay mới các van điều chỉnh nước đập đầu mối, thay đường ống dẫn nước</t>
  </si>
  <si>
    <t>Sửa chữa đường GTNT từ nhà A Chả đến nhà A Vòng</t>
  </si>
  <si>
    <t>Gia cố đoạn sụp lún, đứt gãy hoàn toàn 100m đường giao thông,</t>
  </si>
  <si>
    <t>Đường đi khu SX Đăk Lúc, thôn Đông Lốc</t>
  </si>
  <si>
    <t>KSX Đăk Lúc-thôn Đông Lốc</t>
  </si>
  <si>
    <t>Xây mới Lt=0,6 km kết cấu BTXM, M200 đá 2x4, Bn=4m, Bm=3m, rãnh thoát nước bằng BTXM</t>
  </si>
  <si>
    <t>Đường đi khu sản xuất Đăk Hú, thôn Đông Nây - xã Đăk Man</t>
  </si>
  <si>
    <t>KSX Đăk Hú-thôn Đông Nay</t>
  </si>
  <si>
    <t>Xây mới Lt=1,2 km kết cấu BTXM, M200 đá 2x4, Bn=4m, Bm=3m, rãnh thoát nước bằng BTXM</t>
  </si>
  <si>
    <t>Đường đi Khu SX Đăk Nhăng, thôn Măng Khên, xã Đăk Man</t>
  </si>
  <si>
    <t>KSX Đăk Nhăng-thôn Măng Khên</t>
  </si>
  <si>
    <t>Xây mới Lt=1 km kết cấu BTXM, M200 đá 2x4, Bn=4m, Bm=3m, rãnh thoát nước bằng BTXM</t>
  </si>
  <si>
    <t>Đường đi khu Sx Thông Tin,
thôn Măng khên, xã Đăk Man</t>
  </si>
  <si>
    <t>KSX Đăk Thông Tin-thôn Măng Khên</t>
  </si>
  <si>
    <t>Đường đi khu SX Đăk Niên (GĐ 2), thôn Măng Khên, xã Đăk Man</t>
  </si>
  <si>
    <t>KSX Đăk Niên-thôn Măng Khên</t>
  </si>
  <si>
    <t>Đường đi KSX Măng Khên nhỏ (từ nhà A Vòng-KSX Đăk Reo) (GĐ2)</t>
  </si>
  <si>
    <t>KSX Đăk Reo-thôn Măng Khên</t>
  </si>
  <si>
    <t>10.1</t>
  </si>
  <si>
    <t>Sửa chữa điểm trường thôn Đăk Nớ</t>
  </si>
  <si>
    <t>Thôn Đăk Nớ</t>
  </si>
  <si>
    <t>UBND xã Đăk Pek</t>
  </si>
  <si>
    <t>Phòng học, nhà vệ sinh, sân bê tông</t>
  </si>
  <si>
    <t>10.2</t>
  </si>
  <si>
    <t>Xây dựng nhà rông thôn Đăk Nớ</t>
  </si>
  <si>
    <t>11.1</t>
  </si>
  <si>
    <t>Đường nội thôn thôn Mô Mam</t>
  </si>
  <si>
    <t>thôn Mô Mam,</t>
  </si>
  <si>
    <t>L=700m, Bn=4,0, Bm=3,0</t>
  </si>
  <si>
    <t>Kiên cố hóa hệ thống kênh mương thủy lợi Đăk Cối - Đăk Ca Năng thôn Kon Brỏi - La Lua</t>
  </si>
  <si>
    <t>thôn Kon Brỏi - La Lua</t>
  </si>
  <si>
    <t>L=800 m; h=40; b=35</t>
  </si>
  <si>
    <t>Đường đi khu sản xuất  thôn Đăk Mi</t>
  </si>
  <si>
    <t>thôn Đăk Mi</t>
  </si>
  <si>
    <t>Đường đi nghĩa địa các thôn Đăk Glây - Mô Mam - Kon Brỏi</t>
  </si>
  <si>
    <t>thôn Kon brỏi</t>
  </si>
  <si>
    <t>L=500m, Bn=4,0, Bm=3,0</t>
  </si>
  <si>
    <t>Đường sản xuất Mô Mam - Kon Brỏi (GĐ2)</t>
  </si>
  <si>
    <t>thôn Kon Brỏi</t>
  </si>
  <si>
    <t>L=800m, Bn=4,0, Bm=3,0</t>
  </si>
  <si>
    <t>Đường đi sản xuất Đăk Bla</t>
  </si>
  <si>
    <t>thôn Đăk Bla, xã Đăk Choong</t>
  </si>
  <si>
    <t>Đường vào nghĩa địa thôn Đăk Mi</t>
  </si>
  <si>
    <t>thôn Đăk Mi, xã Đăk Choong</t>
  </si>
  <si>
    <t>Đường nội thôn Đăk Bla</t>
  </si>
  <si>
    <t>KCH kênh mương thủy lợi Đăk Sĩ thôn Mô Mam</t>
  </si>
  <si>
    <t>thôn Mô Mam</t>
  </si>
  <si>
    <t>S tưới = 6 ha; L= 500m</t>
  </si>
  <si>
    <t>Đường đi sản xuất Đăk Si Ni thôn La Lua</t>
  </si>
  <si>
    <t>thôn La Lua</t>
  </si>
  <si>
    <t>Kiên cố hóa kênh mương thủy lợi Đăk Nghét</t>
  </si>
  <si>
    <t>thôn Đăk Bla</t>
  </si>
  <si>
    <t>L=400 m; h=40; b=35</t>
  </si>
  <si>
    <t>Đường đi khu sản xuất thôn Đăk Lây</t>
  </si>
  <si>
    <t>thôn Đăk Lây</t>
  </si>
  <si>
    <t>L=600m, Bn=4,0, Bm=3,0</t>
  </si>
  <si>
    <t>Đường đi nghĩa địa thôn Đăk Bla (Liêm Răng cũ)</t>
  </si>
  <si>
    <t>KCH kênh mương thuỷ lợi Kon Riêng</t>
  </si>
  <si>
    <t>thôn Kon Riêng</t>
  </si>
  <si>
    <t>L=600 m; h=40; b=35</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</si>
  <si>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</si>
  <si>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</si>
  <si>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</si>
  <si>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Xây mới: 04 phòng bộ môn,  01 phòng sinh hoạt-giáo dục dân tộc; cung cấp 01 công trình vệ sinh nước sạch</t>
  </si>
  <si>
    <t>Xây mới 10 phòng ở giáo viên, 05 phòng ở học sinh</t>
  </si>
  <si>
    <t>Xây mới: 4 phòng bộ môn,  17 phòng ở học sinh, 01 nhà ăn+nhà bếp, 01 phòng sinh hoạt dân tộc, 01 hệ thống nước sạch, nâng cấp 01 sân chơi+ bãi tập</t>
  </si>
  <si>
    <t>Xây mới: 04 phòng học, 04 phòng bộ môn, 8 phòng ở học sinh, 01 nhà bếp, 01 nhà ăn</t>
  </si>
  <si>
    <t>Xây mới: 04 phòng học, 04 phòng bộ môn</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</si>
  <si>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</si>
  <si>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</si>
  <si>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</si>
  <si>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</si>
  <si>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Tu bổ, tôn tạo</t>
  </si>
  <si>
    <t>6.3 Hỗ trợ đầu tư xây dựng thiết chế văn hoá thể thao tại các thôn vùng đồng bào dân tộc thiểu số và miền núi</t>
  </si>
  <si>
    <t>Xây dựng nhà rông thôn làng mới xã Mường Hoong</t>
  </si>
  <si>
    <t>Thôn làng mới</t>
  </si>
  <si>
    <t>Công trình dân dụng cấp IV</t>
  </si>
  <si>
    <t>Xây dựng nhà rông thôn Xã Úa xã Mường Hoong</t>
  </si>
  <si>
    <t>Xây dựng nhà rông thôn Xốp nghét xã Xốp</t>
  </si>
  <si>
    <t>Thôn Xốp Nghét</t>
  </si>
  <si>
    <t xml:space="preserve">Thôn Đăk Book </t>
  </si>
  <si>
    <t>UBND xã Đăk Plô</t>
  </si>
  <si>
    <t xml:space="preserve">Thôn Bung Tôn </t>
  </si>
  <si>
    <t>Xây dựng nhà rông thôn Mo Mam xã Đăk Choong</t>
  </si>
  <si>
    <t>Thôn Mo Mam</t>
  </si>
  <si>
    <t>Xây dựng nhà rông thôn Dục Lang  xã Đăk Long</t>
  </si>
  <si>
    <t xml:space="preserve"> Thôn Dục Lang</t>
  </si>
  <si>
    <t>Xây dựng nhà rông thôn Đăk Xây xã Đăk Long</t>
  </si>
  <si>
    <t xml:space="preserve"> Thôn Đăk Xây</t>
  </si>
  <si>
    <t>Xây dựng nhà rông thôn  Đăk Ga xã Đăk Nhoong</t>
  </si>
  <si>
    <t xml:space="preserve"> thôn  Đăk Ga</t>
  </si>
  <si>
    <t>Xây dựng nhà rông thôn Rooc Mẹt xã Đăk Nhoong</t>
  </si>
  <si>
    <t xml:space="preserve">Thôn Rooc Mẹt </t>
  </si>
  <si>
    <t>Xây dựng nhà rông thôn  Đăk Ra thị trấn</t>
  </si>
  <si>
    <t>Thôn  Đăk Ra</t>
  </si>
  <si>
    <t>Xây dựng nhà rông thôn Đăk Poi thị trấn</t>
  </si>
  <si>
    <t>Thôn Đăk Poi</t>
  </si>
  <si>
    <t>Xây dựng nhà rông thôn Long Năng xã Ngọc Linh</t>
  </si>
  <si>
    <t xml:space="preserve">Thôn Long Năng </t>
  </si>
  <si>
    <t>Xây dựng nhà rông thôn Đăk Sun xã Ngọc Linh</t>
  </si>
  <si>
    <t xml:space="preserve"> Thôn Đăk Sun</t>
  </si>
  <si>
    <t>Xây dựng nhà rông thôn  Măng Khên xã Đăk Man</t>
  </si>
  <si>
    <t>Thôn  Măng Khên</t>
  </si>
  <si>
    <t>Dự án 10: Truyền thông, tuyên truyền, vận động trong vùng đồng bào dân tộc thiểu số và miền núi. Kiểm tra, giám sát, đánh giá việc tổ chức thực hiện chương trình</t>
  </si>
  <si>
    <t>VI.1</t>
  </si>
  <si>
    <t>Ứng dụng công nghệ thông tin hỗ trợ phát triển kinh tế - xã hội và đảm bảo an ninh trật tự vùng đồng bào dân tộc thiểu số và miền núi</t>
  </si>
  <si>
    <t>Ứng dụng công nghệ thông tin, hỗ trợ phát triển kinh tế - xã hội và đảm bảo an ninh trật tự</t>
  </si>
  <si>
    <t>Phòng văn hóa và Thông tin</t>
  </si>
  <si>
    <t>Xây dựng các điểm hỗ trợ đồng bào DTTS ứng dụng CNTT để phát triển kinh tế và đảm bảo ANTT trên địa bàn các xã, thị trấn</t>
  </si>
  <si>
    <t>Địa điểm xây dựng</t>
  </si>
  <si>
    <t>Thời gian
KC-HT</t>
  </si>
  <si>
    <t>Quy mô đầu tư
(dự kiến)</t>
  </si>
  <si>
    <t>Kế hoạch 5 năm
giai đoạn 2021-2025</t>
  </si>
  <si>
    <t>Kế hoạch vốn ĐTPT năm 2021 chuyển sang thực hiện năm 2022</t>
  </si>
  <si>
    <t>Nhà sinh hoạt cộng đồng thôn Dên Prông</t>
  </si>
  <si>
    <t>Thôn Dên Prông</t>
  </si>
  <si>
    <t>Xây mới 150m 2</t>
  </si>
  <si>
    <t>Sửa chữa nhà Rông thôn Đăk Đoát</t>
  </si>
  <si>
    <t>Thôn Đăk Đoát</t>
  </si>
  <si>
    <t>Sửa chữa</t>
  </si>
  <si>
    <t>Sửa chữa nhà Rông thôn Măng Rao</t>
  </si>
  <si>
    <t>Thôn Măng Rao</t>
  </si>
  <si>
    <t>Sân thể thao thôn Dên Prông</t>
  </si>
  <si>
    <t>Xây mới Sân thể thao</t>
  </si>
  <si>
    <t>Nhà sinh hoạt cộng đồng thôn Pêng Sal Pêng</t>
  </si>
  <si>
    <t>Thôn Pêng Sal Pêng</t>
  </si>
  <si>
    <t>Xây mới 150m2</t>
  </si>
  <si>
    <t xml:space="preserve">Thôn Broong Mẹt </t>
  </si>
  <si>
    <t>Nâng cấp sửa chữa thuỷ lợi Đăk Lát thôn Nú Vai, xã Đăk Kroong</t>
  </si>
  <si>
    <t>Xây mới cống nước ngầm</t>
  </si>
  <si>
    <t>Đường nội thôn đi sân 
bóng đá thôn Đăk Ak</t>
  </si>
  <si>
    <t>UBND Xã Đăk Long</t>
  </si>
  <si>
    <t>Thôn DĐăk Ak</t>
  </si>
  <si>
    <t>Đường nội thôn nhóm 2 thôn Đăk Xây</t>
  </si>
  <si>
    <t>Thôn Đăk Xay</t>
  </si>
  <si>
    <t>Thôn Đăk Tu</t>
  </si>
  <si>
    <t>Quy hoạch chi tiết nông thôn mới trung tâm xã Đak Nhoong</t>
  </si>
  <si>
    <t>Trung tâm xã</t>
  </si>
  <si>
    <t>Quy mô lập quy hoạch chi tiết  tỷ lệ 1/500, 12.97 ha</t>
  </si>
  <si>
    <t>Xây rãnh thoát nước thôn Đak Ung (CT GTNT nhóm C cấp IV, chiều dài 403m, rãnh thoát nước 70x70, tấm đan bằng BTCT M200 kích thước 100x47x10cm, rãnh có nắp đậy</t>
  </si>
  <si>
    <t>Làm mới nhà rông thôn Đăk Ung</t>
  </si>
  <si>
    <t>Nhà rông DT 70m2, khung nhà bằng tre, mái lớp tranh, sàn bằng tre,vách thưng phên. San bê tông KT 20x10=200m2</t>
  </si>
  <si>
    <t>Sữa chữa đường nội thôn Đăk Ga</t>
  </si>
  <si>
    <t>Thôn Đăk Ga</t>
  </si>
  <si>
    <t>Đường GTNT loại C cấp IV, chiều dài 550m, Bề nền 4m, Bề mặt 3m, mặt đường BTXM đá 2x4 M200 dày 14cm, hệ thống thoát nước</t>
  </si>
  <si>
    <t>Đường đi khu sản xuất Đăk Zôm nối dài thôn Pêng Lang</t>
  </si>
  <si>
    <t>Pêng Lang</t>
  </si>
  <si>
    <t>Công trình Đường từ cầu treo Đăk Plô 1 nối dài</t>
  </si>
  <si>
    <t>Sửa chữa 06 phòng học tại cụm Đăk Book</t>
  </si>
  <si>
    <t>Đăk Bóok</t>
  </si>
  <si>
    <t>Đường đi sản xuất Ka Lek thôn Đăk Glây</t>
  </si>
  <si>
    <t>thôn Đăk Glây, xã Đăk Choong</t>
  </si>
  <si>
    <t>Công trình giao thông cấp IV, loại C,  Bnền = 4,0m; Bmặt = 3,0m; Blề = 2x0,5m; dài 1.390 m</t>
  </si>
  <si>
    <t>Sân thể thao thôn Đăk Bla</t>
  </si>
  <si>
    <t>Công trình dân dụng cấp IV, diện tích xây dựng 200m2; 01 bộ trụ, lưới</t>
  </si>
  <si>
    <t>Đường đi sản Đo Y Ram</t>
  </si>
  <si>
    <t>Công trình giao thông cấp IV, loại C; Bnền =4,0m; Bmặt = 3,0m; Blề = 2x0,5m; chiều dài 554m</t>
  </si>
  <si>
    <t>Sân thể thao thôn Kon Riêng</t>
  </si>
  <si>
    <t>thôn Kon Riêng, xã Đăk Choong</t>
  </si>
  <si>
    <t>Công trình dân dụng cấp IV, diện tích xây dựng 220m2; 01 bộ trụ, lưới</t>
  </si>
  <si>
    <t>Đường đi KSX Công Hang thôn Đăk Xi Na xã Xốp</t>
  </si>
  <si>
    <t>Đường GTNT loại C; L=885m;Bn= 5m;Bm=3m</t>
  </si>
  <si>
    <t>Đường đi KSX Công Xi Mẽ thôn Kon Liêm xã Xốp</t>
  </si>
  <si>
    <t>Thôn Kon 
Liêm, xã Xốp</t>
  </si>
  <si>
    <t xml:space="preserve">Đường GTNTtừ nhà A Tiếc đến nhà A Tim thôn Đăk Bể </t>
  </si>
  <si>
    <t>UBND xã Mường Hooong</t>
  </si>
  <si>
    <r>
      <t xml:space="preserve">Đường giao thông nông thôn loại C, L=150m, Bn=5, Bm=3m </t>
    </r>
    <r>
      <rPr>
        <i/>
        <sz val="11"/>
        <rFont val="Times New Roman"/>
        <family val="1"/>
      </rPr>
      <t>(theo QĐ số 4927/QĐ-BGTVT ngày 25/12/2014).</t>
    </r>
  </si>
  <si>
    <t xml:space="preserve">Đường từ nhà A Cam đến đường liên thôn </t>
  </si>
  <si>
    <r>
      <t xml:space="preserve">Đường giao thông nông thôn loại C, L=80m, Bn=5, Bm=3m </t>
    </r>
    <r>
      <rPr>
        <i/>
        <sz val="11"/>
        <rFont val="Times New Roman"/>
        <family val="1"/>
      </rPr>
      <t>(theo QĐ số 4927/QĐ-BGTVT ngày 25/12/2014).</t>
    </r>
  </si>
  <si>
    <t>Đường đi khu sản xuất Vân Long thôn Ngọc Nang (giai đoạn 1)</t>
  </si>
  <si>
    <t>Thôn Ngọc Nang</t>
  </si>
  <si>
    <r>
      <t xml:space="preserve">Đường giao thông nông thôn loại C, L=1250m, Bn=5, Bm=3m </t>
    </r>
    <r>
      <rPr>
        <i/>
        <sz val="11"/>
        <rFont val="Times New Roman"/>
        <family val="1"/>
      </rPr>
      <t>(theo QĐ số 4927/QĐ-BGTVT ngày 25/12/2014).</t>
    </r>
  </si>
  <si>
    <t>Thủy lợi Ngọc Pông</t>
  </si>
  <si>
    <t>Dự án nhóm C, công trình cấp IV, Đập Kiên cố hóa hệ thống kênh mương, diện tích 1.500m2</t>
  </si>
  <si>
    <t>Thủy lợi Crao Man</t>
  </si>
  <si>
    <t>Ngọc Súc</t>
  </si>
  <si>
    <t>Dự án nhóm C, công trình cấp IV, xây dựng đập đầu mối, bê tông hóa đường kênh mương, diện tích 1.600m2</t>
  </si>
  <si>
    <t>Đường giao thông liên thôn Ngọc Súc</t>
  </si>
  <si>
    <t>Đường giao thông nông thôn loại C (theo QĐ số 4927/QĐ-BGTVT ngày 25/12/2014), cấp công trình loại IV, chiều dài tuyến Lt=650m.</t>
  </si>
  <si>
    <t>Đường đi KSX thôn Đông Lốc từ nhà Y Hoàng đến KSX Đăk Lúc (kéo dài)</t>
  </si>
  <si>
    <t>Đăk Lúc</t>
  </si>
  <si>
    <t>Đường giao thông nông thôn loại C (theo QĐ số 4927/QĐ-BGTVT ngày 25/12/2014), cấp công trình loại IV, chiều dài tuyến Lt=1.500m.</t>
  </si>
  <si>
    <t xml:space="preserve">Kế hoạch vốn ĐTPT giai đoạn 2022-2025 </t>
  </si>
  <si>
    <t>UBND xã ĐăK Pek</t>
  </si>
  <si>
    <t>Nhà sinh hoạt cộng đồng thôn Đăk Rang</t>
  </si>
  <si>
    <t>Thôn Đăk Rang</t>
  </si>
  <si>
    <t>Sửa chữa đường nội thôn Đăk Ven (mương thoát nước)</t>
  </si>
  <si>
    <t>Thôn Đăk Ven</t>
  </si>
  <si>
    <t>Trang bị hệ thống chiếu sáng đường nội thôn Đăk Ven</t>
  </si>
  <si>
    <t>Mua sắm</t>
  </si>
  <si>
    <t>Sân thể thao thôn Đăk Ven (sân bóng chuyền)</t>
  </si>
  <si>
    <t>Nhà sinh hoạt cộng đồng thôn Đông Thượng</t>
  </si>
  <si>
    <t>Thôn Đông Thượng</t>
  </si>
  <si>
    <t>Làm mới đường nội thôn Đông Thượng</t>
  </si>
  <si>
    <t>Dài 0,9km, rộng 3m</t>
  </si>
  <si>
    <t>Làm mới đường nộ thôn Măng Rao</t>
  </si>
  <si>
    <t>Dài 0,6km, rộng 3m</t>
  </si>
  <si>
    <t>Thôn 14a- Dên Prông</t>
  </si>
  <si>
    <t xml:space="preserve">Đường GTNT từ cầu treo đi KSX Đăk Reng thôn Nú Vai xã Đăk Kroong </t>
  </si>
  <si>
    <t>Đường GTNT
 loại C Bn=5m; Bm = 3m; Lt = 460</t>
  </si>
  <si>
    <t>Xây dựng mới 02 phòng học thuộc trường tiểu học xã Đăk kroong điểm trường thôn Đăk Túc</t>
  </si>
  <si>
    <t>Xây mới 02 phòng học; mua sắm bàn ghế và vật tư phục vụ cho dạy học</t>
  </si>
  <si>
    <t>Đường GTNT nhánh 1 nối dài từ đường bê tông đi KSX thôn Đăk Sút</t>
  </si>
  <si>
    <t>Sữa chữa 02 phòng học trường mầm non điểm thôn Đăk Gô</t>
  </si>
  <si>
    <t>Đường đi KSX từ Đăk Đụa sang Đăk Gôi</t>
  </si>
  <si>
    <t>Xây mới cống Đăk Sing 1, Đăk Priu thôn Đăk Túc</t>
  </si>
  <si>
    <t>Thôn 
Đăk Túc</t>
  </si>
  <si>
    <t>Cầu treo dân sinh thôn Đăk Nai</t>
  </si>
  <si>
    <t xml:space="preserve">Thôn Kon Boong </t>
  </si>
  <si>
    <t>Lc= 100m</t>
  </si>
  <si>
    <t>Đường GT đi KSX nhánh 3 thôn Ri Mẹt, xã Đăk Môn  (L= 900m)</t>
  </si>
  <si>
    <t xml:space="preserve">Thôn Ri Mẹt  </t>
  </si>
  <si>
    <t>Đường GTNTloại C; L 900m</t>
  </si>
  <si>
    <t>Quyết định đầu tư</t>
  </si>
  <si>
    <t>Xây rãnh thoát nước nội thôn Đăk Ung</t>
  </si>
  <si>
    <t>Đường GTNT thôn Kung Rang xã Ngọc Linh</t>
  </si>
  <si>
    <t>Kung Rangt</t>
  </si>
  <si>
    <t>Đường GTNT loại C; L=400m</t>
  </si>
  <si>
    <t>Đường nôi thôn Xốp Dùi xã Xốp nhánh 2</t>
  </si>
  <si>
    <t>Tỉnh giao</t>
  </si>
  <si>
    <t>Phụ lục VI</t>
  </si>
  <si>
    <t>Phụ lục IV</t>
  </si>
  <si>
    <t>Xốp Dùi xã Xốp</t>
  </si>
  <si>
    <t>Đường GTNT loại C; Bn=5m; Bm=3m; Lt=1000m</t>
  </si>
  <si>
    <t>Dự án sắp xếp, ổn định dân cư tập trung và tại chỗ xã Xốp, huyện Đăk Glei</t>
  </si>
  <si>
    <t>Bố trí ổn định dân cư tập trung cho 112 hộ, 390 khẩu và ổn định dân cư tại chỗ cho 446 hộ của xã Xốp</t>
  </si>
  <si>
    <t>Bố trí ổn định dân cư tại chỗ cho 763 hộ với 2,756 khẩu của xã Ngọc Linh</t>
  </si>
  <si>
    <t>Bố trí ổn định dân cư tại chỗ cho138 hộ</t>
  </si>
  <si>
    <t>Kiên cố hóa kênh mương thủy lợi Đăk Dót thôn Đăk Book, xã Đăk Plô</t>
  </si>
  <si>
    <t>Đường đi khu sản xuất Đăk Đơ 
(Nối dài)</t>
  </si>
  <si>
    <t>Đường đi khu sản xuất A Brỗ</t>
  </si>
  <si>
    <t>Đường đi sản xuất Đăk Mế tới
 Đak Nang</t>
  </si>
  <si>
    <t xml:space="preserve"> Đường GTNT đi vào  khu sản xuất Đăk Peng thôn Đăk Book</t>
  </si>
  <si>
    <t>Làm mới đường đi vào nghĩa trang nhân dân thôn Pêng Lang</t>
  </si>
  <si>
    <t>Đường đi khu sản xuất Đăk Đủ</t>
  </si>
  <si>
    <t>Làm mới đường đi vào nghĩa trang nhân dân thôn Đăk Book</t>
  </si>
  <si>
    <t>Đường đi KSX  Đăk Xa thôn bung Koong</t>
  </si>
  <si>
    <t>Đăk Đơ- Bung Koong</t>
  </si>
  <si>
    <t>L=1500m, mặt đường BTXM M200đá 2x4,  rộng 2m, dày 14cm</t>
  </si>
  <si>
    <t>A Brỗ- Pêng Lang</t>
  </si>
  <si>
    <t>L=800m, mặt đường BTXM M200đá 2x4,  rộng 3m, dày 14cm</t>
  </si>
  <si>
    <t>Đăk Mế- Bung Tôn</t>
  </si>
  <si>
    <t>L= 500m, mặt đường BTXM M200đá 2x4,  rộng 3m, dày 14cm</t>
  </si>
  <si>
    <t>Đăk Peng- Đăk Bóok</t>
  </si>
  <si>
    <t>L= 2000m, mặt đường BTXM M200đá 2x4, rộng 2m, dày 14cm</t>
  </si>
  <si>
    <t>L=700m, mặt đường BTXM M200đá 2x4, rộng 3m, dày 14cm</t>
  </si>
  <si>
    <t>Bung Boong</t>
  </si>
  <si>
    <t>L=650m, mặt đường BTXM M200đá 2x4,  rộng 3m, dày 14cm</t>
  </si>
  <si>
    <t>L=450m, mặt đường BTXM M200đá 2x4,  rộng 3m, dày 14cm</t>
  </si>
  <si>
    <t>Bung Koong</t>
  </si>
  <si>
    <t>L=1200m, mặt đường BTXM M200đá 2x4,  rộng 3m, dày 14cm</t>
  </si>
  <si>
    <t>L=350m, mặt đường BTXM M200đá 2x4,  rộng 3m, dày 14cm</t>
  </si>
  <si>
    <t>Đường đi KSX từ cầu treo Đăk Non đi rẫy A Thái</t>
  </si>
  <si>
    <t>Long Nang</t>
  </si>
  <si>
    <t>Quy mô đầu tư (dự kiến)</t>
  </si>
  <si>
    <t>1.4</t>
  </si>
  <si>
    <t>1.5</t>
  </si>
  <si>
    <t>1.6</t>
  </si>
  <si>
    <t>1.7</t>
  </si>
  <si>
    <t>1.8</t>
  </si>
  <si>
    <t>1.9</t>
  </si>
  <si>
    <t>1.10</t>
  </si>
  <si>
    <t>1.11</t>
  </si>
  <si>
    <t>Đường đi KSX Đăk Pook thôn Pêng Blong xã Đăk Long</t>
  </si>
  <si>
    <t>Đường GTNT nội thôn thôn Đăk Nớ</t>
  </si>
  <si>
    <t>Đường GTNT đi KSX thôn Đăk Nớ</t>
  </si>
  <si>
    <t>Xây dựng 150m2</t>
  </si>
  <si>
    <t>Đường GTNT loại C; Bn=4m; Bm=3m; Lt=35m</t>
  </si>
  <si>
    <t>Đường GTNT loại C; Bn=4m; Bm=3m; Lt=750m</t>
  </si>
  <si>
    <t>10.3</t>
  </si>
  <si>
    <t>Làm cầu sắt kiên cố</t>
  </si>
  <si>
    <t>2022-</t>
  </si>
  <si>
    <t>2024-</t>
  </si>
  <si>
    <t>Công trình GTNT cấp IV</t>
  </si>
  <si>
    <t>Kè rọ đá L=100m</t>
  </si>
  <si>
    <t>Đường GTNT loại C; L=950m;Bn= 5m;Bm=3m</t>
  </si>
  <si>
    <t>Đường GTNT loại C; L=2450m</t>
  </si>
  <si>
    <t>Đường GTNT loại C; L=1200m</t>
  </si>
  <si>
    <t>Đường GTNT loại C; L=1120m</t>
  </si>
  <si>
    <t>Đường GTNT loại C; L=1250m</t>
  </si>
  <si>
    <t>Đường GTNT loại C; L =1,4km, rộng 3m</t>
  </si>
  <si>
    <t>Đường GTNT loại C; L = 0,3km,rộng 3m</t>
  </si>
  <si>
    <t>Đường GTNT loại C;  L =1,5km, rộng 3m</t>
  </si>
  <si>
    <t>Đường GTNT loại C; L=1,5 km, rộng 3m</t>
  </si>
  <si>
    <t>Đường GTNT loại C; L =1km, rộng 3</t>
  </si>
  <si>
    <t>Đường GTNT loại C; L =0,7 km, rộng 3</t>
  </si>
  <si>
    <t>Đường GTNT loại C; L=0,9km, rộng 3m</t>
  </si>
  <si>
    <t>Đường GTNT loại C; L=2km, rộng 3m</t>
  </si>
  <si>
    <t>Đường đi khu sản xuất sau Trường TH - THCS xã Đăk Man</t>
  </si>
  <si>
    <t>Công trình GTNT lạo C; Lt = 1600m</t>
  </si>
  <si>
    <t>2021-</t>
  </si>
  <si>
    <t>Sân thể thao thôn Đông Lốc xã Đăk Man</t>
  </si>
  <si>
    <t>Thôn Đông Lốc</t>
  </si>
  <si>
    <t>Trường PTDTBT THCS xã Mường Hoong</t>
  </si>
  <si>
    <t>Trường PTDTBT THCS xã Đăk Long</t>
  </si>
  <si>
    <t>Trường TH-THCS xã Đăk Man</t>
  </si>
  <si>
    <t xml:space="preserve">Nguồn Vốn NSTW </t>
  </si>
  <si>
    <t>Làm mới đường liên thôn 14a -Dên Prông (giai đoạn 1)</t>
  </si>
  <si>
    <t>Dài 2,8 km, rộng 3m</t>
  </si>
  <si>
    <t>Đường GTNT L = 600m</t>
  </si>
  <si>
    <t>Phòng Văn hóa và Thông tin</t>
  </si>
  <si>
    <t>Thôn Đăk Nớ, Xã Đăk Pék</t>
  </si>
  <si>
    <t>Thôn Xốp Dùi, Xã Xốp</t>
  </si>
  <si>
    <t>&gt;6</t>
  </si>
  <si>
    <t>&gt;54</t>
  </si>
  <si>
    <t>Đơn vị: Triệu đồng</t>
  </si>
  <si>
    <t>Ghi chú: Dự án đủ điều kiện áp dụng cơ chế đặc thù thì thực hiện theo cơ chế đặc thù</t>
  </si>
  <si>
    <r>
      <t xml:space="preserve">Ngân sách
cấp tỉnh
</t>
    </r>
    <r>
      <rPr>
        <i/>
        <sz val="13"/>
        <color rgb="FF000000"/>
        <rFont val="Times New Roman"/>
        <family val="1"/>
      </rPr>
      <t>(bố trí tối đa)</t>
    </r>
  </si>
  <si>
    <t>KẾ HOẠCH VỐN ĐẦU TƯ PHÁT TRIỂN NGUỒN NGÂN SÁCH TRUNG ƯƠNG 
THỰC HIỆN CHƯƠNG TRÌNH MỤC TIÊU QUỐC GIA PHÁT TRIỂN KINH TẾ - XÃ HỘI VÙNG ĐỒNG BÀO
DÂN TỘC THIỂU SỐ VÀ MIỀN NÚI GIAI ĐOẠN 2021-2030, GIAI ĐOẠN I: 2021-2025 TRÊN ĐỊA BÀN HUYỆN ĐĂK GLEI</t>
  </si>
  <si>
    <t>KẾ HOẠCH VỐN ĐẦU TƯ PHÁT TRIỂN NGUỒN NGÂN SÁCH ĐỊA PHƯƠNG
ĐỐI ỨNG THỰC HIỆN CÁC CHƯƠNG TRÌNH MỤC TIÊU QUỐC GIA GIAI ĐOẠN 2021-2025 TRÊN ĐỊA BÀN HUYỆN ĐĂK GLEI</t>
  </si>
  <si>
    <t>Đập đầu mối, kiên cố hóa kênh mương L = 100m, kích thước 40*30cm</t>
  </si>
  <si>
    <t>Kiên cố hóa kênh mương L=300m kích thước 30x40</t>
  </si>
  <si>
    <t>3.4</t>
  </si>
  <si>
    <t>3.8</t>
  </si>
  <si>
    <t>2.3</t>
  </si>
  <si>
    <t>6.3</t>
  </si>
  <si>
    <t>6.8</t>
  </si>
  <si>
    <t>Chương trình /xã</t>
  </si>
  <si>
    <t>Tổng vốn phải góp giai đoạn 2021-2025</t>
  </si>
  <si>
    <t>Tổng số vôn góp góp giai đoạn 2021-2025</t>
  </si>
  <si>
    <t>Nguồn tăng thu tiết kiệm chi</t>
  </si>
  <si>
    <t xml:space="preserve">Phân cấp Hỗ trợ thực hiện nông thôn mới </t>
  </si>
  <si>
    <t>Nguồn sổ xố kiến thiết</t>
  </si>
  <si>
    <t>Phân cấp cân đối theo tiêu chí Nghị quyết 63/2020/NQ-HĐND</t>
  </si>
  <si>
    <t>Nguồn thu tiền sử dụng đất</t>
  </si>
  <si>
    <t>Phân cấp hỗ trợ đầu tư các công trình cấp bách</t>
  </si>
  <si>
    <t>Chương trình MTQG xây dựng nông thôn mới</t>
  </si>
  <si>
    <t>Chương trình vùng đồng bào dân tộc thiểu số</t>
  </si>
  <si>
    <t>Đầu tư chung</t>
  </si>
  <si>
    <t>Vốn NSNN</t>
  </si>
  <si>
    <t xml:space="preserve">Tăng, giảm </t>
  </si>
  <si>
    <t>Nhân dân đóng góp</t>
  </si>
  <si>
    <t>BIỂU TỔNG HỢP VỐN ĐỐI ỨNG HIỆN CHƯƠNG TRÌNH MỤC TIÊU QUỐC GIA GIAI ĐOẠN 2021-2025</t>
  </si>
  <si>
    <t>PHỤ LỤC VII</t>
  </si>
  <si>
    <t>Địa điểm thực hiện</t>
  </si>
  <si>
    <t>Thời gian khởi công - hoàn thành</t>
  </si>
  <si>
    <t>Số QĐ; ngày, tháng, năm ban hành</t>
  </si>
  <si>
    <t>Trong đó: Vốn NS huyện (theo nguồn)</t>
  </si>
  <si>
    <t>Nguồn tăng thu, tiết kiệm chi</t>
  </si>
  <si>
    <t>Khắc phục, sửa chữa Cống qua đường D100 (Lý trình: Km4+200) tuyến đường ĐH.83 từ thị trấn đi Đăk Nhoong</t>
  </si>
  <si>
    <t>253; 22/7/2020</t>
  </si>
  <si>
    <t xml:space="preserve">Khắc phục, sửa chữa đường giao thông xã Đăk Nhoong đi xã Đăk Plô </t>
  </si>
  <si>
    <r>
      <t xml:space="preserve">Phân cấp Hỗ trợ thực hiện nông thôn mới </t>
    </r>
    <r>
      <rPr>
        <b/>
        <i/>
        <sz val="12"/>
        <rFont val="Times New Roman"/>
        <family val="1"/>
      </rPr>
      <t>(ưu tiên giáo dục)</t>
    </r>
  </si>
  <si>
    <t xml:space="preserve"> Trường PTDTBT THCS Ngọc Linh  </t>
  </si>
  <si>
    <t>2495; 15/12/2020</t>
  </si>
  <si>
    <t xml:space="preserve"> Trường Tiểu học Mường Hoong ( điểm trường chính)</t>
  </si>
  <si>
    <t>934; 22/10/2021</t>
  </si>
  <si>
    <t xml:space="preserve">Trường THCS Đăk Pék </t>
  </si>
  <si>
    <t>935; 22/10/2021</t>
  </si>
  <si>
    <t xml:space="preserve">Trường TH-THCS xã Đăk Man </t>
  </si>
  <si>
    <t xml:space="preserve"> Trường TH&amp;THCS xã Xốp </t>
  </si>
  <si>
    <t>xã Xốp</t>
  </si>
  <si>
    <t xml:space="preserve">Trường Tiểu học xã Đăk Môn </t>
  </si>
  <si>
    <t>Trường mầm non xã Đăk Choong: Hạng mục: Sửa chữa các phòng học; làm mới cổng, hàng rào và các hạng mục phụ trợ tại các điểm trường thôn Đăk Glây, thôn La Lua và thôn Đăk Mi.</t>
  </si>
  <si>
    <t xml:space="preserve">Trường PTDTBT THCS xã Đăk Long </t>
  </si>
  <si>
    <t>Trường THCS xã Đăk Kroong</t>
  </si>
  <si>
    <t>31; 07/12/2020</t>
  </si>
  <si>
    <t xml:space="preserve">Trường Tiểu học thị trấn Đăk Glei  </t>
  </si>
  <si>
    <t>380; 05/5/2021</t>
  </si>
  <si>
    <t>Đường và Cầu BTCT qua sông Pô Kô thị trấn Đăk Glei</t>
  </si>
  <si>
    <t>1227; 30/10/2017</t>
  </si>
  <si>
    <t>Đường vào trung tâm huyện Đăk Glei (giai đoạn 1)</t>
  </si>
  <si>
    <t xml:space="preserve">Trường TH - THCS Lý Tự Trọng
 </t>
  </si>
  <si>
    <t>Sửa chữa Cầu tràn đi sản xuất thôn Đăk Tung thị trấn Đăk Glei</t>
  </si>
  <si>
    <t>839; 05/9/2021</t>
  </si>
  <si>
    <t>Đầu tư CSHT vùng ATK Kon Tum - Đăk Glei: Tiểu dư an 2: Đường GT từ làng Mô Bo đi làng Tu Chiêu A xã Mường Hoong và đường GT từ làng Lê Vân đi làng Tân Rát 2 xã Ngọc Linh</t>
  </si>
  <si>
    <t>278; 31/10/2016</t>
  </si>
  <si>
    <t>Đường GTNT từ nhà A Đĩa đến nhà A Tiếp thôn Đăk Bể xã Mường Hoong</t>
  </si>
  <si>
    <t xml:space="preserve">Đường GTNT nội thôn nú vai từ nhà rông ra đường HCM giai đoạn 3 </t>
  </si>
  <si>
    <t>2497; 15/12/2020</t>
  </si>
  <si>
    <t>Trụ sở làm việc Đảng ủy, HĐND-UBND xã Ngọc Linh</t>
  </si>
  <si>
    <t>01; 29/01/2021</t>
  </si>
  <si>
    <t>Sân thể thao xã Ngọc Linh</t>
  </si>
  <si>
    <t>Trụ sở làm việc Đảng ủy HĐND, ỤBND xã Ngọc Linh huyện Đăk Gkei</t>
  </si>
  <si>
    <t>01; 26/01/2021</t>
  </si>
  <si>
    <t>Nước sinh hoạt thôn Cung Rang xã Ngọc Linh</t>
  </si>
  <si>
    <t>Cổng hàng rào trung tâm Chính trị</t>
  </si>
  <si>
    <t>2496; 15/12/2020</t>
  </si>
  <si>
    <t>Khắc phục, sửa chữa tuyến đường DH.83 từ thị trấn Đăk Glei đi xã Đăk Nhoong</t>
  </si>
  <si>
    <t>Phân cấp Hỗ trợ thực hiện nông thôn mới (ưu tiên giáo dục)</t>
  </si>
  <si>
    <t xml:space="preserve"> Trường TH - THCS Đăk Nhoong</t>
  </si>
  <si>
    <t>Trường PTDTBT tiểu học xã Đăk Choong: Hạng mục: Sửa chữa và làm mới cổng, hàng rào và sân bê tông tại điểm trường thôn Kon Riêng và thôn Đăk Mi</t>
  </si>
  <si>
    <t>914; 6/10/2021</t>
  </si>
  <si>
    <t>Nhà văn hóa xã Đăk Choong: Hạng mục: Sân bê tông</t>
  </si>
  <si>
    <t>Xã Đăk Plo</t>
  </si>
  <si>
    <t>Khắc phục, sửa chữa đường giao thông từ Trung tâm xã Đăk Plô đi vào Đồn Biên phòng Sông Thanh</t>
  </si>
  <si>
    <t xml:space="preserve">Trường TH - THCS xã Đăk Plô
 </t>
  </si>
  <si>
    <t>Trường MN xã Đăk Plô</t>
  </si>
  <si>
    <t>PHỤ LỤC VIII</t>
  </si>
  <si>
    <t>Kế hoạch đối ứng giai đoạn 2021-2025</t>
  </si>
  <si>
    <t>xã  Đăk Pek</t>
  </si>
  <si>
    <t>xã Đăk Man</t>
  </si>
  <si>
    <t>xã Đăk Môn</t>
  </si>
  <si>
    <t>xã Đăk Choong</t>
  </si>
  <si>
    <t>xã Đăk Kroong</t>
  </si>
  <si>
    <t>xã Mường Hoong</t>
  </si>
  <si>
    <t>xã Đăk Pek</t>
  </si>
  <si>
    <t>xã Đăk Nhoong</t>
  </si>
  <si>
    <t>xã Đăk Plô</t>
  </si>
  <si>
    <t>Nguồn nhân dân đóng góp và nguồn vốn hợp pháp khác</t>
  </si>
  <si>
    <t>Chia ra các nguồn</t>
  </si>
  <si>
    <t xml:space="preserve"> CHI TIẾT DANH MỤC DỰ ÁN ĐỐI ỨNG THỰC HIỆN CÁC CHƯƠNG TRÌNH MTQG GIAI ĐOẠN 2021-2025 (VỐN ĐẦU TƯ)</t>
  </si>
  <si>
    <t>Ngân sách
cấp huyện, xã và nguồn vốn hợp pháp khác</t>
  </si>
  <si>
    <t>Đường đi KSX thôn Dên Prông</t>
  </si>
  <si>
    <r>
      <t xml:space="preserve">Sửa chữa, nâng cấp tuyến đường từ huyện Đăk Glei đi xã Xốp </t>
    </r>
    <r>
      <rPr>
        <i/>
        <sz val="12"/>
        <rFont val="Times New Roman"/>
        <family val="1"/>
      </rPr>
      <t>(đoạn ĐH83 từ ngã ba xã Đăk Choong đi xã Xốp)</t>
    </r>
  </si>
  <si>
    <t>Xây dựng nhà rông thôn Đăk Book xã Đăk PLô</t>
  </si>
  <si>
    <t>Xây dựng nhà rông thôn Bung Tôn xã Đăk Plô</t>
  </si>
  <si>
    <t>11.10</t>
  </si>
  <si>
    <t>2022-2023</t>
  </si>
  <si>
    <t>2023-2025</t>
  </si>
  <si>
    <t>2024-2025</t>
  </si>
  <si>
    <t>2022-2024</t>
  </si>
  <si>
    <t>2023-2024</t>
  </si>
  <si>
    <t>2022</t>
  </si>
  <si>
    <t>Đường GTNT L = 335m</t>
  </si>
  <si>
    <t>Đường GT đi KSX  nối dài đến đập  thủy lợi Đăk Tra (nhánh 1)</t>
  </si>
  <si>
    <t>Dự án 6 (tiểu dự án 6.1)</t>
  </si>
  <si>
    <t>Dự án 6 (tiểu dự án 6.3)</t>
  </si>
  <si>
    <t xml:space="preserve">Dự án 1: Giải quyết tình trạng thiếu đất ở, nhà ở, đất sản xuất, nước sinh hoạt  </t>
  </si>
  <si>
    <t>Tiểu dự án 1: Đầu tư cơ sở hạ thiết yếu, phục vụ sản xuất, đời sống trong vùng đồng bào DTTS và miền núi</t>
  </si>
  <si>
    <t>Dự án 4: Đầu tư cơ sở hạ tầng thiết yếu, phục vụ sản xuất, đời sống trong vùng đồng bào DTTS và miền núi</t>
  </si>
  <si>
    <t>Đường GTNT loại C; L=0,3km, rộng 3m</t>
  </si>
  <si>
    <t>Đường GTNT loại C; L =0,2km, rộng 3m</t>
  </si>
  <si>
    <t>Đường GTNT lạo C; L =1km, rộng 3</t>
  </si>
  <si>
    <t>Đường nội thôn từ nhóm 1 đến nhóm 3 thôn Đăk Tu xã Đăk Long</t>
  </si>
  <si>
    <t>Sửa chữa 06 phòng học; Dãy 3 phòng học số 1: diện tích 7.8X23m; Dãy 3 phòng học số 2: Diện tích 7,7 X22m</t>
  </si>
  <si>
    <t>L=500m, mặt đường BTXM M200đá 2x4, rộng 3m, dày 14cm</t>
  </si>
  <si>
    <t>L=300m, mặt đường BTXM M200đá 2x4, rộng 3m, dày 14cm</t>
  </si>
  <si>
    <t>Đường GTNT loại C; L=800m; Bn= 5m;Bm=3m</t>
  </si>
  <si>
    <t>Đường GTNT loại C Bn=5m; Bm = 3m; Lt = 950</t>
  </si>
  <si>
    <t>Đường GTNT loại C Bn=5m; Bm = 3m; Lt = 458</t>
  </si>
  <si>
    <t>Sữa chữa nhà vệ sinh, thay toàn bộ mái tôn, quét vôi ve, sơn toàn bộ trường, sữa chữa lại toàn bộ tường của lớp học,…..</t>
  </si>
  <si>
    <t>Chương trình MTQG xây dựng nông thôn mới giai đoạn 2021-2025</t>
  </si>
  <si>
    <t>Chương trình MTQG phát triển kinh tế - xã hội vùng đồng bào DTTS và Miền núi</t>
  </si>
  <si>
    <t>Phân cấp cân đối theo tiêu chí NQ 63/2020/ NQ-HĐND</t>
  </si>
  <si>
    <t>UBND Xã Đăk Môn</t>
  </si>
  <si>
    <t>MỤC TIÊU, NHIỆM VỤ THỰC HIỆN CÁC CHƯƠNG TRÌNH MỤC TIÊU QUỐC GIA GIAI ĐOẠN 2021-2025 TRÊN ĐỊA BÀN HUYỆN ĐĂK GLEI</t>
  </si>
  <si>
    <t>KẾ HOẠCH VỐN ĐẦU TƯ PHÁT TRIỂN NGUỒN NGÂN SÁCH TRUNG ƯƠNG GIAI ĐOẠN 2021-2025 THỰC HIỆN CÁC CHƯƠNG TRÌNH MỤC TIÊU QUỐC GIA TRÊN ĐỊA BÀN HUYỆN ĐĂK GLEI</t>
  </si>
  <si>
    <t>CHI TIẾT KẾ HOẠCH BỐ TRÍ CÁC DỰ ÁN THUỘC CHƯƠNG TRÌNH MTQG PHÁT TRIỂN KINH TẾ - XÃ HỘI VÙNG ĐỒNG BÀO DÂN TỘC THIỂU SỐ VÀ MIỀN NÚI GIAI ĐOẠN 2021-2025 TRÊN ĐỊA BÀN HUYỆN ĐĂK GLEI</t>
  </si>
  <si>
    <t>Hỗ trợ bố trí nhà ở cho 110 hộ</t>
  </si>
  <si>
    <t>Đường GTNT loại C; L=9,6 Km</t>
  </si>
  <si>
    <t>Trường PTDTBT THCS xã Ngọc Linh</t>
  </si>
  <si>
    <t>Trường Tiểu học xã Đăk Long</t>
  </si>
  <si>
    <t>CHI TIẾT KẾ HOẠCH BỐ TRÍ CÁC DỰ ÁN THUỘC CHƯƠNG TRÌNH MTQG XÂY DỰNG NÔNG THÔN MỚI GIAI ĐOẠN 2021 - 2025 TRÊN ĐỊA BÀN HUYỆN ĐĂK GLEI</t>
  </si>
  <si>
    <t>* - Định mức thực hiện đối với xã, thị trấn ĐBKK thuộc vùng đồng bào dân tộc thiểu số: 349trđ/xã*10 xã (gồm: Ngọc Linh; Mường Hoong; Đăk Choong; Xốp; Đăk Man; Đăk Plô; Đăk Nhoong; Thị trấn Đăk Glei; Đăk Kroong và xã Đăk Long)
  - Đinh mức thực hiện đối với thôn ĐBKK thuộc xã khu vực I, II thuộc vùng đồng bào dân tộc thiểu số: 5,8trđ*01 thôn (thôn Đăk Nớ xã Đăk Pék).</t>
  </si>
  <si>
    <t>(Kèm theo Tờ trình số: 191/TTr-UBND ngày  01/10/2022 của UBND huyện Đăk Glei)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</si>
</sst>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00_);_(* \(#,##0.00\);_(* &quot;-&quot;??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_(* #,##0.0_);_(* \(#,##0.0\);_(* &quot;-&quot;??_);_(@_)"/>
    <numFmt numFmtId="176" formatCode="0.00000000"/>
    <numFmt numFmtId="177" formatCode="#.##0"/>
    <numFmt numFmtId="178" formatCode="_-* #.##0.00\ _₫_-;\-* #.##0.00\ _₫_-;_-* &quot;-&quot;??\ _₫_-;_-@_-"/>
  </numFmts>
  <fonts count="116">
    <font>
      <sz val="12"/>
      <color indexed="8"/>
      <name val="Times New Roman"/>
      <family val="2"/>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i/>
      <sz val="12"/>
      <color indexed="8"/>
      <name val="Times New Roman"/>
      <family val="1"/>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6"/>
      <color indexed="8"/>
      <name val="Times New Roman"/>
      <family val="1"/>
    </font>
    <font>
      <sz val="11"/>
      <color theme="1"/>
      <name val="Calibri"/>
      <family val="2"/>
      <charset val="163"/>
      <scheme val="minor"/>
    </font>
    <font>
      <b/>
      <sz val="13"/>
      <color indexed="8"/>
      <name val="Times New Roman"/>
      <family val="1"/>
    </font>
    <font>
      <sz val="13"/>
      <color indexed="8"/>
      <name val="Times New Roman"/>
      <family val="1"/>
    </font>
    <font>
      <i/>
      <sz val="13"/>
      <color indexed="8"/>
      <name val="Times New Roman"/>
      <family val="1"/>
    </font>
    <font>
      <i/>
      <sz val="14"/>
      <name val="Times New Roman"/>
      <family val="1"/>
    </font>
    <font>
      <sz val="11"/>
      <name val="Times New Roman"/>
      <family val="1"/>
    </font>
    <font>
      <b/>
      <i/>
      <sz val="12"/>
      <name val="Times New Roman"/>
      <family val="1"/>
    </font>
    <font>
      <sz val="10"/>
      <name val="Arial"/>
      <family val="2"/>
      <charset val="163"/>
    </font>
    <font>
      <i/>
      <sz val="11"/>
      <name val="Times New Roman"/>
      <family val="1"/>
    </font>
    <font>
      <b/>
      <sz val="9"/>
      <name val="Times New Roman"/>
      <family val="1"/>
    </font>
    <font>
      <sz val="9"/>
      <name val="Times New Roman"/>
      <family val="1"/>
    </font>
    <font>
      <u/>
      <sz val="11"/>
      <name val="Times New Roman"/>
      <family val="1"/>
    </font>
    <font>
      <b/>
      <sz val="13"/>
      <color rgb="FF000000"/>
      <name val="Times New Roman"/>
      <family val="1"/>
    </font>
    <font>
      <i/>
      <sz val="13"/>
      <color rgb="FF000000"/>
      <name val="Times New Roman"/>
      <family val="1"/>
    </font>
    <font>
      <b/>
      <i/>
      <sz val="13"/>
      <name val="Times New Roman"/>
      <family val="1"/>
    </font>
    <font>
      <b/>
      <sz val="14"/>
      <color theme="1"/>
      <name val="Times New Roman"/>
      <family val="1"/>
    </font>
    <font>
      <i/>
      <sz val="14"/>
      <color theme="1"/>
      <name val="Times New Roman"/>
      <family val="1"/>
    </font>
    <font>
      <sz val="12"/>
      <name val="Arial"/>
      <family val="2"/>
    </font>
    <font>
      <b/>
      <sz val="12"/>
      <name val="Calibri"/>
      <family val="2"/>
      <scheme val="minor"/>
    </font>
    <font>
      <b/>
      <sz val="10.5"/>
      <name val="Times New Roman"/>
      <family val="1"/>
    </font>
    <font>
      <sz val="10.5"/>
      <name val="Times New Roman"/>
      <family val="1"/>
    </font>
    <font>
      <i/>
      <sz val="10.5"/>
      <name val="Times New Roman"/>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2">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7" fillId="20" borderId="1" applyNumberFormat="0" applyAlignment="0" applyProtection="0"/>
    <xf numFmtId="0" fontId="78" fillId="21" borderId="2" applyNumberFormat="0" applyAlignment="0" applyProtection="0"/>
    <xf numFmtId="164" fontId="50" fillId="0" borderId="0" applyFont="0" applyFill="0" applyBorder="0" applyAlignment="0" applyProtection="0"/>
    <xf numFmtId="174" fontId="51" fillId="0" borderId="0" applyFont="0" applyFill="0" applyBorder="0" applyAlignment="0" applyProtection="0"/>
    <xf numFmtId="164" fontId="50" fillId="0" borderId="0" applyFont="0" applyFill="0" applyBorder="0" applyAlignment="0" applyProtection="0"/>
    <xf numFmtId="164" fontId="2" fillId="0" borderId="0" applyFont="0" applyFill="0" applyBorder="0" applyAlignment="0" applyProtection="0"/>
    <xf numFmtId="0" fontId="9"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1" fillId="0" borderId="3" applyNumberFormat="0" applyFill="0" applyAlignment="0" applyProtection="0"/>
    <xf numFmtId="0" fontId="82" fillId="0" borderId="4" applyNumberFormat="0" applyFill="0" applyAlignment="0" applyProtection="0"/>
    <xf numFmtId="0" fontId="83" fillId="0" borderId="5" applyNumberFormat="0" applyFill="0" applyAlignment="0" applyProtection="0"/>
    <xf numFmtId="0" fontId="83" fillId="0" borderId="0" applyNumberFormat="0" applyFill="0" applyBorder="0" applyAlignment="0" applyProtection="0"/>
    <xf numFmtId="0" fontId="84" fillId="7" borderId="1" applyNumberFormat="0" applyAlignment="0" applyProtection="0"/>
    <xf numFmtId="0" fontId="85" fillId="0" borderId="6" applyNumberFormat="0" applyFill="0" applyAlignment="0" applyProtection="0"/>
    <xf numFmtId="0" fontId="86" fillId="22" borderId="0" applyNumberFormat="0" applyBorder="0" applyAlignment="0" applyProtection="0"/>
    <xf numFmtId="0" fontId="94" fillId="0" borderId="0"/>
    <xf numFmtId="0" fontId="87" fillId="0" borderId="0"/>
    <xf numFmtId="0" fontId="2" fillId="0" borderId="0"/>
    <xf numFmtId="0" fontId="4" fillId="0" borderId="0"/>
    <xf numFmtId="0" fontId="50" fillId="0" borderId="0"/>
    <xf numFmtId="0" fontId="15" fillId="0" borderId="0"/>
    <xf numFmtId="0" fontId="2" fillId="0" borderId="0"/>
    <xf numFmtId="0" fontId="2" fillId="0" borderId="0"/>
    <xf numFmtId="0" fontId="88" fillId="0" borderId="0"/>
    <xf numFmtId="0" fontId="4" fillId="0" borderId="0"/>
    <xf numFmtId="0" fontId="50" fillId="23" borderId="7" applyNumberFormat="0" applyFont="0" applyAlignment="0" applyProtection="0"/>
    <xf numFmtId="0" fontId="89" fillId="20" borderId="8" applyNumberFormat="0" applyAlignment="0" applyProtection="0"/>
    <xf numFmtId="9" fontId="50" fillId="0" borderId="0" applyFont="0" applyFill="0" applyBorder="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1" fillId="0" borderId="0"/>
    <xf numFmtId="0" fontId="4" fillId="0" borderId="0"/>
    <xf numFmtId="0" fontId="4" fillId="0" borderId="0"/>
    <xf numFmtId="0" fontId="94" fillId="0" borderId="0"/>
    <xf numFmtId="0" fontId="1" fillId="0" borderId="0"/>
    <xf numFmtId="0" fontId="101" fillId="0" borderId="0"/>
    <xf numFmtId="0" fontId="4" fillId="0" borderId="0"/>
    <xf numFmtId="178" fontId="94" fillId="0" borderId="0" applyFont="0" applyFill="0" applyBorder="0" applyAlignment="0" applyProtection="0"/>
    <xf numFmtId="0" fontId="1" fillId="0" borderId="0"/>
    <xf numFmtId="164" fontId="2" fillId="0" borderId="0" applyFont="0" applyFill="0" applyBorder="0" applyAlignment="0" applyProtection="0"/>
    <xf numFmtId="0" fontId="2" fillId="0" borderId="0"/>
    <xf numFmtId="164" fontId="2" fillId="0" borderId="0" applyFont="0" applyFill="0" applyBorder="0" applyAlignment="0" applyProtection="0"/>
  </cellStyleXfs>
  <cellXfs count="1147">
    <xf numFmtId="0" fontId="0" fillId="0" borderId="0" xfId="0"/>
    <xf numFmtId="0" fontId="2" fillId="0" borderId="0" xfId="46" applyFont="1" applyFill="1"/>
    <xf numFmtId="0" fontId="6" fillId="0" borderId="0" xfId="46" applyFont="1" applyFill="1"/>
    <xf numFmtId="0" fontId="3" fillId="0" borderId="0" xfId="46" applyFont="1" applyFill="1" applyAlignment="1">
      <alignment horizontal="left"/>
    </xf>
    <xf numFmtId="0" fontId="3" fillId="0" borderId="0" xfId="46" applyFont="1" applyFill="1" applyAlignment="1">
      <alignment horizontal="center"/>
    </xf>
    <xf numFmtId="0" fontId="11" fillId="0" borderId="0" xfId="46" applyFont="1" applyFill="1"/>
    <xf numFmtId="0" fontId="12" fillId="0" borderId="10" xfId="47" quotePrefix="1" applyFont="1" applyFill="1" applyBorder="1" applyAlignment="1" applyProtection="1">
      <alignment horizontal="center" vertical="center" wrapText="1"/>
      <protection locked="0"/>
    </xf>
    <xf numFmtId="3" fontId="12" fillId="0" borderId="10" xfId="47" quotePrefix="1" applyNumberFormat="1" applyFont="1" applyFill="1" applyBorder="1" applyAlignment="1" applyProtection="1">
      <alignment horizontal="center" vertical="center" wrapText="1"/>
      <protection locked="0"/>
    </xf>
    <xf numFmtId="0" fontId="11" fillId="0" borderId="10" xfId="46" applyFont="1" applyFill="1" applyBorder="1"/>
    <xf numFmtId="0" fontId="12" fillId="0" borderId="0" xfId="46" applyFont="1" applyFill="1"/>
    <xf numFmtId="0" fontId="8" fillId="24" borderId="10" xfId="47" applyFont="1" applyFill="1" applyBorder="1" applyAlignment="1" applyProtection="1">
      <alignment horizontal="center" vertical="center"/>
      <protection locked="0"/>
    </xf>
    <xf numFmtId="0" fontId="8" fillId="24" borderId="10" xfId="46" applyFont="1" applyFill="1" applyBorder="1" applyAlignment="1">
      <alignment horizontal="left" vertical="center" wrapText="1"/>
    </xf>
    <xf numFmtId="0" fontId="8" fillId="24" borderId="10" xfId="46" applyFont="1" applyFill="1" applyBorder="1" applyAlignment="1">
      <alignment horizontal="center" vertical="center" wrapText="1"/>
    </xf>
    <xf numFmtId="3" fontId="8" fillId="24" borderId="10" xfId="32" applyNumberFormat="1" applyFont="1" applyFill="1" applyBorder="1" applyAlignment="1" applyProtection="1">
      <alignment horizontal="right" vertical="center"/>
      <protection locked="0"/>
    </xf>
    <xf numFmtId="3" fontId="8" fillId="24" borderId="10" xfId="46" applyNumberFormat="1" applyFont="1" applyFill="1" applyBorder="1" applyAlignment="1">
      <alignment vertical="center"/>
    </xf>
    <xf numFmtId="2" fontId="14" fillId="0" borderId="0" xfId="46" applyNumberFormat="1" applyFont="1" applyFill="1" applyAlignment="1">
      <alignment vertical="center"/>
    </xf>
    <xf numFmtId="168" fontId="13" fillId="0" borderId="0" xfId="46" applyNumberFormat="1" applyFont="1" applyFill="1" applyAlignment="1">
      <alignment vertical="center"/>
    </xf>
    <xf numFmtId="0" fontId="13" fillId="0" borderId="0" xfId="46" applyFont="1" applyFill="1" applyAlignment="1">
      <alignment vertical="center"/>
    </xf>
    <xf numFmtId="0" fontId="11" fillId="24" borderId="10" xfId="47" applyFont="1" applyFill="1" applyBorder="1" applyAlignment="1" applyProtection="1">
      <alignment horizontal="center" vertical="center"/>
      <protection locked="0"/>
    </xf>
    <xf numFmtId="0" fontId="11" fillId="24" borderId="10" xfId="46" applyFont="1" applyFill="1" applyBorder="1" applyAlignment="1">
      <alignment horizontal="left" vertical="center" wrapText="1"/>
    </xf>
    <xf numFmtId="0" fontId="11" fillId="24" borderId="10" xfId="46" applyFont="1" applyFill="1" applyBorder="1" applyAlignment="1">
      <alignment horizontal="center" vertical="center" wrapText="1"/>
    </xf>
    <xf numFmtId="3" fontId="11" fillId="24" borderId="10" xfId="32" applyNumberFormat="1" applyFont="1" applyFill="1" applyBorder="1" applyAlignment="1" applyProtection="1">
      <alignment horizontal="right" vertical="center"/>
      <protection locked="0"/>
    </xf>
    <xf numFmtId="3" fontId="11" fillId="24" borderId="10" xfId="46" applyNumberFormat="1" applyFont="1" applyFill="1" applyBorder="1" applyAlignment="1">
      <alignment vertical="center"/>
    </xf>
    <xf numFmtId="0" fontId="14" fillId="0" borderId="0" xfId="46" applyFont="1" applyFill="1" applyAlignment="1">
      <alignment vertical="center"/>
    </xf>
    <xf numFmtId="0" fontId="11" fillId="0" borderId="10" xfId="47" applyFont="1" applyFill="1" applyBorder="1" applyAlignment="1" applyProtection="1">
      <alignment horizontal="center" vertical="center"/>
      <protection locked="0"/>
    </xf>
    <xf numFmtId="0" fontId="11" fillId="0" borderId="10" xfId="49" applyFont="1" applyFill="1" applyBorder="1" applyAlignment="1">
      <alignment horizontal="left" vertical="center" wrapText="1"/>
    </xf>
    <xf numFmtId="0" fontId="11" fillId="0" borderId="10" xfId="49" applyFont="1" applyFill="1" applyBorder="1" applyAlignment="1">
      <alignment horizontal="center" vertical="center" wrapText="1"/>
    </xf>
    <xf numFmtId="0" fontId="11" fillId="0" borderId="10" xfId="46" applyFont="1" applyFill="1" applyBorder="1" applyAlignment="1">
      <alignment horizontal="center" vertical="center" wrapText="1"/>
    </xf>
    <xf numFmtId="167" fontId="11" fillId="0" borderId="10" xfId="32" applyNumberFormat="1" applyFont="1" applyFill="1" applyBorder="1" applyAlignment="1" applyProtection="1">
      <alignment horizontal="right" vertical="center"/>
      <protection locked="0"/>
    </xf>
    <xf numFmtId="3" fontId="11" fillId="0" borderId="10" xfId="32" applyNumberFormat="1" applyFont="1" applyFill="1" applyBorder="1" applyAlignment="1" applyProtection="1">
      <alignment vertical="center"/>
      <protection locked="0"/>
    </xf>
    <xf numFmtId="3" fontId="11" fillId="0" borderId="10" xfId="46" applyNumberFormat="1" applyFont="1" applyFill="1" applyBorder="1" applyAlignment="1">
      <alignment vertical="center"/>
    </xf>
    <xf numFmtId="2" fontId="11" fillId="0" borderId="10" xfId="46" applyNumberFormat="1" applyFont="1" applyFill="1" applyBorder="1" applyAlignment="1">
      <alignment vertical="center"/>
    </xf>
    <xf numFmtId="0" fontId="11" fillId="0" borderId="10" xfId="46" applyFont="1" applyFill="1" applyBorder="1" applyAlignment="1">
      <alignment vertical="center"/>
    </xf>
    <xf numFmtId="0" fontId="11" fillId="24" borderId="10" xfId="46" applyFont="1" applyFill="1" applyBorder="1" applyAlignment="1">
      <alignment vertical="center"/>
    </xf>
    <xf numFmtId="0" fontId="11" fillId="25" borderId="10" xfId="47" applyFont="1" applyFill="1" applyBorder="1" applyAlignment="1" applyProtection="1">
      <alignment horizontal="center" vertical="center"/>
      <protection locked="0"/>
    </xf>
    <xf numFmtId="0" fontId="11" fillId="25" borderId="10" xfId="49" applyFont="1" applyFill="1" applyBorder="1" applyAlignment="1">
      <alignment horizontal="left" vertical="center" wrapText="1"/>
    </xf>
    <xf numFmtId="0" fontId="11" fillId="25" borderId="10" xfId="49" applyFont="1" applyFill="1" applyBorder="1" applyAlignment="1">
      <alignment horizontal="center" vertical="center" wrapText="1"/>
    </xf>
    <xf numFmtId="3" fontId="11" fillId="25" borderId="10" xfId="32" applyNumberFormat="1" applyFont="1" applyFill="1" applyBorder="1" applyAlignment="1" applyProtection="1">
      <alignment vertical="center"/>
      <protection locked="0"/>
    </xf>
    <xf numFmtId="0" fontId="11" fillId="25" borderId="10" xfId="46" applyFont="1" applyFill="1" applyBorder="1" applyAlignment="1">
      <alignment vertical="center"/>
    </xf>
    <xf numFmtId="0" fontId="14" fillId="25" borderId="0" xfId="46" applyFont="1" applyFill="1" applyAlignment="1">
      <alignment vertical="center"/>
    </xf>
    <xf numFmtId="2" fontId="14" fillId="25" borderId="0" xfId="46" applyNumberFormat="1" applyFont="1" applyFill="1" applyAlignment="1">
      <alignment vertical="center"/>
    </xf>
    <xf numFmtId="0" fontId="11" fillId="25" borderId="10" xfId="49" applyFont="1" applyFill="1" applyBorder="1" applyAlignment="1">
      <alignment horizontal="left" vertical="center"/>
    </xf>
    <xf numFmtId="0" fontId="11" fillId="25" borderId="10" xfId="49" applyFont="1" applyFill="1" applyBorder="1" applyAlignment="1">
      <alignment horizontal="center" vertical="center"/>
    </xf>
    <xf numFmtId="0" fontId="11" fillId="25" borderId="10" xfId="46" applyFont="1" applyFill="1" applyBorder="1" applyAlignment="1">
      <alignment horizontal="center" vertical="center" wrapText="1"/>
    </xf>
    <xf numFmtId="167" fontId="11" fillId="25" borderId="10" xfId="32" applyNumberFormat="1" applyFont="1" applyFill="1" applyBorder="1" applyAlignment="1" applyProtection="1">
      <alignment horizontal="right" vertical="center"/>
      <protection locked="0"/>
    </xf>
    <xf numFmtId="0" fontId="14" fillId="0" borderId="10" xfId="47" applyFont="1" applyFill="1" applyBorder="1" applyAlignment="1" applyProtection="1">
      <alignment horizontal="center" vertical="center"/>
      <protection locked="0"/>
    </xf>
    <xf numFmtId="0" fontId="14" fillId="0" borderId="10" xfId="49" applyFont="1" applyFill="1" applyBorder="1" applyAlignment="1">
      <alignment horizontal="left" vertical="center" wrapText="1"/>
    </xf>
    <xf numFmtId="0" fontId="14" fillId="0" borderId="10" xfId="49" applyFont="1" applyFill="1" applyBorder="1" applyAlignment="1">
      <alignment horizontal="center" vertical="center" wrapText="1"/>
    </xf>
    <xf numFmtId="3" fontId="14" fillId="0" borderId="10" xfId="32" applyNumberFormat="1" applyFont="1" applyFill="1" applyBorder="1" applyAlignment="1" applyProtection="1">
      <alignment vertical="center"/>
      <protection locked="0"/>
    </xf>
    <xf numFmtId="0" fontId="16" fillId="0" borderId="0" xfId="46" applyFont="1" applyFill="1" applyAlignment="1">
      <alignment vertical="center"/>
    </xf>
    <xf numFmtId="0" fontId="16" fillId="0" borderId="0" xfId="46" applyFont="1" applyFill="1" applyAlignment="1">
      <alignment horizontal="right" vertical="center"/>
    </xf>
    <xf numFmtId="0" fontId="16" fillId="0" borderId="0" xfId="46" applyFont="1" applyFill="1" applyAlignment="1">
      <alignment horizontal="center" vertical="center"/>
    </xf>
    <xf numFmtId="0" fontId="11" fillId="0" borderId="0" xfId="46" applyFont="1" applyFill="1" applyAlignment="1">
      <alignment vertical="center"/>
    </xf>
    <xf numFmtId="0" fontId="16" fillId="0" borderId="0" xfId="46" quotePrefix="1" applyFont="1" applyFill="1" applyAlignment="1">
      <alignment horizontal="left"/>
    </xf>
    <xf numFmtId="0" fontId="16" fillId="0" borderId="0" xfId="46" quotePrefix="1" applyFont="1" applyFill="1" applyAlignment="1">
      <alignment horizontal="center"/>
    </xf>
    <xf numFmtId="3" fontId="16" fillId="0" borderId="0" xfId="46" quotePrefix="1" applyNumberFormat="1" applyFont="1" applyFill="1" applyAlignment="1">
      <alignment horizontal="left"/>
    </xf>
    <xf numFmtId="0" fontId="16" fillId="0" borderId="0" xfId="46" applyFont="1" applyFill="1"/>
    <xf numFmtId="0" fontId="11" fillId="0" borderId="0" xfId="46" applyFont="1" applyFill="1" applyAlignment="1">
      <alignment horizontal="right"/>
    </xf>
    <xf numFmtId="0" fontId="16" fillId="0" borderId="0" xfId="46" applyFont="1" applyFill="1" applyAlignment="1">
      <alignment horizontal="right"/>
    </xf>
    <xf numFmtId="0" fontId="16" fillId="0" borderId="0" xfId="46" applyFont="1" applyFill="1" applyAlignment="1">
      <alignment horizontal="center"/>
    </xf>
    <xf numFmtId="3" fontId="53" fillId="0" borderId="10" xfId="32" applyNumberFormat="1" applyFont="1" applyFill="1" applyBorder="1" applyAlignment="1" applyProtection="1">
      <alignment vertical="center"/>
      <protection locked="0"/>
    </xf>
    <xf numFmtId="3" fontId="53" fillId="0" borderId="10" xfId="31" applyNumberFormat="1" applyFont="1" applyFill="1" applyBorder="1" applyAlignment="1">
      <alignment horizontal="right" vertical="center"/>
    </xf>
    <xf numFmtId="3" fontId="53" fillId="0" borderId="10" xfId="46" applyNumberFormat="1" applyFont="1" applyFill="1" applyBorder="1" applyAlignment="1">
      <alignment vertical="center"/>
    </xf>
    <xf numFmtId="3" fontId="53" fillId="25" borderId="10" xfId="32" applyNumberFormat="1" applyFont="1" applyFill="1" applyBorder="1" applyAlignment="1" applyProtection="1">
      <alignment vertical="center"/>
      <protection locked="0"/>
    </xf>
    <xf numFmtId="3" fontId="53" fillId="25" borderId="10" xfId="31" applyNumberFormat="1" applyFont="1" applyFill="1" applyBorder="1" applyAlignment="1">
      <alignment horizontal="right" vertical="center"/>
    </xf>
    <xf numFmtId="3" fontId="53" fillId="25" borderId="10" xfId="46" applyNumberFormat="1" applyFont="1" applyFill="1" applyBorder="1" applyAlignment="1">
      <alignment vertic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11" fillId="0" borderId="10" xfId="32" applyNumberFormat="1" applyFont="1" applyFill="1" applyBorder="1" applyAlignment="1" applyProtection="1">
      <alignment horizontal="center" vertical="center"/>
      <protection locked="0"/>
    </xf>
    <xf numFmtId="3" fontId="11" fillId="25" borderId="10" xfId="32" applyNumberFormat="1" applyFont="1" applyFill="1" applyBorder="1" applyAlignment="1" applyProtection="1">
      <alignment horizontal="center" vertical="center"/>
      <protection locked="0"/>
    </xf>
    <xf numFmtId="0" fontId="2" fillId="0" borderId="0" xfId="46" applyFont="1" applyFill="1" applyAlignment="1">
      <alignment horizontal="center" vertical="center"/>
    </xf>
    <xf numFmtId="0" fontId="2" fillId="0" borderId="0" xfId="46" applyFont="1" applyFill="1" applyAlignment="1">
      <alignment horizontal="right"/>
    </xf>
    <xf numFmtId="2" fontId="8" fillId="24" borderId="10" xfId="46" applyNumberFormat="1" applyFont="1" applyFill="1" applyBorder="1" applyAlignment="1">
      <alignment horizontal="center" vertical="center" wrapText="1"/>
    </xf>
    <xf numFmtId="167" fontId="8" fillId="24" borderId="10" xfId="32" applyNumberFormat="1" applyFont="1" applyFill="1" applyBorder="1" applyAlignment="1" applyProtection="1">
      <alignment horizontal="right" vertical="center"/>
      <protection locked="0"/>
    </xf>
    <xf numFmtId="3" fontId="11" fillId="24" borderId="10" xfId="32" applyNumberFormat="1" applyFont="1" applyFill="1" applyBorder="1" applyAlignment="1" applyProtection="1">
      <alignment horizontal="center" vertical="center"/>
      <protection locked="0"/>
    </xf>
    <xf numFmtId="167" fontId="11" fillId="24" borderId="10" xfId="32" applyNumberFormat="1" applyFont="1" applyFill="1" applyBorder="1" applyAlignment="1" applyProtection="1">
      <alignment horizontal="right" vertical="center"/>
      <protection locked="0"/>
    </xf>
    <xf numFmtId="3" fontId="14" fillId="0" borderId="10" xfId="32" applyNumberFormat="1" applyFont="1" applyFill="1" applyBorder="1" applyAlignment="1" applyProtection="1">
      <alignment horizontal="center" vertical="center"/>
      <protection locked="0"/>
    </xf>
    <xf numFmtId="167" fontId="14" fillId="0" borderId="10" xfId="32" applyNumberFormat="1" applyFont="1" applyFill="1" applyBorder="1" applyAlignment="1" applyProtection="1">
      <alignment horizontal="right" vertical="center"/>
      <protection locked="0"/>
    </xf>
    <xf numFmtId="165" fontId="16" fillId="0" borderId="0" xfId="46" applyNumberFormat="1" applyFont="1" applyFill="1" applyAlignment="1">
      <alignment horizontal="center" vertical="center"/>
    </xf>
    <xf numFmtId="0" fontId="55" fillId="0" borderId="10" xfId="0" applyFont="1" applyBorder="1" applyAlignment="1">
      <alignment horizontal="center" vertical="center" wrapText="1"/>
    </xf>
    <xf numFmtId="3" fontId="56" fillId="0" borderId="10" xfId="0" applyNumberFormat="1" applyFont="1" applyBorder="1" applyAlignment="1">
      <alignment horizontal="right" vertical="center" wrapText="1"/>
    </xf>
    <xf numFmtId="0" fontId="52" fillId="0" borderId="0" xfId="0" applyFont="1"/>
    <xf numFmtId="0" fontId="55" fillId="0" borderId="10" xfId="0" applyFont="1" applyBorder="1" applyAlignment="1">
      <alignment horizontal="left" vertical="center" wrapText="1"/>
    </xf>
    <xf numFmtId="4" fontId="55"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5" fillId="25" borderId="10" xfId="0" applyFont="1" applyFill="1" applyBorder="1" applyAlignment="1">
      <alignment horizontal="center" vertical="center" wrapText="1"/>
    </xf>
    <xf numFmtId="0" fontId="55" fillId="25" borderId="10" xfId="0" applyFont="1" applyFill="1" applyBorder="1" applyAlignment="1">
      <alignment horizontal="left" vertical="center" wrapText="1"/>
    </xf>
    <xf numFmtId="4" fontId="55" fillId="25" borderId="10" xfId="0" applyNumberFormat="1" applyFont="1" applyFill="1" applyBorder="1" applyAlignment="1">
      <alignment horizontal="right" vertical="center" wrapText="1"/>
    </xf>
    <xf numFmtId="3" fontId="55" fillId="25" borderId="10" xfId="0" applyNumberFormat="1" applyFont="1" applyFill="1" applyBorder="1" applyAlignment="1">
      <alignment horizontal="right" vertical="center" wrapText="1"/>
    </xf>
    <xf numFmtId="0" fontId="0" fillId="25" borderId="0" xfId="0" applyFont="1" applyFill="1"/>
    <xf numFmtId="3" fontId="8" fillId="24" borderId="10" xfId="46" applyNumberFormat="1" applyFont="1" applyFill="1" applyBorder="1" applyAlignment="1">
      <alignment horizontal="center" vertical="center" wrapText="1"/>
    </xf>
    <xf numFmtId="3" fontId="13" fillId="0" borderId="0" xfId="46" applyNumberFormat="1" applyFont="1" applyFill="1" applyAlignment="1">
      <alignment vertical="center"/>
    </xf>
    <xf numFmtId="3" fontId="14" fillId="0" borderId="0" xfId="46" applyNumberFormat="1" applyFont="1" applyFill="1" applyAlignment="1">
      <alignment vertical="center"/>
    </xf>
    <xf numFmtId="3" fontId="8" fillId="24" borderId="10" xfId="32" applyNumberFormat="1" applyFont="1" applyFill="1" applyBorder="1" applyAlignment="1" applyProtection="1">
      <alignment horizontal="center" vertical="center" wrapText="1"/>
      <protection locked="0"/>
    </xf>
    <xf numFmtId="0" fontId="3" fillId="0" borderId="0" xfId="46" applyFont="1" applyFill="1" applyAlignment="1">
      <alignment horizontal="center" vertical="center" wrapText="1"/>
    </xf>
    <xf numFmtId="0" fontId="2" fillId="0" borderId="0" xfId="46" applyFont="1" applyFill="1" applyAlignment="1">
      <alignment horizontal="center" vertical="center" wrapText="1"/>
    </xf>
    <xf numFmtId="0" fontId="6" fillId="0" borderId="0" xfId="46" applyFont="1" applyFill="1" applyAlignment="1">
      <alignment horizontal="center" vertical="center" wrapText="1"/>
    </xf>
    <xf numFmtId="3" fontId="11" fillId="0" borderId="10" xfId="46" applyNumberFormat="1" applyFont="1" applyFill="1" applyBorder="1" applyAlignment="1">
      <alignment horizontal="center" vertical="center" wrapText="1"/>
    </xf>
    <xf numFmtId="167" fontId="8" fillId="24" borderId="10" xfId="32" applyNumberFormat="1" applyFont="1" applyFill="1" applyBorder="1" applyAlignment="1" applyProtection="1">
      <alignment horizontal="center" vertical="center" wrapText="1"/>
      <protection locked="0"/>
    </xf>
    <xf numFmtId="167" fontId="11" fillId="0" borderId="10" xfId="32" applyNumberFormat="1" applyFont="1" applyFill="1" applyBorder="1" applyAlignment="1" applyProtection="1">
      <alignment horizontal="center" vertical="center" wrapText="1"/>
      <protection locked="0"/>
    </xf>
    <xf numFmtId="3" fontId="11" fillId="0" borderId="10" xfId="32" applyNumberFormat="1" applyFont="1" applyFill="1" applyBorder="1" applyAlignment="1" applyProtection="1">
      <alignment horizontal="center" vertical="center" wrapText="1"/>
      <protection locked="0"/>
    </xf>
    <xf numFmtId="3" fontId="53" fillId="0" borderId="10" xfId="32" applyNumberFormat="1" applyFont="1" applyFill="1" applyBorder="1" applyAlignment="1" applyProtection="1">
      <alignment horizontal="center" vertical="center" wrapText="1"/>
      <protection locked="0"/>
    </xf>
    <xf numFmtId="3" fontId="53" fillId="0" borderId="10" xfId="31" applyNumberFormat="1" applyFont="1" applyFill="1" applyBorder="1" applyAlignment="1">
      <alignment horizontal="center" vertical="center" wrapText="1"/>
    </xf>
    <xf numFmtId="3" fontId="53" fillId="0" borderId="10" xfId="46" applyNumberFormat="1" applyFont="1" applyFill="1" applyBorder="1" applyAlignment="1">
      <alignment horizontal="center" vertical="center" wrapText="1"/>
    </xf>
    <xf numFmtId="3" fontId="11" fillId="25" borderId="10" xfId="32" applyNumberFormat="1" applyFont="1" applyFill="1" applyBorder="1" applyAlignment="1" applyProtection="1">
      <alignment horizontal="center" vertical="center" wrapText="1"/>
      <protection locked="0"/>
    </xf>
    <xf numFmtId="167" fontId="11" fillId="25" borderId="10" xfId="32" applyNumberFormat="1" applyFont="1" applyFill="1" applyBorder="1" applyAlignment="1" applyProtection="1">
      <alignment horizontal="center" vertical="center" wrapText="1"/>
      <protection locked="0"/>
    </xf>
    <xf numFmtId="3" fontId="53" fillId="25" borderId="10" xfId="32" applyNumberFormat="1" applyFont="1" applyFill="1" applyBorder="1" applyAlignment="1" applyProtection="1">
      <alignment horizontal="center" vertical="center" wrapText="1"/>
      <protection locked="0"/>
    </xf>
    <xf numFmtId="3" fontId="53" fillId="25" borderId="10" xfId="31" applyNumberFormat="1" applyFont="1" applyFill="1" applyBorder="1" applyAlignment="1">
      <alignment horizontal="center" vertical="center" wrapText="1"/>
    </xf>
    <xf numFmtId="3" fontId="53" fillId="25" borderId="10" xfId="46" applyNumberFormat="1" applyFont="1" applyFill="1" applyBorder="1" applyAlignment="1">
      <alignment horizontal="center" vertical="center" wrapText="1"/>
    </xf>
    <xf numFmtId="3" fontId="14" fillId="0" borderId="10" xfId="32" applyNumberFormat="1" applyFont="1" applyFill="1" applyBorder="1" applyAlignment="1" applyProtection="1">
      <alignment horizontal="center" vertical="center" wrapText="1"/>
      <protection locked="0"/>
    </xf>
    <xf numFmtId="167" fontId="14"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0" fontId="16" fillId="0" borderId="0" xfId="46" applyFont="1" applyFill="1" applyAlignment="1">
      <alignment horizontal="center" vertical="center" wrapText="1"/>
    </xf>
    <xf numFmtId="165" fontId="16" fillId="0" borderId="0" xfId="46" applyNumberFormat="1" applyFont="1" applyFill="1" applyAlignment="1">
      <alignment horizontal="center" vertical="center" wrapText="1"/>
    </xf>
    <xf numFmtId="0" fontId="11" fillId="0" borderId="0" xfId="46" applyFont="1" applyFill="1" applyAlignment="1">
      <alignment horizontal="center" vertical="center" wrapText="1"/>
    </xf>
    <xf numFmtId="0" fontId="16" fillId="0" borderId="0" xfId="46" quotePrefix="1" applyFont="1" applyFill="1" applyAlignment="1">
      <alignment horizontal="center" vertical="center" wrapText="1"/>
    </xf>
    <xf numFmtId="3" fontId="16" fillId="0" borderId="0" xfId="46" quotePrefix="1" applyNumberFormat="1" applyFont="1" applyFill="1" applyAlignment="1">
      <alignment horizontal="center" vertical="center" wrapText="1"/>
    </xf>
    <xf numFmtId="0" fontId="11" fillId="0" borderId="10" xfId="46" applyFont="1" applyFill="1" applyBorder="1" applyAlignment="1">
      <alignment horizontal="left" vertical="center" wrapText="1"/>
    </xf>
    <xf numFmtId="1" fontId="13" fillId="0" borderId="0" xfId="46" applyNumberFormat="1" applyFont="1" applyFill="1" applyAlignment="1">
      <alignment vertical="center"/>
    </xf>
    <xf numFmtId="3" fontId="52" fillId="0" borderId="0" xfId="0" applyNumberFormat="1" applyFont="1"/>
    <xf numFmtId="3" fontId="55" fillId="0" borderId="10" xfId="0" applyNumberFormat="1" applyFont="1" applyBorder="1" applyAlignment="1">
      <alignment horizontal="right" vertical="center" wrapText="1"/>
    </xf>
    <xf numFmtId="3" fontId="55" fillId="24" borderId="10" xfId="0" applyNumberFormat="1" applyFont="1" applyFill="1" applyBorder="1" applyAlignment="1">
      <alignment horizontal="right" vertical="center" wrapText="1"/>
    </xf>
    <xf numFmtId="4" fontId="53" fillId="25" borderId="10" xfId="0" applyNumberFormat="1" applyFont="1" applyFill="1" applyBorder="1" applyAlignment="1">
      <alignment horizontal="right" vertical="center" wrapText="1"/>
    </xf>
    <xf numFmtId="0" fontId="54" fillId="0" borderId="0" xfId="46" applyFont="1" applyFill="1" applyAlignment="1">
      <alignment vertical="center"/>
    </xf>
    <xf numFmtId="4" fontId="53" fillId="0" borderId="10" xfId="0" applyNumberFormat="1" applyFont="1" applyBorder="1" applyAlignment="1">
      <alignment horizontal="right" vertical="center" wrapText="1"/>
    </xf>
    <xf numFmtId="2" fontId="11" fillId="0" borderId="10" xfId="46" applyNumberFormat="1" applyFont="1" applyFill="1" applyBorder="1" applyAlignment="1">
      <alignment horizontal="center" vertical="center" wrapText="1"/>
    </xf>
    <xf numFmtId="2" fontId="11" fillId="0" borderId="0" xfId="46" applyNumberFormat="1" applyFont="1" applyFill="1" applyAlignment="1">
      <alignment vertical="center"/>
    </xf>
    <xf numFmtId="168" fontId="11" fillId="0" borderId="0" xfId="46" applyNumberFormat="1" applyFont="1" applyFill="1" applyAlignment="1">
      <alignment vertical="center"/>
    </xf>
    <xf numFmtId="0" fontId="57" fillId="0" borderId="10" xfId="0" applyFont="1" applyBorder="1" applyAlignment="1">
      <alignment horizontal="justify" vertical="center" wrapText="1"/>
    </xf>
    <xf numFmtId="0" fontId="11" fillId="0" borderId="10" xfId="46" applyFont="1" applyFill="1" applyBorder="1" applyAlignment="1">
      <alignment horizontal="justify" vertical="center" wrapText="1"/>
    </xf>
    <xf numFmtId="3" fontId="11" fillId="0" borderId="0" xfId="46" applyNumberFormat="1" applyFont="1" applyFill="1" applyAlignment="1">
      <alignment vertical="center"/>
    </xf>
    <xf numFmtId="3" fontId="58" fillId="0" borderId="0" xfId="46" applyNumberFormat="1" applyFont="1" applyFill="1" applyAlignment="1">
      <alignment vertical="center"/>
    </xf>
    <xf numFmtId="0" fontId="56" fillId="0" borderId="10" xfId="0" applyFont="1" applyBorder="1" applyAlignment="1">
      <alignment horizontal="center" vertical="center" wrapText="1"/>
    </xf>
    <xf numFmtId="0" fontId="56" fillId="0" borderId="11" xfId="0" applyFont="1" applyBorder="1" applyAlignment="1">
      <alignment horizontal="center" vertical="center" wrapText="1"/>
    </xf>
    <xf numFmtId="0" fontId="2" fillId="25" borderId="0" xfId="51" applyFont="1" applyFill="1" applyAlignment="1">
      <alignment horizontal="center"/>
    </xf>
    <xf numFmtId="0" fontId="2" fillId="25" borderId="0" xfId="51" applyFont="1" applyFill="1"/>
    <xf numFmtId="3" fontId="2" fillId="25" borderId="0" xfId="51" applyNumberFormat="1" applyFont="1" applyFill="1"/>
    <xf numFmtId="169" fontId="22" fillId="25" borderId="0" xfId="28" applyNumberFormat="1" applyFont="1" applyFill="1"/>
    <xf numFmtId="165" fontId="2" fillId="25" borderId="0" xfId="34" applyNumberFormat="1" applyFont="1" applyFill="1"/>
    <xf numFmtId="170" fontId="2" fillId="25" borderId="0" xfId="34" applyNumberFormat="1" applyFont="1" applyFill="1"/>
    <xf numFmtId="3" fontId="22" fillId="25" borderId="0" xfId="51" applyNumberFormat="1" applyFont="1" applyFill="1"/>
    <xf numFmtId="0" fontId="2" fillId="25" borderId="0" xfId="51" applyFont="1" applyFill="1" applyAlignment="1">
      <alignment horizontal="center" vertical="center"/>
    </xf>
    <xf numFmtId="0" fontId="23" fillId="0" borderId="0" xfId="51" applyFont="1"/>
    <xf numFmtId="0" fontId="2" fillId="25" borderId="0" xfId="51" applyFont="1" applyFill="1" applyAlignment="1">
      <alignment horizontal="left"/>
    </xf>
    <xf numFmtId="0" fontId="25" fillId="25" borderId="0" xfId="51" applyFont="1" applyFill="1" applyAlignment="1">
      <alignment horizontal="right" vertical="center"/>
    </xf>
    <xf numFmtId="0" fontId="11" fillId="25" borderId="0" xfId="51" applyFont="1" applyFill="1"/>
    <xf numFmtId="0" fontId="17" fillId="0" borderId="0" xfId="51" applyFont="1"/>
    <xf numFmtId="0" fontId="10" fillId="25" borderId="10" xfId="51" applyFont="1" applyFill="1" applyBorder="1" applyAlignment="1">
      <alignment horizontal="center" vertical="center" wrapText="1"/>
    </xf>
    <xf numFmtId="0" fontId="11" fillId="25" borderId="10" xfId="51" applyFont="1" applyFill="1" applyBorder="1" applyAlignment="1">
      <alignment horizontal="center" vertical="center" wrapText="1"/>
    </xf>
    <xf numFmtId="0" fontId="11" fillId="0" borderId="0" xfId="51" applyFont="1"/>
    <xf numFmtId="3" fontId="11" fillId="0" borderId="0" xfId="51" applyNumberFormat="1" applyFont="1"/>
    <xf numFmtId="0" fontId="8" fillId="25" borderId="10" xfId="51" applyFont="1" applyFill="1" applyBorder="1" applyAlignment="1">
      <alignment horizontal="center" vertical="center" wrapText="1"/>
    </xf>
    <xf numFmtId="3" fontId="17" fillId="0" borderId="0" xfId="51" applyNumberFormat="1" applyFont="1"/>
    <xf numFmtId="0" fontId="8" fillId="25" borderId="12" xfId="51" applyFont="1" applyFill="1" applyBorder="1" applyAlignment="1">
      <alignment horizontal="center" vertical="center" wrapText="1"/>
    </xf>
    <xf numFmtId="0" fontId="8" fillId="25" borderId="12" xfId="51" applyFont="1" applyFill="1" applyBorder="1" applyAlignment="1">
      <alignment horizontal="justify" vertical="center" wrapText="1"/>
    </xf>
    <xf numFmtId="3" fontId="8" fillId="25" borderId="12" xfId="51" applyNumberFormat="1" applyFont="1" applyFill="1" applyBorder="1" applyAlignment="1">
      <alignment horizontal="center" vertical="center" wrapText="1"/>
    </xf>
    <xf numFmtId="0" fontId="11" fillId="25" borderId="13" xfId="51" applyFont="1" applyFill="1" applyBorder="1" applyAlignment="1">
      <alignment horizontal="center" vertical="center" wrapText="1"/>
    </xf>
    <xf numFmtId="0" fontId="8" fillId="25" borderId="13" xfId="51" applyFont="1" applyFill="1" applyBorder="1" applyAlignment="1">
      <alignment horizontal="left" vertical="center" wrapText="1"/>
    </xf>
    <xf numFmtId="0" fontId="8" fillId="25" borderId="13" xfId="51" applyFont="1" applyFill="1" applyBorder="1" applyAlignment="1">
      <alignment horizontal="center" vertical="center" wrapText="1"/>
    </xf>
    <xf numFmtId="3" fontId="8" fillId="25" borderId="13" xfId="51" applyNumberFormat="1" applyFont="1" applyFill="1" applyBorder="1" applyAlignment="1">
      <alignment horizontal="right" vertical="center" wrapText="1"/>
    </xf>
    <xf numFmtId="0" fontId="8" fillId="25" borderId="13" xfId="50" applyFont="1" applyFill="1" applyBorder="1" applyAlignment="1">
      <alignment horizontal="center" vertical="center"/>
    </xf>
    <xf numFmtId="0" fontId="8" fillId="25" borderId="13" xfId="50" applyFont="1" applyFill="1" applyBorder="1" applyAlignment="1">
      <alignment vertical="center" wrapText="1"/>
    </xf>
    <xf numFmtId="0" fontId="11" fillId="25" borderId="13" xfId="50" applyFont="1" applyFill="1" applyBorder="1" applyAlignment="1">
      <alignment horizontal="center" vertical="center"/>
    </xf>
    <xf numFmtId="0" fontId="11" fillId="25" borderId="13" xfId="51" applyFont="1" applyFill="1" applyBorder="1" applyAlignment="1">
      <alignment horizontal="left" vertical="center" wrapText="1"/>
    </xf>
    <xf numFmtId="3" fontId="11" fillId="25" borderId="13" xfId="34" applyNumberFormat="1" applyFont="1" applyFill="1" applyBorder="1" applyAlignment="1">
      <alignment horizontal="right" vertical="center"/>
    </xf>
    <xf numFmtId="3" fontId="11" fillId="25" borderId="13" xfId="51" applyNumberFormat="1" applyFont="1" applyFill="1" applyBorder="1" applyAlignment="1">
      <alignment horizontal="right" vertical="center" wrapText="1"/>
    </xf>
    <xf numFmtId="3" fontId="11" fillId="25" borderId="13" xfId="34" applyNumberFormat="1" applyFont="1" applyFill="1" applyBorder="1" applyAlignment="1">
      <alignment horizontal="right" vertical="center" wrapText="1"/>
    </xf>
    <xf numFmtId="165" fontId="11" fillId="25" borderId="13" xfId="34" quotePrefix="1" applyNumberFormat="1" applyFont="1" applyFill="1" applyBorder="1" applyAlignment="1">
      <alignment horizontal="center" vertical="center"/>
    </xf>
    <xf numFmtId="0" fontId="11" fillId="25" borderId="13" xfId="50" quotePrefix="1" applyFont="1" applyFill="1" applyBorder="1" applyAlignment="1">
      <alignment horizontal="center" vertical="center"/>
    </xf>
    <xf numFmtId="0" fontId="11" fillId="25" borderId="13" xfId="50" applyFont="1" applyFill="1" applyBorder="1" applyAlignment="1">
      <alignment vertical="center" wrapText="1"/>
    </xf>
    <xf numFmtId="0" fontId="8" fillId="25" borderId="13" xfId="51" applyFont="1" applyFill="1" applyBorder="1" applyAlignment="1">
      <alignment horizontal="center" vertical="center"/>
    </xf>
    <xf numFmtId="0" fontId="8" fillId="25" borderId="13" xfId="51" applyFont="1" applyFill="1" applyBorder="1" applyAlignment="1">
      <alignment vertical="center"/>
    </xf>
    <xf numFmtId="165" fontId="8" fillId="25" borderId="13" xfId="34" applyNumberFormat="1" applyFont="1" applyFill="1" applyBorder="1" applyAlignment="1">
      <alignment horizontal="center" vertical="center" wrapText="1"/>
    </xf>
    <xf numFmtId="3" fontId="8" fillId="25" borderId="13" xfId="34" applyNumberFormat="1" applyFont="1" applyFill="1" applyBorder="1" applyAlignment="1">
      <alignment horizontal="right" vertical="center"/>
    </xf>
    <xf numFmtId="165" fontId="8"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11" fillId="25" borderId="13" xfId="51" quotePrefix="1" applyFont="1" applyFill="1" applyBorder="1" applyAlignment="1">
      <alignment horizontal="center" vertical="center"/>
    </xf>
    <xf numFmtId="0" fontId="11" fillId="25" borderId="13" xfId="51" applyFont="1" applyFill="1" applyBorder="1" applyAlignment="1">
      <alignment vertical="center"/>
    </xf>
    <xf numFmtId="165" fontId="11" fillId="25" borderId="13" xfId="34" applyNumberFormat="1" applyFont="1" applyFill="1" applyBorder="1" applyAlignment="1">
      <alignment horizontal="center" vertical="center"/>
    </xf>
    <xf numFmtId="0" fontId="17" fillId="0" borderId="0" xfId="51" applyFont="1" applyAlignment="1">
      <alignment vertical="center"/>
    </xf>
    <xf numFmtId="3" fontId="17" fillId="0" borderId="0" xfId="51" applyNumberFormat="1" applyFont="1" applyAlignment="1">
      <alignment vertical="center"/>
    </xf>
    <xf numFmtId="0" fontId="8" fillId="25" borderId="13" xfId="51" applyFont="1" applyFill="1" applyBorder="1" applyAlignment="1">
      <alignment horizontal="justify" vertical="center" wrapText="1"/>
    </xf>
    <xf numFmtId="165" fontId="11" fillId="25" borderId="0" xfId="34" applyNumberFormat="1" applyFont="1" applyFill="1" applyBorder="1" applyAlignment="1">
      <alignment horizontal="center" vertical="center"/>
    </xf>
    <xf numFmtId="0" fontId="11" fillId="25" borderId="13" xfId="51" applyFont="1" applyFill="1" applyBorder="1" applyAlignment="1">
      <alignment horizontal="center" vertical="center"/>
    </xf>
    <xf numFmtId="3" fontId="10" fillId="25" borderId="13" xfId="34" applyNumberFormat="1" applyFont="1" applyFill="1" applyBorder="1" applyAlignment="1">
      <alignment horizontal="right" vertical="center"/>
    </xf>
    <xf numFmtId="165" fontId="11" fillId="25" borderId="0" xfId="34" applyNumberFormat="1" applyFont="1" applyFill="1" applyBorder="1" applyAlignment="1">
      <alignment horizontal="center" vertical="center" wrapText="1"/>
    </xf>
    <xf numFmtId="0" fontId="8" fillId="25" borderId="13" xfId="50" applyFont="1" applyFill="1" applyBorder="1" applyAlignment="1">
      <alignment horizontal="left" vertical="center" wrapText="1"/>
    </xf>
    <xf numFmtId="0" fontId="10" fillId="25" borderId="13" xfId="50" applyFont="1" applyFill="1" applyBorder="1" applyAlignment="1">
      <alignment horizontal="center" vertical="center"/>
    </xf>
    <xf numFmtId="3" fontId="8" fillId="25" borderId="13" xfId="51" applyNumberFormat="1" applyFont="1" applyFill="1" applyBorder="1" applyAlignment="1">
      <alignment horizontal="right" vertical="center"/>
    </xf>
    <xf numFmtId="3" fontId="11" fillId="25" borderId="13" xfId="51" applyNumberFormat="1" applyFont="1" applyFill="1" applyBorder="1" applyAlignment="1">
      <alignment horizontal="right"/>
    </xf>
    <xf numFmtId="3" fontId="11" fillId="25" borderId="13" xfId="34" applyNumberFormat="1" applyFont="1" applyFill="1" applyBorder="1" applyAlignment="1">
      <alignment horizontal="right"/>
    </xf>
    <xf numFmtId="3" fontId="8" fillId="25" borderId="13" xfId="34" applyNumberFormat="1" applyFont="1" applyFill="1" applyBorder="1" applyAlignment="1">
      <alignment horizontal="right"/>
    </xf>
    <xf numFmtId="0" fontId="24" fillId="25" borderId="13" xfId="50" applyFont="1" applyFill="1" applyBorder="1" applyAlignment="1">
      <alignment horizontal="center" vertical="center"/>
    </xf>
    <xf numFmtId="3" fontId="11" fillId="25" borderId="13" xfId="51" applyNumberFormat="1" applyFont="1" applyFill="1" applyBorder="1" applyAlignment="1">
      <alignment horizontal="right" vertical="center"/>
    </xf>
    <xf numFmtId="3" fontId="8" fillId="25" borderId="13" xfId="51" applyNumberFormat="1" applyFont="1" applyFill="1" applyBorder="1" applyAlignment="1">
      <alignment horizontal="right"/>
    </xf>
    <xf numFmtId="0" fontId="10" fillId="25" borderId="13" xfId="45" applyFont="1" applyFill="1" applyBorder="1" applyAlignment="1">
      <alignment horizontal="center" vertical="center" wrapText="1"/>
    </xf>
    <xf numFmtId="3" fontId="24" fillId="25" borderId="13" xfId="51" applyNumberFormat="1" applyFont="1" applyFill="1" applyBorder="1" applyAlignment="1">
      <alignment horizontal="right"/>
    </xf>
    <xf numFmtId="0" fontId="24" fillId="25" borderId="13" xfId="51" applyFont="1" applyFill="1" applyBorder="1" applyAlignment="1">
      <alignment horizontal="center" vertical="center"/>
    </xf>
    <xf numFmtId="0" fontId="20" fillId="0" borderId="0" xfId="51" applyFont="1"/>
    <xf numFmtId="0" fontId="11" fillId="25" borderId="13" xfId="45" applyFont="1" applyFill="1" applyBorder="1" applyAlignment="1">
      <alignment horizontal="center" vertical="center" wrapText="1"/>
    </xf>
    <xf numFmtId="0" fontId="11" fillId="25" borderId="13" xfId="51" applyFont="1" applyFill="1" applyBorder="1"/>
    <xf numFmtId="0" fontId="11" fillId="25" borderId="13" xfId="51" applyFont="1" applyFill="1" applyBorder="1" applyAlignment="1">
      <alignment vertical="center" wrapText="1"/>
    </xf>
    <xf numFmtId="0" fontId="11" fillId="25" borderId="13" xfId="51" applyNumberFormat="1" applyFont="1" applyFill="1" applyBorder="1" applyAlignment="1">
      <alignment horizontal="center" vertical="center" wrapText="1"/>
    </xf>
    <xf numFmtId="3" fontId="11" fillId="25" borderId="13" xfId="45" applyNumberFormat="1" applyFont="1" applyFill="1" applyBorder="1" applyAlignment="1">
      <alignment horizontal="center" vertical="center" wrapText="1"/>
    </xf>
    <xf numFmtId="0" fontId="8" fillId="25" borderId="13" xfId="50" applyFont="1" applyFill="1" applyBorder="1" applyAlignment="1">
      <alignment horizontal="center" vertical="center" wrapText="1"/>
    </xf>
    <xf numFmtId="0" fontId="18" fillId="0" borderId="0" xfId="51" applyFont="1" applyAlignment="1"/>
    <xf numFmtId="0" fontId="10" fillId="25" borderId="13" xfId="50" applyFont="1" applyFill="1" applyBorder="1" applyAlignment="1">
      <alignment horizontal="center"/>
    </xf>
    <xf numFmtId="0" fontId="8" fillId="25" borderId="13" xfId="50" quotePrefix="1" applyFont="1" applyFill="1" applyBorder="1" applyAlignment="1">
      <alignment horizontal="center" vertical="center"/>
    </xf>
    <xf numFmtId="0" fontId="11" fillId="25" borderId="14" xfId="51" applyFont="1" applyFill="1" applyBorder="1" applyAlignment="1">
      <alignment horizontal="center" vertical="center" wrapText="1"/>
    </xf>
    <xf numFmtId="0" fontId="24" fillId="25" borderId="14" xfId="50" applyFont="1" applyFill="1" applyBorder="1" applyAlignment="1">
      <alignment horizontal="center" vertical="center"/>
    </xf>
    <xf numFmtId="0" fontId="11" fillId="25" borderId="14" xfId="51" applyFont="1" applyFill="1" applyBorder="1" applyAlignment="1">
      <alignment horizontal="center" vertical="center"/>
    </xf>
    <xf numFmtId="0" fontId="11" fillId="25" borderId="0" xfId="51" applyFont="1" applyFill="1" applyAlignment="1">
      <alignment horizontal="center" vertical="center"/>
    </xf>
    <xf numFmtId="0" fontId="17" fillId="0" borderId="0" xfId="51" applyFont="1" applyAlignment="1">
      <alignment horizontal="center"/>
    </xf>
    <xf numFmtId="165" fontId="17" fillId="0" borderId="0" xfId="34" applyNumberFormat="1" applyFont="1"/>
    <xf numFmtId="0" fontId="17" fillId="0" borderId="0" xfId="51" applyFont="1" applyAlignment="1">
      <alignment horizontal="center" vertical="center"/>
    </xf>
    <xf numFmtId="0" fontId="2" fillId="0" borderId="0" xfId="51" applyFont="1" applyAlignment="1">
      <alignment horizontal="center" vertical="center"/>
    </xf>
    <xf numFmtId="0" fontId="2" fillId="0" borderId="0" xfId="51" applyFont="1"/>
    <xf numFmtId="0" fontId="3" fillId="0" borderId="0" xfId="51" applyFont="1" applyAlignment="1">
      <alignment horizontal="center" vertical="center" wrapText="1"/>
    </xf>
    <xf numFmtId="0" fontId="25" fillId="0" borderId="0" xfId="51" applyFont="1" applyAlignment="1">
      <alignment horizontal="right" vertical="center"/>
    </xf>
    <xf numFmtId="3" fontId="23" fillId="0" borderId="0" xfId="51" applyNumberFormat="1" applyFont="1"/>
    <xf numFmtId="0" fontId="8" fillId="0" borderId="0" xfId="51" applyFont="1" applyBorder="1" applyAlignment="1">
      <alignment horizontal="center" vertical="center" wrapText="1"/>
    </xf>
    <xf numFmtId="166" fontId="11" fillId="0" borderId="0" xfId="28" applyNumberFormat="1" applyFont="1"/>
    <xf numFmtId="0" fontId="11" fillId="25" borderId="10" xfId="51" quotePrefix="1" applyFont="1" applyFill="1" applyBorder="1" applyAlignment="1">
      <alignment horizontal="center" vertical="center" wrapText="1"/>
    </xf>
    <xf numFmtId="0" fontId="8" fillId="25" borderId="15" xfId="51" quotePrefix="1" applyFont="1" applyFill="1" applyBorder="1" applyAlignment="1">
      <alignment horizontal="center" vertical="center" wrapText="1"/>
    </xf>
    <xf numFmtId="0" fontId="8" fillId="25" borderId="16" xfId="51" quotePrefix="1" applyFont="1" applyFill="1" applyBorder="1" applyAlignment="1">
      <alignment horizontal="center" vertical="center" wrapText="1"/>
    </xf>
    <xf numFmtId="0" fontId="8" fillId="25" borderId="15" xfId="51" applyFont="1" applyFill="1" applyBorder="1" applyAlignment="1">
      <alignment horizontal="center" vertical="center" wrapText="1"/>
    </xf>
    <xf numFmtId="3" fontId="8" fillId="25" borderId="15" xfId="51" applyNumberFormat="1" applyFont="1" applyFill="1" applyBorder="1" applyAlignment="1">
      <alignment horizontal="center" vertical="center" wrapText="1"/>
    </xf>
    <xf numFmtId="3" fontId="8" fillId="25" borderId="15" xfId="51" applyNumberFormat="1" applyFont="1" applyFill="1" applyBorder="1" applyAlignment="1">
      <alignment horizontal="right" vertical="center" wrapText="1"/>
    </xf>
    <xf numFmtId="3" fontId="8" fillId="25" borderId="17" xfId="51" applyNumberFormat="1" applyFont="1" applyFill="1" applyBorder="1" applyAlignment="1">
      <alignment horizontal="center" vertical="center" wrapText="1"/>
    </xf>
    <xf numFmtId="3" fontId="8" fillId="25" borderId="18" xfId="51" applyNumberFormat="1" applyFont="1" applyFill="1" applyBorder="1" applyAlignment="1">
      <alignment horizontal="center" vertical="center" wrapText="1"/>
    </xf>
    <xf numFmtId="3" fontId="8" fillId="0" borderId="0" xfId="51" applyNumberFormat="1" applyFont="1" applyBorder="1" applyAlignment="1">
      <alignment horizontal="center" vertical="center" wrapText="1"/>
    </xf>
    <xf numFmtId="3" fontId="8" fillId="25" borderId="12" xfId="51" applyNumberFormat="1" applyFont="1" applyFill="1" applyBorder="1" applyAlignment="1">
      <alignment horizontal="right" vertical="center" wrapText="1"/>
    </xf>
    <xf numFmtId="166" fontId="11" fillId="0" borderId="0" xfId="51" applyNumberFormat="1" applyFont="1"/>
    <xf numFmtId="0" fontId="27" fillId="0" borderId="19" xfId="0" applyFont="1" applyBorder="1" applyAlignment="1">
      <alignment horizontal="center" wrapText="1"/>
    </xf>
    <xf numFmtId="0" fontId="27" fillId="0" borderId="20" xfId="0" applyFont="1" applyBorder="1" applyAlignment="1">
      <alignment horizontal="center" wrapText="1"/>
    </xf>
    <xf numFmtId="0" fontId="27" fillId="0" borderId="21" xfId="0" applyFont="1" applyBorder="1" applyAlignment="1">
      <alignment horizontal="center" wrapText="1"/>
    </xf>
    <xf numFmtId="0" fontId="27" fillId="0" borderId="22" xfId="0" applyFont="1" applyBorder="1" applyAlignment="1">
      <alignment horizontal="center" vertical="top" wrapText="1"/>
    </xf>
    <xf numFmtId="0" fontId="34" fillId="0" borderId="19" xfId="0" applyFont="1" applyBorder="1" applyAlignment="1">
      <alignment horizontal="center" wrapText="1"/>
    </xf>
    <xf numFmtId="0" fontId="34" fillId="0" borderId="20" xfId="0" applyFont="1" applyBorder="1" applyAlignment="1">
      <alignment horizontal="center" wrapText="1"/>
    </xf>
    <xf numFmtId="0" fontId="19" fillId="0" borderId="0" xfId="51" applyFont="1"/>
    <xf numFmtId="0" fontId="35" fillId="0" borderId="19" xfId="0" applyFont="1" applyBorder="1" applyAlignment="1">
      <alignment horizontal="center" wrapText="1"/>
    </xf>
    <xf numFmtId="0" fontId="35" fillId="0" borderId="20" xfId="0" applyFont="1" applyBorder="1" applyAlignment="1">
      <alignment horizontal="center" wrapText="1"/>
    </xf>
    <xf numFmtId="165" fontId="11" fillId="0" borderId="0" xfId="34" quotePrefix="1" applyNumberFormat="1" applyFont="1" applyBorder="1" applyAlignment="1">
      <alignment horizontal="center" vertical="center"/>
    </xf>
    <xf numFmtId="0" fontId="36" fillId="0" borderId="19" xfId="0" applyFont="1" applyBorder="1" applyAlignment="1">
      <alignment horizontal="center" wrapText="1"/>
    </xf>
    <xf numFmtId="0" fontId="36" fillId="0" borderId="20" xfId="0" applyFont="1" applyBorder="1" applyAlignment="1">
      <alignment horizontal="center" wrapText="1"/>
    </xf>
    <xf numFmtId="165" fontId="8" fillId="0" borderId="0" xfId="34" applyNumberFormat="1" applyFont="1" applyBorder="1" applyAlignment="1">
      <alignment horizontal="center" vertical="center"/>
    </xf>
    <xf numFmtId="0" fontId="8" fillId="0" borderId="0" xfId="51" applyFont="1" applyAlignment="1">
      <alignment vertical="center"/>
    </xf>
    <xf numFmtId="165" fontId="37" fillId="25" borderId="13" xfId="33" applyNumberFormat="1" applyFont="1" applyFill="1" applyBorder="1" applyAlignment="1">
      <alignment vertical="center"/>
    </xf>
    <xf numFmtId="0" fontId="11" fillId="0" borderId="0" xfId="51" applyFont="1" applyAlignment="1">
      <alignment vertical="center"/>
    </xf>
    <xf numFmtId="165" fontId="11" fillId="0" borderId="0" xfId="34" applyNumberFormat="1" applyFont="1" applyBorder="1" applyAlignment="1">
      <alignment horizontal="center" vertical="center"/>
    </xf>
    <xf numFmtId="3" fontId="11" fillId="0" borderId="0" xfId="51" applyNumberFormat="1" applyFont="1" applyAlignment="1">
      <alignment vertical="center"/>
    </xf>
    <xf numFmtId="0" fontId="11" fillId="25" borderId="14" xfId="51" quotePrefix="1" applyFont="1" applyFill="1" applyBorder="1" applyAlignment="1">
      <alignment horizontal="center" vertical="center"/>
    </xf>
    <xf numFmtId="0" fontId="11" fillId="25" borderId="14" xfId="51" applyFont="1" applyFill="1" applyBorder="1" applyAlignment="1">
      <alignment vertical="center"/>
    </xf>
    <xf numFmtId="165" fontId="11" fillId="25" borderId="14" xfId="34" applyNumberFormat="1" applyFont="1" applyFill="1" applyBorder="1" applyAlignment="1">
      <alignment horizontal="center" vertical="center"/>
    </xf>
    <xf numFmtId="3" fontId="11" fillId="25" borderId="14" xfId="34" applyNumberFormat="1" applyFont="1" applyFill="1" applyBorder="1" applyAlignment="1">
      <alignment horizontal="right" vertical="center"/>
    </xf>
    <xf numFmtId="3" fontId="11" fillId="25" borderId="14" xfId="51" applyNumberFormat="1" applyFont="1" applyFill="1" applyBorder="1" applyAlignment="1">
      <alignment horizontal="right" vertical="center" wrapText="1"/>
    </xf>
    <xf numFmtId="0" fontId="11" fillId="25" borderId="23" xfId="51" applyFont="1" applyFill="1" applyBorder="1" applyAlignment="1">
      <alignment horizontal="center" vertical="center"/>
    </xf>
    <xf numFmtId="0" fontId="11" fillId="25" borderId="23" xfId="51" applyFont="1" applyFill="1" applyBorder="1" applyAlignment="1">
      <alignment vertical="center"/>
    </xf>
    <xf numFmtId="165" fontId="11" fillId="25" borderId="23" xfId="34" applyNumberFormat="1" applyFont="1" applyFill="1" applyBorder="1" applyAlignment="1">
      <alignment horizontal="center" vertical="center"/>
    </xf>
    <xf numFmtId="3" fontId="10" fillId="25" borderId="23" xfId="34" applyNumberFormat="1" applyFont="1" applyFill="1" applyBorder="1" applyAlignment="1">
      <alignment horizontal="right" vertical="center"/>
    </xf>
    <xf numFmtId="3" fontId="8" fillId="25" borderId="23" xfId="51" applyNumberFormat="1" applyFont="1" applyFill="1" applyBorder="1" applyAlignment="1">
      <alignment horizontal="right" vertical="center" wrapText="1"/>
    </xf>
    <xf numFmtId="3" fontId="11" fillId="25" borderId="23" xfId="34" applyNumberFormat="1" applyFont="1" applyFill="1" applyBorder="1" applyAlignment="1">
      <alignment horizontal="right" vertical="center"/>
    </xf>
    <xf numFmtId="165" fontId="8" fillId="26" borderId="0" xfId="34" applyNumberFormat="1" applyFont="1" applyFill="1" applyBorder="1" applyAlignment="1">
      <alignment horizontal="center" vertical="center" wrapText="1"/>
    </xf>
    <xf numFmtId="165" fontId="8" fillId="27" borderId="0" xfId="34" applyNumberFormat="1" applyFont="1" applyFill="1" applyBorder="1" applyAlignment="1">
      <alignment horizontal="center" vertical="center"/>
    </xf>
    <xf numFmtId="0" fontId="8" fillId="0" borderId="10" xfId="51" applyFont="1" applyBorder="1" applyAlignment="1">
      <alignment horizontal="center" vertical="center"/>
    </xf>
    <xf numFmtId="0" fontId="8" fillId="25" borderId="14" xfId="50" applyFont="1" applyFill="1" applyBorder="1" applyAlignment="1">
      <alignment horizontal="center" vertical="center"/>
    </xf>
    <xf numFmtId="0" fontId="8" fillId="25" borderId="14" xfId="50" applyFont="1" applyFill="1" applyBorder="1" applyAlignment="1">
      <alignment horizontal="left" vertical="center" wrapText="1"/>
    </xf>
    <xf numFmtId="3" fontId="8" fillId="25" borderId="14" xfId="34" applyNumberFormat="1" applyFont="1" applyFill="1" applyBorder="1" applyAlignment="1">
      <alignment horizontal="right" vertical="center"/>
    </xf>
    <xf numFmtId="3" fontId="8" fillId="25" borderId="14" xfId="51" applyNumberFormat="1" applyFont="1" applyFill="1" applyBorder="1" applyAlignment="1">
      <alignment horizontal="right" vertical="center" wrapText="1"/>
    </xf>
    <xf numFmtId="3" fontId="8" fillId="28" borderId="10" xfId="51" applyNumberFormat="1" applyFont="1" applyFill="1" applyBorder="1" applyAlignment="1">
      <alignment vertical="center"/>
    </xf>
    <xf numFmtId="171" fontId="8" fillId="28" borderId="10" xfId="51" applyNumberFormat="1" applyFont="1" applyFill="1" applyBorder="1" applyAlignment="1">
      <alignment vertical="center"/>
    </xf>
    <xf numFmtId="165" fontId="8" fillId="28" borderId="10" xfId="28" applyNumberFormat="1" applyFont="1" applyFill="1" applyBorder="1" applyAlignment="1">
      <alignment vertical="center"/>
    </xf>
    <xf numFmtId="171" fontId="8" fillId="28" borderId="24" xfId="51" applyNumberFormat="1" applyFont="1" applyFill="1" applyBorder="1" applyAlignment="1">
      <alignment vertical="center"/>
    </xf>
    <xf numFmtId="166" fontId="8" fillId="28" borderId="10" xfId="51" applyNumberFormat="1" applyFont="1" applyFill="1" applyBorder="1" applyAlignment="1">
      <alignment vertical="center"/>
    </xf>
    <xf numFmtId="0" fontId="8" fillId="25" borderId="23" xfId="50" applyFont="1" applyFill="1" applyBorder="1" applyAlignment="1">
      <alignment horizontal="center" vertical="center"/>
    </xf>
    <xf numFmtId="0" fontId="8" fillId="25" borderId="23" xfId="50" applyFont="1" applyFill="1" applyBorder="1" applyAlignment="1">
      <alignment horizontal="left" vertical="center" wrapText="1"/>
    </xf>
    <xf numFmtId="0" fontId="10" fillId="25" borderId="23" xfId="50" applyFont="1" applyFill="1" applyBorder="1" applyAlignment="1">
      <alignment horizontal="center" vertical="center"/>
    </xf>
    <xf numFmtId="3" fontId="8" fillId="25" borderId="23" xfId="51" applyNumberFormat="1" applyFont="1" applyFill="1" applyBorder="1" applyAlignment="1">
      <alignment horizontal="right" vertical="center"/>
    </xf>
    <xf numFmtId="3" fontId="11" fillId="25" borderId="23" xfId="51" applyNumberFormat="1" applyFont="1" applyFill="1" applyBorder="1" applyAlignment="1">
      <alignment horizontal="right"/>
    </xf>
    <xf numFmtId="165" fontId="8" fillId="25" borderId="23" xfId="51" applyNumberFormat="1" applyFont="1" applyFill="1" applyBorder="1" applyAlignment="1">
      <alignment horizontal="center" vertical="center"/>
    </xf>
    <xf numFmtId="165" fontId="8" fillId="0" borderId="0" xfId="51" applyNumberFormat="1" applyFont="1" applyBorder="1" applyAlignment="1">
      <alignment horizontal="center" vertical="center"/>
    </xf>
    <xf numFmtId="3" fontId="8" fillId="0" borderId="0" xfId="51" applyNumberFormat="1" applyFont="1" applyAlignment="1">
      <alignment vertical="center"/>
    </xf>
    <xf numFmtId="172" fontId="8" fillId="0" borderId="0" xfId="51" applyNumberFormat="1" applyFont="1" applyAlignment="1">
      <alignment vertical="center"/>
    </xf>
    <xf numFmtId="173" fontId="8" fillId="0" borderId="0" xfId="51" applyNumberFormat="1" applyFont="1" applyAlignment="1">
      <alignment vertical="center"/>
    </xf>
    <xf numFmtId="166" fontId="8" fillId="0" borderId="0" xfId="28" applyNumberFormat="1" applyFont="1" applyAlignment="1">
      <alignment vertical="center"/>
    </xf>
    <xf numFmtId="0" fontId="11" fillId="0" borderId="0" xfId="51" applyFont="1" applyBorder="1" applyAlignment="1">
      <alignment horizontal="center" vertical="center"/>
    </xf>
    <xf numFmtId="0" fontId="24" fillId="0" borderId="0" xfId="51" applyFont="1" applyBorder="1" applyAlignment="1">
      <alignment horizontal="center" vertical="center"/>
    </xf>
    <xf numFmtId="0" fontId="24" fillId="0" borderId="0" xfId="51" applyFont="1"/>
    <xf numFmtId="0" fontId="11" fillId="0" borderId="0" xfId="51" applyNumberFormat="1" applyFont="1" applyBorder="1" applyAlignment="1">
      <alignment horizontal="center" vertical="center" wrapText="1"/>
    </xf>
    <xf numFmtId="0" fontId="11" fillId="0" borderId="0" xfId="51" applyFont="1" applyBorder="1" applyAlignment="1">
      <alignment horizontal="center" vertical="center" wrapText="1"/>
    </xf>
    <xf numFmtId="0" fontId="8" fillId="0" borderId="0" xfId="51" applyFont="1" applyBorder="1" applyAlignment="1">
      <alignment horizontal="center" vertical="center"/>
    </xf>
    <xf numFmtId="43" fontId="8" fillId="0" borderId="0" xfId="51" applyNumberFormat="1" applyFont="1" applyAlignment="1">
      <alignment vertical="center"/>
    </xf>
    <xf numFmtId="0" fontId="8" fillId="0" borderId="0" xfId="51" applyFont="1" applyAlignment="1"/>
    <xf numFmtId="166" fontId="8" fillId="0" borderId="0" xfId="28" applyNumberFormat="1" applyFont="1" applyAlignment="1"/>
    <xf numFmtId="166" fontId="8" fillId="0" borderId="0" xfId="28" applyNumberFormat="1" applyFont="1"/>
    <xf numFmtId="43" fontId="11" fillId="0" borderId="0" xfId="28" applyNumberFormat="1" applyFont="1"/>
    <xf numFmtId="0" fontId="11" fillId="25" borderId="14" xfId="51" applyFont="1" applyFill="1" applyBorder="1" applyAlignment="1">
      <alignment vertical="center" wrapText="1"/>
    </xf>
    <xf numFmtId="3" fontId="11" fillId="25" borderId="14" xfId="51" applyNumberFormat="1" applyFont="1" applyFill="1" applyBorder="1" applyAlignment="1">
      <alignment horizontal="right" vertical="center"/>
    </xf>
    <xf numFmtId="3" fontId="11" fillId="25" borderId="14" xfId="51" applyNumberFormat="1" applyFont="1" applyFill="1" applyBorder="1" applyAlignment="1">
      <alignment horizontal="right"/>
    </xf>
    <xf numFmtId="3" fontId="11" fillId="25" borderId="14" xfId="34" applyNumberFormat="1" applyFont="1" applyFill="1" applyBorder="1" applyAlignment="1">
      <alignment horizontal="right"/>
    </xf>
    <xf numFmtId="0" fontId="11" fillId="0" borderId="0" xfId="51" applyFont="1" applyAlignment="1">
      <alignment horizontal="center" vertical="center"/>
    </xf>
    <xf numFmtId="1" fontId="11" fillId="0" borderId="0" xfId="53" applyNumberFormat="1" applyFont="1" applyFill="1" applyAlignment="1">
      <alignment horizontal="left" vertical="center" wrapText="1"/>
    </xf>
    <xf numFmtId="0" fontId="11" fillId="0" borderId="0" xfId="51" applyFont="1" applyAlignment="1">
      <alignment horizontal="left" vertical="center" wrapText="1"/>
    </xf>
    <xf numFmtId="165" fontId="12" fillId="0" borderId="0" xfId="28" applyNumberFormat="1" applyFont="1" applyFill="1" applyAlignment="1">
      <alignment vertical="center" wrapText="1"/>
    </xf>
    <xf numFmtId="165" fontId="12" fillId="0" borderId="0" xfId="28" applyNumberFormat="1" applyFont="1" applyFill="1" applyAlignment="1">
      <alignment horizontal="center" vertical="center" wrapText="1"/>
    </xf>
    <xf numFmtId="165" fontId="12" fillId="0" borderId="0" xfId="28" applyNumberFormat="1" applyFont="1" applyFill="1" applyAlignment="1">
      <alignment horizontal="right" vertical="center"/>
    </xf>
    <xf numFmtId="165" fontId="12" fillId="0" borderId="0" xfId="28" applyNumberFormat="1" applyFont="1" applyFill="1" applyBorder="1" applyAlignment="1">
      <alignment vertical="center"/>
    </xf>
    <xf numFmtId="165" fontId="12" fillId="0" borderId="0" xfId="28" applyNumberFormat="1" applyFont="1" applyFill="1" applyBorder="1" applyAlignment="1">
      <alignment vertical="center" wrapText="1"/>
    </xf>
    <xf numFmtId="165" fontId="38" fillId="0" borderId="25" xfId="28" applyNumberFormat="1" applyFont="1" applyFill="1" applyBorder="1" applyAlignment="1">
      <alignment vertical="center"/>
    </xf>
    <xf numFmtId="165" fontId="38" fillId="0" borderId="25" xfId="28" applyNumberFormat="1" applyFont="1" applyFill="1" applyBorder="1" applyAlignment="1">
      <alignment horizontal="center" vertical="center"/>
    </xf>
    <xf numFmtId="165" fontId="12" fillId="0" borderId="25" xfId="28" applyNumberFormat="1" applyFont="1" applyFill="1" applyBorder="1" applyAlignment="1">
      <alignment vertical="center"/>
    </xf>
    <xf numFmtId="165" fontId="12" fillId="0" borderId="10" xfId="28" applyNumberFormat="1" applyFont="1" applyFill="1" applyBorder="1" applyAlignment="1">
      <alignment horizontal="center" vertical="center" wrapText="1"/>
    </xf>
    <xf numFmtId="165" fontId="12" fillId="0" borderId="11" xfId="28" applyNumberFormat="1" applyFont="1" applyFill="1" applyBorder="1" applyAlignment="1">
      <alignment vertical="center" wrapText="1"/>
    </xf>
    <xf numFmtId="165" fontId="12" fillId="0" borderId="26" xfId="28" applyNumberFormat="1" applyFont="1" applyFill="1" applyBorder="1" applyAlignment="1">
      <alignment vertical="center" wrapText="1"/>
    </xf>
    <xf numFmtId="165" fontId="12" fillId="0" borderId="27" xfId="28" applyNumberFormat="1" applyFont="1" applyFill="1" applyBorder="1" applyAlignment="1">
      <alignment vertical="center" wrapText="1"/>
    </xf>
    <xf numFmtId="165" fontId="12" fillId="0" borderId="17" xfId="28" applyNumberFormat="1" applyFont="1" applyFill="1" applyBorder="1" applyAlignment="1">
      <alignment vertical="center" wrapText="1"/>
    </xf>
    <xf numFmtId="165" fontId="12" fillId="0" borderId="25" xfId="28" applyNumberFormat="1" applyFont="1" applyFill="1" applyBorder="1" applyAlignment="1">
      <alignment vertical="center" wrapText="1"/>
    </xf>
    <xf numFmtId="165" fontId="12" fillId="0" borderId="28" xfId="28" applyNumberFormat="1" applyFont="1" applyFill="1" applyBorder="1" applyAlignment="1">
      <alignment vertical="center" wrapText="1"/>
    </xf>
    <xf numFmtId="165" fontId="12" fillId="0" borderId="0" xfId="28" applyNumberFormat="1" applyFont="1" applyFill="1" applyBorder="1" applyAlignment="1">
      <alignment horizontal="center" vertical="center" wrapText="1"/>
    </xf>
    <xf numFmtId="165" fontId="12" fillId="0" borderId="29" xfId="28" applyNumberFormat="1" applyFont="1" applyFill="1" applyBorder="1" applyAlignment="1">
      <alignment vertical="center" wrapText="1"/>
    </xf>
    <xf numFmtId="165" fontId="12" fillId="0" borderId="15" xfId="28" applyNumberFormat="1" applyFont="1" applyFill="1" applyBorder="1" applyAlignment="1">
      <alignment vertical="center" wrapText="1"/>
    </xf>
    <xf numFmtId="165" fontId="12" fillId="0" borderId="30" xfId="28" applyNumberFormat="1" applyFont="1" applyFill="1" applyBorder="1" applyAlignment="1">
      <alignment vertical="center" wrapText="1"/>
    </xf>
    <xf numFmtId="165" fontId="59" fillId="26" borderId="0" xfId="28" applyNumberFormat="1" applyFont="1" applyFill="1" applyBorder="1" applyAlignment="1">
      <alignment horizontal="center" vertical="center" wrapText="1"/>
    </xf>
    <xf numFmtId="3" fontId="12" fillId="0" borderId="10" xfId="28" quotePrefix="1" applyNumberFormat="1" applyFont="1" applyFill="1" applyBorder="1" applyAlignment="1">
      <alignment horizontal="center" vertical="center" wrapText="1"/>
    </xf>
    <xf numFmtId="165" fontId="12" fillId="24" borderId="10" xfId="28" quotePrefix="1" applyNumberFormat="1" applyFont="1" applyFill="1" applyBorder="1" applyAlignment="1">
      <alignment horizontal="center" vertical="center" wrapText="1"/>
    </xf>
    <xf numFmtId="165" fontId="26" fillId="24" borderId="10" xfId="28" quotePrefix="1" applyNumberFormat="1" applyFont="1" applyFill="1" applyBorder="1" applyAlignment="1">
      <alignment horizontal="center" vertical="center" wrapText="1"/>
    </xf>
    <xf numFmtId="165" fontId="12" fillId="24" borderId="12" xfId="28" quotePrefix="1" applyNumberFormat="1" applyFont="1" applyFill="1" applyBorder="1" applyAlignment="1">
      <alignment horizontal="center" vertical="center" wrapText="1"/>
    </xf>
    <xf numFmtId="165" fontId="26" fillId="24" borderId="12" xfId="28" applyNumberFormat="1" applyFont="1" applyFill="1" applyBorder="1" applyAlignment="1">
      <alignment horizontal="center" vertical="center" wrapText="1"/>
    </xf>
    <xf numFmtId="165" fontId="26" fillId="24" borderId="12" xfId="28" quotePrefix="1" applyNumberFormat="1" applyFont="1" applyFill="1" applyBorder="1" applyAlignment="1">
      <alignment horizontal="center" vertical="center" wrapText="1"/>
    </xf>
    <xf numFmtId="165" fontId="26" fillId="25" borderId="13" xfId="28" applyNumberFormat="1" applyFont="1" applyFill="1" applyBorder="1" applyAlignment="1">
      <alignment horizontal="center" vertical="center"/>
    </xf>
    <xf numFmtId="165" fontId="26" fillId="25" borderId="13" xfId="28" applyNumberFormat="1" applyFont="1" applyFill="1" applyBorder="1" applyAlignment="1">
      <alignment horizontal="left" vertical="center"/>
    </xf>
    <xf numFmtId="165" fontId="12" fillId="25" borderId="0" xfId="28" applyNumberFormat="1" applyFont="1" applyFill="1" applyBorder="1" applyAlignment="1">
      <alignment vertical="center" wrapText="1"/>
    </xf>
    <xf numFmtId="165" fontId="26" fillId="24" borderId="13" xfId="28" applyNumberFormat="1" applyFont="1" applyFill="1" applyBorder="1" applyAlignment="1">
      <alignment horizontal="center" vertical="center"/>
    </xf>
    <xf numFmtId="165" fontId="26" fillId="24" borderId="13" xfId="28" applyNumberFormat="1" applyFont="1" applyFill="1" applyBorder="1" applyAlignment="1">
      <alignment horizontal="left" vertical="center" wrapText="1"/>
    </xf>
    <xf numFmtId="165" fontId="26" fillId="24" borderId="13" xfId="28" applyNumberFormat="1" applyFont="1" applyFill="1" applyBorder="1" applyAlignment="1">
      <alignment horizontal="center" vertical="center" wrapText="1"/>
    </xf>
    <xf numFmtId="165" fontId="26" fillId="24" borderId="13" xfId="28" applyNumberFormat="1" applyFont="1" applyFill="1" applyBorder="1" applyAlignment="1">
      <alignment horizontal="right" vertical="center"/>
    </xf>
    <xf numFmtId="165" fontId="26" fillId="0" borderId="0" xfId="28" applyNumberFormat="1" applyFont="1" applyFill="1" applyBorder="1" applyAlignment="1">
      <alignment vertical="center"/>
    </xf>
    <xf numFmtId="165" fontId="26" fillId="0" borderId="13" xfId="28" applyNumberFormat="1" applyFont="1" applyFill="1" applyBorder="1" applyAlignment="1">
      <alignment horizontal="center" vertical="center"/>
    </xf>
    <xf numFmtId="165" fontId="26" fillId="0" borderId="13" xfId="28" applyNumberFormat="1" applyFont="1" applyFill="1" applyBorder="1" applyAlignment="1">
      <alignment vertical="center" wrapText="1"/>
    </xf>
    <xf numFmtId="165" fontId="26" fillId="25" borderId="13" xfId="28" applyNumberFormat="1" applyFont="1" applyFill="1" applyBorder="1" applyAlignment="1">
      <alignment horizontal="left" vertical="center" wrapText="1"/>
    </xf>
    <xf numFmtId="165" fontId="26" fillId="25" borderId="13" xfId="28" applyNumberFormat="1" applyFont="1" applyFill="1" applyBorder="1" applyAlignment="1">
      <alignment horizontal="center" vertical="center" wrapText="1"/>
    </xf>
    <xf numFmtId="165" fontId="26" fillId="25" borderId="13" xfId="28" applyNumberFormat="1" applyFont="1" applyFill="1" applyBorder="1" applyAlignment="1">
      <alignment horizontal="right" vertical="center"/>
    </xf>
    <xf numFmtId="165" fontId="26" fillId="25" borderId="0" xfId="28" applyNumberFormat="1" applyFont="1" applyFill="1" applyBorder="1" applyAlignment="1">
      <alignment vertical="center"/>
    </xf>
    <xf numFmtId="165" fontId="26" fillId="0" borderId="13" xfId="28" quotePrefix="1" applyNumberFormat="1" applyFont="1" applyFill="1" applyBorder="1" applyAlignment="1">
      <alignment horizontal="center" vertical="center"/>
    </xf>
    <xf numFmtId="165" fontId="40" fillId="0" borderId="13" xfId="28" applyNumberFormat="1" applyFont="1" applyFill="1" applyBorder="1" applyAlignment="1">
      <alignment horizontal="justify" vertical="center" wrapText="1"/>
    </xf>
    <xf numFmtId="165" fontId="26" fillId="0" borderId="13" xfId="28" applyNumberFormat="1" applyFont="1" applyFill="1" applyBorder="1" applyAlignment="1">
      <alignment horizontal="justify" vertical="center" wrapText="1"/>
    </xf>
    <xf numFmtId="165" fontId="40" fillId="0" borderId="13" xfId="28" quotePrefix="1" applyNumberFormat="1" applyFont="1" applyFill="1" applyBorder="1" applyAlignment="1">
      <alignment vertical="center" wrapText="1"/>
    </xf>
    <xf numFmtId="165" fontId="26" fillId="0" borderId="13" xfId="28" applyNumberFormat="1" applyFont="1" applyFill="1" applyBorder="1" applyAlignment="1">
      <alignment horizontal="center" vertical="center" wrapText="1"/>
    </xf>
    <xf numFmtId="165" fontId="26" fillId="0" borderId="13" xfId="28" applyNumberFormat="1" applyFont="1" applyFill="1" applyBorder="1" applyAlignment="1">
      <alignment horizontal="right" vertical="center"/>
    </xf>
    <xf numFmtId="165" fontId="12" fillId="0" borderId="13" xfId="28" quotePrefix="1" applyNumberFormat="1" applyFont="1" applyFill="1" applyBorder="1" applyAlignment="1">
      <alignment horizontal="center" vertical="center"/>
    </xf>
    <xf numFmtId="165" fontId="12" fillId="0" borderId="13" xfId="28" applyNumberFormat="1" applyFont="1" applyFill="1" applyBorder="1" applyAlignment="1">
      <alignment horizontal="justify" vertical="center" wrapText="1"/>
    </xf>
    <xf numFmtId="165" fontId="12" fillId="0" borderId="13" xfId="28" applyNumberFormat="1" applyFont="1" applyFill="1" applyBorder="1" applyAlignment="1">
      <alignment horizontal="center" vertical="center" wrapText="1"/>
    </xf>
    <xf numFmtId="165" fontId="12" fillId="0" borderId="13" xfId="28" applyNumberFormat="1" applyFont="1" applyFill="1" applyBorder="1" applyAlignment="1">
      <alignment horizontal="right" vertical="center"/>
    </xf>
    <xf numFmtId="0" fontId="12" fillId="0" borderId="13" xfId="28" quotePrefix="1" applyNumberFormat="1" applyFont="1" applyFill="1" applyBorder="1" applyAlignment="1">
      <alignment horizontal="center" vertical="center"/>
    </xf>
    <xf numFmtId="165" fontId="12" fillId="25" borderId="13" xfId="28" applyNumberFormat="1" applyFont="1" applyFill="1" applyBorder="1" applyAlignment="1">
      <alignment horizontal="right" vertical="center"/>
    </xf>
    <xf numFmtId="165" fontId="40" fillId="0" borderId="13" xfId="28" applyNumberFormat="1" applyFont="1" applyFill="1" applyBorder="1" applyAlignment="1">
      <alignment horizontal="right" vertical="center"/>
    </xf>
    <xf numFmtId="165" fontId="40" fillId="0" borderId="0" xfId="28" applyNumberFormat="1" applyFont="1" applyFill="1" applyBorder="1" applyAlignment="1">
      <alignment vertical="center"/>
    </xf>
    <xf numFmtId="165" fontId="26" fillId="0" borderId="13" xfId="28" applyNumberFormat="1" applyFont="1" applyFill="1" applyBorder="1" applyAlignment="1">
      <alignment horizontal="left" vertical="center" wrapText="1"/>
    </xf>
    <xf numFmtId="165" fontId="12" fillId="0" borderId="13" xfId="28" applyNumberFormat="1" applyFont="1" applyFill="1" applyBorder="1" applyAlignment="1">
      <alignment horizontal="center" vertical="center"/>
    </xf>
    <xf numFmtId="165" fontId="12" fillId="0" borderId="13" xfId="28" applyNumberFormat="1" applyFont="1" applyFill="1" applyBorder="1" applyAlignment="1">
      <alignment horizontal="left" vertical="center" wrapText="1"/>
    </xf>
    <xf numFmtId="165" fontId="12" fillId="0" borderId="13" xfId="28" applyNumberFormat="1" applyFont="1" applyFill="1" applyBorder="1" applyAlignment="1">
      <alignment vertical="center"/>
    </xf>
    <xf numFmtId="165" fontId="12" fillId="25" borderId="13" xfId="28" applyNumberFormat="1" applyFont="1" applyFill="1" applyBorder="1" applyAlignment="1">
      <alignment horizontal="left" vertical="center" wrapText="1"/>
    </xf>
    <xf numFmtId="165" fontId="12" fillId="25" borderId="13" xfId="28" applyNumberFormat="1" applyFont="1" applyFill="1" applyBorder="1" applyAlignment="1">
      <alignment horizontal="center" vertical="center" wrapText="1"/>
    </xf>
    <xf numFmtId="165" fontId="12" fillId="25" borderId="13" xfId="28" applyNumberFormat="1" applyFont="1" applyFill="1" applyBorder="1" applyAlignment="1">
      <alignment horizontal="center" vertical="center"/>
    </xf>
    <xf numFmtId="165" fontId="12" fillId="25" borderId="13" xfId="28" applyNumberFormat="1" applyFont="1" applyFill="1" applyBorder="1" applyAlignment="1">
      <alignment vertical="center"/>
    </xf>
    <xf numFmtId="165" fontId="12" fillId="25" borderId="0" xfId="28" applyNumberFormat="1" applyFont="1" applyFill="1" applyBorder="1" applyAlignment="1">
      <alignment vertical="center"/>
    </xf>
    <xf numFmtId="0" fontId="12" fillId="0" borderId="13" xfId="28" applyNumberFormat="1" applyFont="1" applyFill="1" applyBorder="1" applyAlignment="1">
      <alignment horizontal="center" vertical="center"/>
    </xf>
    <xf numFmtId="164" fontId="12" fillId="0" borderId="0" xfId="28" applyFont="1" applyFill="1" applyBorder="1" applyAlignment="1">
      <alignment vertical="center"/>
    </xf>
    <xf numFmtId="165" fontId="12" fillId="0" borderId="13" xfId="28" applyNumberFormat="1" applyFont="1" applyFill="1" applyBorder="1" applyAlignment="1">
      <alignment horizontal="right" vertical="center" wrapText="1"/>
    </xf>
    <xf numFmtId="165" fontId="12" fillId="25" borderId="13" xfId="28" applyNumberFormat="1" applyFont="1" applyFill="1" applyBorder="1" applyAlignment="1">
      <alignment vertical="center" wrapText="1"/>
    </xf>
    <xf numFmtId="165" fontId="12" fillId="25" borderId="13" xfId="28" applyNumberFormat="1" applyFont="1" applyFill="1" applyBorder="1" applyAlignment="1">
      <alignment horizontal="center" vertical="top" wrapText="1"/>
    </xf>
    <xf numFmtId="165" fontId="12" fillId="0" borderId="13" xfId="28" applyNumberFormat="1" applyFont="1" applyFill="1" applyBorder="1" applyAlignment="1">
      <alignment vertical="center" wrapText="1"/>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0" fontId="59" fillId="0" borderId="13" xfId="28" applyNumberFormat="1" applyFont="1" applyFill="1" applyBorder="1" applyAlignment="1">
      <alignment horizontal="center" vertical="center"/>
    </xf>
    <xf numFmtId="165" fontId="59" fillId="25" borderId="13" xfId="28" applyNumberFormat="1" applyFont="1" applyFill="1" applyBorder="1" applyAlignment="1">
      <alignment vertical="center" wrapText="1"/>
    </xf>
    <xf numFmtId="165" fontId="59" fillId="25" borderId="13" xfId="28" applyNumberFormat="1" applyFont="1" applyFill="1" applyBorder="1" applyAlignment="1">
      <alignment horizontal="center" vertical="center" wrapText="1"/>
    </xf>
    <xf numFmtId="165" fontId="59" fillId="0" borderId="13" xfId="28" applyNumberFormat="1" applyFont="1" applyFill="1" applyBorder="1" applyAlignment="1">
      <alignment horizontal="center" vertical="center"/>
    </xf>
    <xf numFmtId="165" fontId="59" fillId="0" borderId="13" xfId="28" applyNumberFormat="1" applyFont="1" applyFill="1" applyBorder="1" applyAlignment="1">
      <alignment horizontal="center" vertical="center" wrapText="1"/>
    </xf>
    <xf numFmtId="165" fontId="59" fillId="0" borderId="13" xfId="28" applyNumberFormat="1" applyFont="1" applyFill="1" applyBorder="1" applyAlignment="1">
      <alignment vertical="center"/>
    </xf>
    <xf numFmtId="165" fontId="59" fillId="0" borderId="0" xfId="28" applyNumberFormat="1" applyFont="1" applyFill="1" applyBorder="1" applyAlignment="1">
      <alignment vertical="center"/>
    </xf>
    <xf numFmtId="165" fontId="59" fillId="0" borderId="0" xfId="28" applyNumberFormat="1" applyFont="1" applyFill="1" applyBorder="1" applyAlignment="1">
      <alignment vertical="center" wrapText="1"/>
    </xf>
    <xf numFmtId="165" fontId="60" fillId="0" borderId="13" xfId="28" applyNumberFormat="1" applyFont="1" applyFill="1" applyBorder="1" applyAlignment="1">
      <alignment vertical="center" wrapText="1"/>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left" wrapText="1"/>
    </xf>
    <xf numFmtId="165" fontId="60" fillId="0" borderId="13" xfId="28" applyNumberFormat="1" applyFont="1" applyFill="1" applyBorder="1" applyAlignment="1">
      <alignment horizontal="left" vertical="center"/>
    </xf>
    <xf numFmtId="165" fontId="60" fillId="0" borderId="13" xfId="28" applyNumberFormat="1" applyFont="1" applyFill="1" applyBorder="1" applyAlignment="1" applyProtection="1">
      <alignment horizontal="left" vertical="center" wrapText="1"/>
    </xf>
    <xf numFmtId="165" fontId="26" fillId="25" borderId="13" xfId="28" quotePrefix="1" applyNumberFormat="1" applyFont="1" applyFill="1" applyBorder="1" applyAlignment="1">
      <alignment horizontal="center" vertical="center"/>
    </xf>
    <xf numFmtId="165" fontId="26" fillId="25" borderId="13" xfId="28" applyNumberFormat="1" applyFont="1" applyFill="1" applyBorder="1" applyAlignment="1">
      <alignment vertical="center" wrapText="1"/>
    </xf>
    <xf numFmtId="165" fontId="40" fillId="25" borderId="13" xfId="28" applyNumberFormat="1" applyFont="1" applyFill="1" applyBorder="1" applyAlignment="1">
      <alignment horizontal="justify" vertical="center" wrapText="1"/>
    </xf>
    <xf numFmtId="165" fontId="12" fillId="25" borderId="13" xfId="28" quotePrefix="1" applyNumberFormat="1" applyFont="1" applyFill="1" applyBorder="1" applyAlignment="1">
      <alignment horizontal="center" vertical="center"/>
    </xf>
    <xf numFmtId="165" fontId="12" fillId="25" borderId="13" xfId="28" applyNumberFormat="1" applyFont="1" applyFill="1" applyBorder="1" applyAlignment="1">
      <alignment horizontal="justify" vertical="center" wrapText="1"/>
    </xf>
    <xf numFmtId="165" fontId="12" fillId="25" borderId="13" xfId="28" applyNumberFormat="1" applyFont="1" applyFill="1" applyBorder="1" applyAlignment="1">
      <alignment horizontal="right" vertical="center" wrapText="1"/>
    </xf>
    <xf numFmtId="165" fontId="11" fillId="25" borderId="10" xfId="28" applyNumberFormat="1" applyFont="1" applyFill="1" applyBorder="1" applyAlignment="1">
      <alignment horizontal="right" vertical="center" wrapText="1"/>
    </xf>
    <xf numFmtId="165" fontId="26" fillId="25" borderId="13" xfId="28" applyNumberFormat="1" applyFont="1" applyFill="1" applyBorder="1" applyAlignment="1">
      <alignment vertical="center"/>
    </xf>
    <xf numFmtId="165" fontId="61" fillId="25" borderId="13" xfId="28" applyNumberFormat="1" applyFont="1" applyFill="1" applyBorder="1" applyAlignment="1">
      <alignment horizontal="center" vertical="center" wrapText="1"/>
    </xf>
    <xf numFmtId="165" fontId="55" fillId="25" borderId="10" xfId="28" applyNumberFormat="1" applyFont="1" applyFill="1" applyBorder="1" applyAlignment="1">
      <alignment horizontal="right" vertical="center" wrapText="1"/>
    </xf>
    <xf numFmtId="165" fontId="61" fillId="25" borderId="13" xfId="28" applyNumberFormat="1" applyFont="1" applyFill="1" applyBorder="1" applyAlignment="1">
      <alignment horizontal="right" vertical="center" wrapText="1"/>
    </xf>
    <xf numFmtId="165" fontId="61" fillId="25" borderId="13" xfId="28" applyNumberFormat="1" applyFont="1" applyFill="1" applyBorder="1" applyAlignment="1">
      <alignment horizontal="justify" vertical="center" wrapText="1"/>
    </xf>
    <xf numFmtId="165" fontId="40" fillId="0" borderId="13" xfId="28" quotePrefix="1" applyNumberFormat="1" applyFont="1" applyFill="1" applyBorder="1" applyAlignment="1">
      <alignment horizontal="justify" vertical="center" wrapText="1"/>
    </xf>
    <xf numFmtId="0" fontId="12" fillId="0" borderId="13" xfId="28" applyNumberFormat="1" applyFont="1" applyFill="1" applyBorder="1" applyAlignment="1">
      <alignment horizontal="center" vertical="center" wrapText="1"/>
    </xf>
    <xf numFmtId="164" fontId="26" fillId="0" borderId="0" xfId="28" applyFont="1" applyFill="1" applyBorder="1" applyAlignment="1">
      <alignment vertical="center"/>
    </xf>
    <xf numFmtId="165" fontId="62" fillId="0" borderId="13" xfId="28" applyNumberFormat="1" applyFont="1" applyFill="1" applyBorder="1" applyAlignment="1">
      <alignment horizontal="center" vertical="center"/>
    </xf>
    <xf numFmtId="165" fontId="62" fillId="25" borderId="13" xfId="28" applyNumberFormat="1" applyFont="1" applyFill="1" applyBorder="1" applyAlignment="1">
      <alignment horizontal="left" vertical="center" wrapText="1"/>
    </xf>
    <xf numFmtId="165" fontId="62" fillId="25" borderId="13" xfId="28" applyNumberFormat="1" applyFont="1" applyFill="1" applyBorder="1" applyAlignment="1">
      <alignment horizontal="center" vertical="center" wrapText="1"/>
    </xf>
    <xf numFmtId="165" fontId="62" fillId="25" borderId="13" xfId="28" applyNumberFormat="1" applyFont="1" applyFill="1" applyBorder="1" applyAlignment="1">
      <alignment horizontal="right" vertical="center"/>
    </xf>
    <xf numFmtId="165" fontId="62" fillId="0" borderId="13" xfId="28" applyNumberFormat="1" applyFont="1" applyFill="1" applyBorder="1" applyAlignment="1">
      <alignment horizontal="right" vertical="center"/>
    </xf>
    <xf numFmtId="165" fontId="62" fillId="0" borderId="0" xfId="28" applyNumberFormat="1" applyFont="1" applyFill="1" applyBorder="1" applyAlignment="1">
      <alignment vertical="center"/>
    </xf>
    <xf numFmtId="165" fontId="59" fillId="25" borderId="13" xfId="28" applyNumberFormat="1" applyFont="1" applyFill="1" applyBorder="1" applyAlignment="1">
      <alignment horizontal="left" vertical="center" wrapText="1"/>
    </xf>
    <xf numFmtId="165" fontId="59" fillId="25" borderId="13" xfId="28" applyNumberFormat="1" applyFont="1" applyFill="1" applyBorder="1" applyAlignment="1">
      <alignment horizontal="right" vertical="center"/>
    </xf>
    <xf numFmtId="0" fontId="12" fillId="25" borderId="13" xfId="28" applyNumberFormat="1" applyFont="1" applyFill="1" applyBorder="1" applyAlignment="1">
      <alignment horizontal="center" vertical="center"/>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4" fillId="0" borderId="13" xfId="28" applyNumberFormat="1" applyFont="1" applyFill="1" applyBorder="1" applyAlignment="1">
      <alignment horizontal="right" vertical="center"/>
    </xf>
    <xf numFmtId="165" fontId="64" fillId="0" borderId="0" xfId="28" applyNumberFormat="1"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4" fillId="0" borderId="13" xfId="28" applyNumberFormat="1" applyFont="1" applyFill="1" applyBorder="1" applyAlignment="1">
      <alignment horizontal="center" vertical="center" wrapText="1"/>
    </xf>
    <xf numFmtId="165" fontId="26" fillId="0" borderId="13" xfId="28" quotePrefix="1" applyNumberFormat="1" applyFont="1" applyFill="1" applyBorder="1" applyAlignment="1">
      <alignment horizontal="justify" vertical="center" wrapText="1"/>
    </xf>
    <xf numFmtId="165" fontId="26" fillId="0" borderId="13" xfId="28" quotePrefix="1" applyNumberFormat="1" applyFont="1" applyFill="1" applyBorder="1" applyAlignment="1">
      <alignment vertical="center" wrapText="1"/>
    </xf>
    <xf numFmtId="165" fontId="40" fillId="25" borderId="0" xfId="28" applyNumberFormat="1" applyFont="1" applyFill="1" applyBorder="1" applyAlignment="1">
      <alignment vertical="center"/>
    </xf>
    <xf numFmtId="165" fontId="59" fillId="0" borderId="13" xfId="28" applyNumberFormat="1" applyFont="1" applyFill="1" applyBorder="1" applyAlignment="1">
      <alignment vertical="center" wrapText="1"/>
    </xf>
    <xf numFmtId="165" fontId="12" fillId="24" borderId="13" xfId="28" applyNumberFormat="1" applyFont="1" applyFill="1" applyBorder="1" applyAlignment="1">
      <alignment horizontal="center" vertical="center"/>
    </xf>
    <xf numFmtId="165" fontId="26" fillId="24" borderId="13" xfId="28" applyNumberFormat="1" applyFont="1" applyFill="1" applyBorder="1" applyAlignment="1">
      <alignment vertical="center"/>
    </xf>
    <xf numFmtId="165" fontId="12" fillId="26" borderId="0" xfId="28" applyNumberFormat="1" applyFont="1" applyFill="1" applyBorder="1" applyAlignment="1">
      <alignment vertical="center" wrapText="1"/>
    </xf>
    <xf numFmtId="0" fontId="26" fillId="25" borderId="13" xfId="0" applyFont="1" applyFill="1" applyBorder="1" applyAlignment="1" applyProtection="1">
      <alignment horizontal="center" vertical="center" wrapText="1"/>
      <protection locked="0"/>
    </xf>
    <xf numFmtId="0" fontId="26" fillId="25" borderId="13" xfId="0" applyFont="1" applyFill="1" applyBorder="1" applyAlignment="1" applyProtection="1">
      <alignment vertical="center" wrapText="1"/>
      <protection locked="0"/>
    </xf>
    <xf numFmtId="3" fontId="26" fillId="25" borderId="13" xfId="28" applyNumberFormat="1" applyFont="1" applyFill="1" applyBorder="1" applyAlignment="1" applyProtection="1">
      <alignment horizontal="right" vertical="center"/>
      <protection locked="0"/>
    </xf>
    <xf numFmtId="3" fontId="26" fillId="25" borderId="13" xfId="28" applyNumberFormat="1" applyFont="1" applyFill="1" applyBorder="1" applyAlignment="1" applyProtection="1">
      <alignment horizontal="center" vertical="center"/>
      <protection locked="0"/>
    </xf>
    <xf numFmtId="165" fontId="12" fillId="25" borderId="0" xfId="28" applyNumberFormat="1" applyFont="1" applyFill="1" applyAlignment="1">
      <alignment horizontal="right" vertical="center"/>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40" fillId="25" borderId="13" xfId="28" applyNumberFormat="1" applyFont="1" applyFill="1" applyBorder="1" applyAlignment="1" applyProtection="1">
      <alignment horizontal="right" vertical="center"/>
      <protection locked="0"/>
    </xf>
    <xf numFmtId="3" fontId="40" fillId="25" borderId="13" xfId="28" applyNumberFormat="1" applyFont="1" applyFill="1" applyBorder="1" applyAlignment="1" applyProtection="1">
      <alignment horizontal="center" vertical="center"/>
      <protection locked="0"/>
    </xf>
    <xf numFmtId="165" fontId="12" fillId="25" borderId="0" xfId="28" applyNumberFormat="1" applyFont="1" applyFill="1" applyBorder="1" applyAlignment="1">
      <alignment horizontal="right" vertical="center"/>
    </xf>
    <xf numFmtId="0" fontId="12" fillId="25" borderId="13" xfId="0" applyFont="1" applyFill="1" applyBorder="1" applyAlignment="1" applyProtection="1">
      <alignment horizontal="center" vertical="center" wrapText="1"/>
      <protection locked="0"/>
    </xf>
    <xf numFmtId="0" fontId="12" fillId="25" borderId="13" xfId="0" applyFont="1" applyFill="1" applyBorder="1" applyAlignment="1" applyProtection="1">
      <alignment vertical="center" wrapText="1"/>
      <protection locked="0"/>
    </xf>
    <xf numFmtId="3" fontId="12" fillId="25" borderId="13" xfId="28" applyNumberFormat="1" applyFont="1" applyFill="1" applyBorder="1" applyAlignment="1" applyProtection="1">
      <alignment horizontal="right" vertical="center"/>
      <protection locked="0"/>
    </xf>
    <xf numFmtId="3" fontId="12" fillId="25" borderId="13" xfId="28" applyNumberFormat="1" applyFont="1" applyFill="1" applyBorder="1" applyAlignment="1" applyProtection="1">
      <alignment horizontal="center" vertical="center"/>
      <protection locked="0"/>
    </xf>
    <xf numFmtId="0" fontId="38" fillId="25" borderId="13" xfId="0" applyFont="1" applyFill="1" applyBorder="1" applyAlignment="1" applyProtection="1">
      <alignment horizontal="center" vertical="center" wrapText="1"/>
      <protection locked="0"/>
    </xf>
    <xf numFmtId="0" fontId="38" fillId="25" borderId="13" xfId="0" applyFont="1" applyFill="1" applyBorder="1" applyAlignment="1" applyProtection="1">
      <alignment vertical="center" wrapText="1"/>
      <protection locked="0"/>
    </xf>
    <xf numFmtId="3" fontId="12" fillId="25" borderId="13" xfId="28" applyNumberFormat="1" applyFont="1" applyFill="1" applyBorder="1" applyAlignment="1" applyProtection="1">
      <alignment horizontal="center"/>
      <protection locked="0"/>
    </xf>
    <xf numFmtId="3" fontId="26" fillId="25" borderId="13" xfId="28" applyNumberFormat="1" applyFont="1" applyFill="1" applyBorder="1" applyAlignment="1" applyProtection="1">
      <alignment horizontal="center"/>
      <protection locked="0"/>
    </xf>
    <xf numFmtId="3" fontId="40" fillId="25" borderId="13" xfId="28" applyNumberFormat="1" applyFont="1" applyFill="1" applyBorder="1" applyAlignment="1" applyProtection="1">
      <alignment horizontal="center"/>
      <protection locked="0"/>
    </xf>
    <xf numFmtId="3" fontId="26" fillId="25" borderId="13" xfId="28" applyNumberFormat="1" applyFont="1" applyFill="1" applyBorder="1" applyAlignment="1" applyProtection="1">
      <alignment vertical="center"/>
      <protection locked="0"/>
    </xf>
    <xf numFmtId="3" fontId="40" fillId="25" borderId="13" xfId="28" applyNumberFormat="1" applyFont="1" applyFill="1" applyBorder="1" applyAlignment="1" applyProtection="1">
      <alignment vertical="center"/>
      <protection locked="0"/>
    </xf>
    <xf numFmtId="0" fontId="12" fillId="25" borderId="13" xfId="0" applyFont="1" applyFill="1" applyBorder="1" applyAlignment="1" applyProtection="1">
      <alignment horizontal="center" vertical="center"/>
      <protection locked="0"/>
    </xf>
    <xf numFmtId="0" fontId="12" fillId="25" borderId="13" xfId="0" applyFont="1" applyFill="1" applyBorder="1" applyAlignment="1" applyProtection="1">
      <alignment vertical="center"/>
      <protection locked="0"/>
    </xf>
    <xf numFmtId="0" fontId="12" fillId="25" borderId="13" xfId="52" applyFont="1" applyFill="1" applyBorder="1" applyAlignment="1">
      <alignment horizontal="center" vertical="center" wrapText="1"/>
    </xf>
    <xf numFmtId="0" fontId="26" fillId="25" borderId="14" xfId="0" applyFont="1" applyFill="1" applyBorder="1" applyAlignment="1" applyProtection="1">
      <alignment horizontal="center" vertical="center" wrapText="1"/>
      <protection locked="0"/>
    </xf>
    <xf numFmtId="0" fontId="26" fillId="25" borderId="14" xfId="0" applyFont="1" applyFill="1" applyBorder="1" applyAlignment="1" applyProtection="1">
      <alignment vertical="center" wrapText="1"/>
      <protection locked="0"/>
    </xf>
    <xf numFmtId="3" fontId="26" fillId="25" borderId="14" xfId="28" applyNumberFormat="1" applyFont="1" applyFill="1" applyBorder="1" applyAlignment="1" applyProtection="1">
      <alignment horizontal="right" vertical="center"/>
      <protection locked="0"/>
    </xf>
    <xf numFmtId="165" fontId="12" fillId="25" borderId="14" xfId="28" applyNumberFormat="1" applyFont="1" applyFill="1" applyBorder="1" applyAlignment="1">
      <alignment horizontal="right" vertical="center" wrapText="1"/>
    </xf>
    <xf numFmtId="3" fontId="26" fillId="25" borderId="14" xfId="28" applyNumberFormat="1" applyFont="1" applyFill="1" applyBorder="1" applyAlignment="1" applyProtection="1">
      <alignment horizontal="center" vertical="center"/>
      <protection locked="0"/>
    </xf>
    <xf numFmtId="0" fontId="65" fillId="0" borderId="23" xfId="0" applyFont="1" applyBorder="1" applyAlignment="1" applyProtection="1">
      <alignment horizontal="center" vertical="center" wrapText="1"/>
      <protection locked="0"/>
    </xf>
    <xf numFmtId="0" fontId="65" fillId="0" borderId="23" xfId="0" applyFont="1" applyBorder="1" applyAlignment="1" applyProtection="1">
      <alignment vertical="center" wrapText="1"/>
      <protection locked="0"/>
    </xf>
    <xf numFmtId="3" fontId="41" fillId="0" borderId="23" xfId="28" applyNumberFormat="1" applyFont="1" applyBorder="1" applyAlignment="1" applyProtection="1">
      <alignment vertical="center"/>
      <protection locked="0"/>
    </xf>
    <xf numFmtId="165" fontId="12" fillId="0" borderId="23" xfId="28" applyNumberFormat="1" applyFont="1" applyFill="1" applyBorder="1" applyAlignment="1">
      <alignment horizontal="right" vertical="center"/>
    </xf>
    <xf numFmtId="165" fontId="41" fillId="0" borderId="23" xfId="28" applyNumberFormat="1" applyFont="1" applyBorder="1" applyAlignment="1" applyProtection="1">
      <alignment vertical="center"/>
      <protection locked="0"/>
    </xf>
    <xf numFmtId="3" fontId="41" fillId="0" borderId="23" xfId="28" applyNumberFormat="1" applyFont="1" applyBorder="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vertical="center" wrapText="1"/>
      <protection locked="0"/>
    </xf>
    <xf numFmtId="3" fontId="41" fillId="0" borderId="13" xfId="28" applyNumberFormat="1" applyFont="1" applyBorder="1" applyAlignment="1" applyProtection="1">
      <alignment vertical="center"/>
      <protection locked="0"/>
    </xf>
    <xf numFmtId="165" fontId="41" fillId="0" borderId="13" xfId="28" applyNumberFormat="1" applyFont="1" applyBorder="1" applyAlignment="1" applyProtection="1">
      <alignment vertical="center"/>
      <protection locked="0"/>
    </xf>
    <xf numFmtId="3" fontId="41" fillId="0" borderId="13" xfId="28" applyNumberFormat="1" applyFont="1" applyBorder="1" applyAlignment="1" applyProtection="1">
      <alignment horizontal="center" vertical="center"/>
      <protection locked="0"/>
    </xf>
    <xf numFmtId="0" fontId="55" fillId="0" borderId="13" xfId="0" applyFont="1" applyBorder="1" applyAlignment="1" applyProtection="1">
      <alignment horizontal="center" vertical="center" wrapText="1"/>
      <protection locked="0"/>
    </xf>
    <xf numFmtId="0" fontId="55" fillId="0" borderId="13" xfId="0" applyFont="1" applyBorder="1" applyAlignment="1" applyProtection="1">
      <alignment vertical="center" wrapText="1"/>
      <protection locked="0"/>
    </xf>
    <xf numFmtId="3" fontId="17" fillId="0" borderId="13" xfId="28" applyNumberFormat="1" applyFont="1" applyBorder="1" applyAlignment="1" applyProtection="1">
      <alignment vertical="center"/>
      <protection locked="0"/>
    </xf>
    <xf numFmtId="165" fontId="17" fillId="0" borderId="13" xfId="28" applyNumberFormat="1" applyFont="1" applyBorder="1" applyAlignment="1" applyProtection="1">
      <alignment vertical="center"/>
      <protection locked="0"/>
    </xf>
    <xf numFmtId="3" fontId="17" fillId="0" borderId="13" xfId="28" applyNumberFormat="1" applyFont="1" applyBorder="1" applyAlignment="1" applyProtection="1">
      <alignment horizontal="center" vertical="center"/>
      <protection locked="0"/>
    </xf>
    <xf numFmtId="0" fontId="66" fillId="0" borderId="13" xfId="0" applyFont="1" applyBorder="1" applyAlignment="1" applyProtection="1">
      <alignment vertical="center" wrapText="1"/>
      <protection locked="0"/>
    </xf>
    <xf numFmtId="3" fontId="58" fillId="0" borderId="13" xfId="28" applyNumberFormat="1" applyFont="1" applyBorder="1" applyAlignment="1" applyProtection="1">
      <alignment vertical="center"/>
      <protection locked="0"/>
    </xf>
    <xf numFmtId="3" fontId="17" fillId="26" borderId="13" xfId="28" applyNumberFormat="1" applyFont="1" applyFill="1" applyBorder="1" applyAlignment="1" applyProtection="1">
      <alignment vertical="center"/>
      <protection locked="0"/>
    </xf>
    <xf numFmtId="3" fontId="58" fillId="26" borderId="13" xfId="28" applyNumberFormat="1" applyFont="1" applyFill="1" applyBorder="1" applyAlignment="1" applyProtection="1">
      <alignment vertical="center"/>
      <protection locked="0"/>
    </xf>
    <xf numFmtId="0" fontId="58" fillId="0" borderId="13" xfId="0" applyFont="1" applyBorder="1" applyAlignment="1" applyProtection="1">
      <alignment horizontal="center" vertical="center" wrapText="1"/>
      <protection locked="0"/>
    </xf>
    <xf numFmtId="0" fontId="67" fillId="0" borderId="13" xfId="0" applyFont="1" applyBorder="1" applyAlignment="1">
      <alignment vertical="center"/>
    </xf>
    <xf numFmtId="165" fontId="58" fillId="0" borderId="13" xfId="28" applyNumberFormat="1" applyFont="1" applyBorder="1" applyAlignment="1" applyProtection="1">
      <alignment vertical="center"/>
      <protection locked="0"/>
    </xf>
    <xf numFmtId="165" fontId="11" fillId="0" borderId="13" xfId="28" applyNumberFormat="1" applyFont="1" applyBorder="1" applyAlignment="1" applyProtection="1">
      <alignment vertical="center"/>
      <protection locked="0"/>
    </xf>
    <xf numFmtId="165" fontId="58" fillId="26" borderId="13" xfId="28" applyNumberFormat="1" applyFont="1" applyFill="1" applyBorder="1" applyAlignment="1" applyProtection="1">
      <alignment vertical="center"/>
      <protection locked="0"/>
    </xf>
    <xf numFmtId="0" fontId="55" fillId="0" borderId="14" xfId="0" applyFont="1" applyBorder="1" applyAlignment="1" applyProtection="1">
      <alignment horizontal="center" vertical="center"/>
      <protection locked="0"/>
    </xf>
    <xf numFmtId="0" fontId="55" fillId="0" borderId="14" xfId="0" applyFont="1" applyBorder="1" applyAlignment="1" applyProtection="1">
      <alignment vertical="center"/>
      <protection locked="0"/>
    </xf>
    <xf numFmtId="3" fontId="17" fillId="0" borderId="14" xfId="28" applyNumberFormat="1" applyFont="1" applyBorder="1" applyProtection="1">
      <protection locked="0"/>
    </xf>
    <xf numFmtId="165" fontId="12" fillId="0" borderId="14" xfId="28" applyNumberFormat="1" applyFont="1" applyFill="1" applyBorder="1" applyAlignment="1">
      <alignment horizontal="right" vertical="center"/>
    </xf>
    <xf numFmtId="165" fontId="17" fillId="0" borderId="14" xfId="28" applyNumberFormat="1" applyFont="1" applyBorder="1" applyProtection="1">
      <protection locked="0"/>
    </xf>
    <xf numFmtId="3" fontId="17" fillId="0" borderId="14" xfId="28" applyNumberFormat="1" applyFont="1" applyBorder="1" applyAlignment="1" applyProtection="1">
      <alignment horizontal="center"/>
      <protection locked="0"/>
    </xf>
    <xf numFmtId="165" fontId="12" fillId="0" borderId="0" xfId="28" applyNumberFormat="1" applyFont="1" applyFill="1" applyAlignment="1">
      <alignment horizontal="center" vertical="center"/>
    </xf>
    <xf numFmtId="165" fontId="11" fillId="0" borderId="0" xfId="28" applyNumberFormat="1" applyFont="1" applyFill="1" applyAlignment="1">
      <alignment horizontal="right" vertical="center"/>
    </xf>
    <xf numFmtId="3" fontId="26" fillId="24" borderId="13" xfId="28" applyNumberFormat="1" applyFont="1" applyFill="1" applyBorder="1" applyAlignment="1">
      <alignment horizontal="right" vertical="center"/>
    </xf>
    <xf numFmtId="3" fontId="26" fillId="24" borderId="13" xfId="28" applyNumberFormat="1" applyFont="1" applyFill="1" applyBorder="1" applyAlignment="1">
      <alignment horizontal="center" vertical="center" wrapText="1"/>
    </xf>
    <xf numFmtId="3" fontId="26" fillId="25" borderId="13" xfId="28" applyNumberFormat="1" applyFont="1" applyFill="1" applyBorder="1" applyAlignment="1">
      <alignment horizontal="right" vertical="center"/>
    </xf>
    <xf numFmtId="3" fontId="26" fillId="25" borderId="13" xfId="28" applyNumberFormat="1" applyFont="1" applyFill="1" applyBorder="1" applyAlignment="1">
      <alignment horizontal="center" vertical="center" wrapText="1"/>
    </xf>
    <xf numFmtId="3" fontId="26" fillId="0" borderId="13" xfId="28" applyNumberFormat="1" applyFont="1" applyFill="1" applyBorder="1" applyAlignment="1">
      <alignment horizontal="right" vertical="center"/>
    </xf>
    <xf numFmtId="3" fontId="26" fillId="0" borderId="13" xfId="28" applyNumberFormat="1" applyFont="1" applyFill="1" applyBorder="1" applyAlignment="1">
      <alignment horizontal="center" vertical="center" wrapText="1"/>
    </xf>
    <xf numFmtId="3" fontId="12" fillId="0" borderId="13" xfId="28" applyNumberFormat="1" applyFont="1" applyFill="1" applyBorder="1" applyAlignment="1">
      <alignment horizontal="right" vertical="center"/>
    </xf>
    <xf numFmtId="3" fontId="12" fillId="0" borderId="13" xfId="28" applyNumberFormat="1" applyFont="1" applyFill="1" applyBorder="1" applyAlignment="1">
      <alignment horizontal="center" vertical="center" wrapText="1"/>
    </xf>
    <xf numFmtId="3" fontId="12" fillId="25" borderId="13" xfId="28" applyNumberFormat="1" applyFont="1" applyFill="1" applyBorder="1" applyAlignment="1">
      <alignment horizontal="right" vertical="center"/>
    </xf>
    <xf numFmtId="3" fontId="12" fillId="0" borderId="13" xfId="28" applyNumberFormat="1" applyFont="1" applyFill="1" applyBorder="1" applyAlignment="1">
      <alignment vertical="center"/>
    </xf>
    <xf numFmtId="3" fontId="12" fillId="25" borderId="13" xfId="28" applyNumberFormat="1" applyFont="1" applyFill="1" applyBorder="1" applyAlignment="1">
      <alignment horizontal="center" vertical="center" wrapText="1"/>
    </xf>
    <xf numFmtId="3" fontId="12" fillId="25" borderId="13" xfId="28" applyNumberFormat="1" applyFont="1" applyFill="1" applyBorder="1" applyAlignment="1">
      <alignment vertical="center"/>
    </xf>
    <xf numFmtId="3" fontId="59" fillId="0" borderId="13" xfId="28" applyNumberFormat="1" applyFont="1" applyFill="1" applyBorder="1" applyAlignment="1">
      <alignment horizontal="right" vertical="center"/>
    </xf>
    <xf numFmtId="3" fontId="12" fillId="0" borderId="13" xfId="28" applyNumberFormat="1" applyFont="1" applyFill="1" applyBorder="1" applyAlignment="1">
      <alignment horizontal="center" vertical="center"/>
    </xf>
    <xf numFmtId="3" fontId="59" fillId="0" borderId="13" xfId="28" applyNumberFormat="1" applyFont="1" applyFill="1" applyBorder="1" applyAlignment="1">
      <alignment horizontal="right" vertical="center" wrapText="1"/>
    </xf>
    <xf numFmtId="3" fontId="12" fillId="0" borderId="13" xfId="28" applyNumberFormat="1" applyFont="1" applyFill="1" applyBorder="1" applyAlignment="1">
      <alignment horizontal="right" vertical="center" wrapText="1"/>
    </xf>
    <xf numFmtId="3" fontId="59" fillId="26" borderId="13" xfId="28" applyNumberFormat="1" applyFont="1" applyFill="1" applyBorder="1" applyAlignment="1">
      <alignment horizontal="right" vertical="center"/>
    </xf>
    <xf numFmtId="3" fontId="59" fillId="0" borderId="13" xfId="28" applyNumberFormat="1" applyFont="1" applyFill="1" applyBorder="1" applyAlignment="1">
      <alignment horizontal="center" vertical="center" wrapText="1"/>
    </xf>
    <xf numFmtId="3" fontId="59" fillId="0" borderId="13" xfId="28" applyNumberFormat="1" applyFont="1" applyFill="1" applyBorder="1" applyAlignment="1">
      <alignment vertical="center"/>
    </xf>
    <xf numFmtId="3" fontId="59" fillId="26" borderId="13" xfId="28" applyNumberFormat="1" applyFont="1" applyFill="1" applyBorder="1" applyAlignment="1">
      <alignment vertical="center"/>
    </xf>
    <xf numFmtId="3" fontId="62" fillId="24" borderId="13" xfId="28" applyNumberFormat="1" applyFont="1" applyFill="1" applyBorder="1" applyAlignment="1">
      <alignment horizontal="right" vertical="center"/>
    </xf>
    <xf numFmtId="3" fontId="12" fillId="25" borderId="13" xfId="28" applyNumberFormat="1" applyFont="1" applyFill="1" applyBorder="1" applyAlignment="1">
      <alignment vertical="center" wrapText="1"/>
    </xf>
    <xf numFmtId="3" fontId="12" fillId="25" borderId="13" xfId="28" applyNumberFormat="1" applyFont="1" applyFill="1" applyBorder="1" applyAlignment="1">
      <alignment horizontal="right" vertical="center" wrapText="1"/>
    </xf>
    <xf numFmtId="3" fontId="12" fillId="25" borderId="13" xfId="28" applyNumberFormat="1" applyFont="1" applyFill="1" applyBorder="1" applyAlignment="1">
      <alignment horizontal="justify" vertical="center" wrapText="1"/>
    </xf>
    <xf numFmtId="3" fontId="12" fillId="25" borderId="13" xfId="28" quotePrefix="1" applyNumberFormat="1" applyFont="1" applyFill="1" applyBorder="1" applyAlignment="1">
      <alignment horizontal="center" vertical="center"/>
    </xf>
    <xf numFmtId="3" fontId="12" fillId="25" borderId="13" xfId="28" applyNumberFormat="1" applyFont="1" applyFill="1" applyBorder="1" applyAlignment="1">
      <alignment horizontal="center" vertical="center"/>
    </xf>
    <xf numFmtId="3" fontId="26" fillId="25" borderId="13" xfId="28" applyNumberFormat="1" applyFont="1" applyFill="1" applyBorder="1" applyAlignment="1">
      <alignment vertical="center"/>
    </xf>
    <xf numFmtId="3" fontId="12" fillId="0" borderId="13" xfId="28" applyNumberFormat="1" applyFont="1" applyFill="1" applyBorder="1" applyAlignment="1">
      <alignment vertical="center" wrapText="1"/>
    </xf>
    <xf numFmtId="3" fontId="61" fillId="25" borderId="13" xfId="28" applyNumberFormat="1" applyFont="1" applyFill="1" applyBorder="1" applyAlignment="1">
      <alignment horizontal="center" vertical="center" wrapText="1"/>
    </xf>
    <xf numFmtId="3" fontId="61" fillId="25" borderId="13" xfId="28" applyNumberFormat="1" applyFont="1" applyFill="1" applyBorder="1" applyAlignment="1">
      <alignment horizontal="right" vertical="center" wrapText="1"/>
    </xf>
    <xf numFmtId="3" fontId="26" fillId="0" borderId="13" xfId="28" applyNumberFormat="1" applyFont="1" applyFill="1" applyBorder="1" applyAlignment="1">
      <alignment horizontal="right" vertical="center" wrapText="1"/>
    </xf>
    <xf numFmtId="3" fontId="26" fillId="25" borderId="13" xfId="28" applyNumberFormat="1" applyFont="1" applyFill="1" applyBorder="1" applyAlignment="1">
      <alignment horizontal="righ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xf>
    <xf numFmtId="3" fontId="59" fillId="25" borderId="13" xfId="28" applyNumberFormat="1" applyFont="1" applyFill="1" applyBorder="1" applyAlignment="1">
      <alignment horizontal="center" vertical="center" wrapText="1"/>
    </xf>
    <xf numFmtId="3" fontId="59"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center" vertical="center" wrapText="1"/>
    </xf>
    <xf numFmtId="3" fontId="64" fillId="25" borderId="13" xfId="28" applyNumberFormat="1" applyFont="1" applyFill="1" applyBorder="1" applyAlignment="1">
      <alignment horizontal="right" vertical="center"/>
    </xf>
    <xf numFmtId="3" fontId="63"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right" vertical="center"/>
    </xf>
    <xf numFmtId="3" fontId="26" fillId="24" borderId="13" xfId="28" applyNumberFormat="1" applyFont="1" applyFill="1" applyBorder="1" applyAlignment="1">
      <alignment vertical="center"/>
    </xf>
    <xf numFmtId="3" fontId="12" fillId="25" borderId="13" xfId="29" applyNumberFormat="1" applyFont="1" applyFill="1" applyBorder="1" applyAlignment="1">
      <alignment horizontal="right" vertical="center" wrapText="1"/>
    </xf>
    <xf numFmtId="3" fontId="12" fillId="25" borderId="14" xfId="28" applyNumberFormat="1" applyFont="1" applyFill="1" applyBorder="1" applyAlignment="1">
      <alignment horizontal="right" vertical="center" wrapText="1"/>
    </xf>
    <xf numFmtId="3" fontId="12" fillId="25" borderId="14" xfId="28" applyNumberFormat="1" applyFont="1" applyFill="1" applyBorder="1" applyAlignment="1">
      <alignment horizontal="right" vertical="center"/>
    </xf>
    <xf numFmtId="165" fontId="21" fillId="0" borderId="0" xfId="28" applyNumberFormat="1" applyFont="1" applyFill="1" applyAlignment="1">
      <alignment horizontal="left" vertical="center"/>
    </xf>
    <xf numFmtId="0" fontId="68" fillId="0" borderId="0" xfId="0" applyFont="1" applyAlignment="1">
      <alignment vertical="center" wrapText="1"/>
    </xf>
    <xf numFmtId="0" fontId="69" fillId="0" borderId="0" xfId="0" applyFont="1" applyBorder="1" applyAlignment="1"/>
    <xf numFmtId="0" fontId="44" fillId="0" borderId="0" xfId="46" applyFont="1" applyFill="1" applyAlignment="1">
      <alignment vertical="center"/>
    </xf>
    <xf numFmtId="0" fontId="6" fillId="0" borderId="0" xfId="46" applyFont="1" applyFill="1" applyAlignment="1">
      <alignment horizontal="right" vertical="center"/>
    </xf>
    <xf numFmtId="165" fontId="6" fillId="0" borderId="0" xfId="46" applyNumberFormat="1" applyFont="1" applyFill="1" applyAlignment="1">
      <alignment horizontal="center" vertical="center" wrapText="1"/>
    </xf>
    <xf numFmtId="3" fontId="0" fillId="25" borderId="0" xfId="0" applyNumberFormat="1" applyFont="1" applyFill="1"/>
    <xf numFmtId="3" fontId="48" fillId="29" borderId="13" xfId="34" applyNumberFormat="1" applyFont="1" applyFill="1" applyBorder="1" applyAlignment="1">
      <alignment horizontal="right" vertical="center"/>
    </xf>
    <xf numFmtId="3" fontId="48" fillId="25" borderId="13" xfId="51" applyNumberFormat="1" applyFont="1" applyFill="1" applyBorder="1" applyAlignment="1">
      <alignment horizontal="right" vertical="center"/>
    </xf>
    <xf numFmtId="3" fontId="48" fillId="25" borderId="13" xfId="34" applyNumberFormat="1" applyFont="1" applyFill="1" applyBorder="1" applyAlignment="1">
      <alignment horizontal="right"/>
    </xf>
    <xf numFmtId="3" fontId="19" fillId="25" borderId="13" xfId="34" applyNumberFormat="1" applyFont="1" applyFill="1" applyBorder="1" applyAlignment="1">
      <alignment horizontal="right"/>
    </xf>
    <xf numFmtId="3" fontId="48" fillId="29" borderId="13" xfId="34" applyNumberFormat="1" applyFont="1" applyFill="1" applyBorder="1" applyAlignment="1">
      <alignment horizontal="right"/>
    </xf>
    <xf numFmtId="3" fontId="19" fillId="29" borderId="13" xfId="34" applyNumberFormat="1" applyFont="1" applyFill="1" applyBorder="1" applyAlignment="1">
      <alignment horizontal="right"/>
    </xf>
    <xf numFmtId="3" fontId="19" fillId="25" borderId="13" xfId="51" applyNumberFormat="1" applyFont="1" applyFill="1" applyBorder="1" applyAlignment="1">
      <alignment horizontal="right" vertical="center" wrapText="1"/>
    </xf>
    <xf numFmtId="3" fontId="19" fillId="29" borderId="13" xfId="51" applyNumberFormat="1" applyFont="1" applyFill="1" applyBorder="1" applyAlignment="1">
      <alignment horizontal="right" vertical="center" wrapText="1"/>
    </xf>
    <xf numFmtId="3" fontId="48" fillId="0" borderId="13" xfId="51" applyNumberFormat="1" applyFont="1" applyFill="1" applyBorder="1" applyAlignment="1">
      <alignment horizontal="right" vertical="center"/>
    </xf>
    <xf numFmtId="3" fontId="11" fillId="29" borderId="13" xfId="51" applyNumberFormat="1" applyFont="1" applyFill="1" applyBorder="1" applyAlignment="1">
      <alignment horizontal="right"/>
    </xf>
    <xf numFmtId="3" fontId="48" fillId="0" borderId="13" xfId="51" applyNumberFormat="1" applyFont="1" applyFill="1" applyBorder="1" applyAlignment="1">
      <alignment horizontal="right"/>
    </xf>
    <xf numFmtId="3" fontId="19" fillId="29" borderId="13" xfId="51" applyNumberFormat="1" applyFont="1" applyFill="1" applyBorder="1" applyAlignment="1">
      <alignment horizontal="right"/>
    </xf>
    <xf numFmtId="3" fontId="26" fillId="24" borderId="10" xfId="28" quotePrefix="1" applyNumberFormat="1" applyFont="1" applyFill="1" applyBorder="1" applyAlignment="1">
      <alignment horizontal="right" vertical="center" wrapText="1"/>
    </xf>
    <xf numFmtId="3" fontId="12" fillId="24" borderId="10" xfId="28" quotePrefix="1" applyNumberFormat="1" applyFont="1" applyFill="1" applyBorder="1" applyAlignment="1">
      <alignment horizontal="right" vertical="center" wrapText="1"/>
    </xf>
    <xf numFmtId="3" fontId="26" fillId="24" borderId="12" xfId="28" quotePrefix="1" applyNumberFormat="1" applyFont="1" applyFill="1" applyBorder="1" applyAlignment="1">
      <alignment horizontal="right" vertical="center" wrapText="1"/>
    </xf>
    <xf numFmtId="3" fontId="8" fillId="29" borderId="13" xfId="34" applyNumberFormat="1" applyFont="1" applyFill="1" applyBorder="1" applyAlignment="1">
      <alignment horizontal="right" vertical="center"/>
    </xf>
    <xf numFmtId="3" fontId="11" fillId="29" borderId="14" xfId="51" applyNumberFormat="1" applyFont="1" applyFill="1" applyBorder="1" applyAlignment="1">
      <alignment horizontal="right"/>
    </xf>
    <xf numFmtId="0" fontId="11" fillId="0" borderId="30" xfId="51" applyFont="1" applyBorder="1" applyAlignment="1">
      <alignment horizontal="center" vertical="center" wrapText="1"/>
    </xf>
    <xf numFmtId="0" fontId="8" fillId="0" borderId="30" xfId="51" applyFont="1" applyBorder="1" applyAlignment="1">
      <alignment horizontal="justify" vertical="center" wrapText="1"/>
    </xf>
    <xf numFmtId="3" fontId="11" fillId="0" borderId="30" xfId="34" applyNumberFormat="1" applyFont="1" applyBorder="1" applyAlignment="1">
      <alignment horizontal="right" vertical="center"/>
    </xf>
    <xf numFmtId="4" fontId="11" fillId="0" borderId="30" xfId="34" applyNumberFormat="1" applyFont="1" applyBorder="1" applyAlignment="1">
      <alignment horizontal="right" vertical="center"/>
    </xf>
    <xf numFmtId="0" fontId="11" fillId="0" borderId="30" xfId="51" applyFont="1" applyBorder="1" applyAlignment="1">
      <alignment horizontal="center" vertical="center"/>
    </xf>
    <xf numFmtId="165" fontId="11" fillId="25" borderId="10" xfId="34" applyNumberFormat="1" applyFont="1" applyFill="1" applyBorder="1" applyAlignment="1">
      <alignment horizontal="center" vertical="center" wrapText="1"/>
    </xf>
    <xf numFmtId="0" fontId="3" fillId="25" borderId="0" xfId="51" applyFont="1" applyFill="1" applyAlignment="1">
      <alignment horizontal="center" vertical="center" wrapText="1"/>
    </xf>
    <xf numFmtId="0" fontId="24" fillId="25" borderId="0" xfId="51" applyFont="1" applyFill="1" applyAlignment="1">
      <alignment horizontal="right" vertical="center"/>
    </xf>
    <xf numFmtId="0" fontId="8" fillId="25" borderId="26" xfId="51" applyFont="1" applyFill="1" applyBorder="1" applyAlignment="1">
      <alignment horizontal="center" vertical="center" wrapText="1"/>
    </xf>
    <xf numFmtId="0" fontId="8" fillId="25" borderId="27" xfId="51" applyFont="1" applyFill="1" applyBorder="1" applyAlignment="1">
      <alignment horizontal="center" vertical="center" wrapText="1"/>
    </xf>
    <xf numFmtId="0" fontId="8" fillId="25" borderId="0" xfId="51" applyFont="1" applyFill="1" applyBorder="1" applyAlignment="1">
      <alignment horizontal="center" vertical="center" wrapText="1"/>
    </xf>
    <xf numFmtId="0" fontId="8" fillId="25" borderId="28" xfId="51" applyFont="1" applyFill="1" applyBorder="1" applyAlignment="1">
      <alignment horizontal="center" vertical="center" wrapText="1"/>
    </xf>
    <xf numFmtId="166" fontId="11" fillId="25" borderId="0" xfId="28" applyNumberFormat="1" applyFont="1" applyFill="1"/>
    <xf numFmtId="0" fontId="26" fillId="25" borderId="10" xfId="51" quotePrefix="1" applyFont="1" applyFill="1" applyBorder="1" applyAlignment="1">
      <alignment horizontal="center" vertical="center" wrapText="1"/>
    </xf>
    <xf numFmtId="0" fontId="8" fillId="25" borderId="10" xfId="51" quotePrefix="1" applyFont="1" applyFill="1" applyBorder="1" applyAlignment="1">
      <alignment horizontal="center" vertical="center" wrapText="1"/>
    </xf>
    <xf numFmtId="3" fontId="8" fillId="25" borderId="10" xfId="51" applyNumberFormat="1" applyFont="1" applyFill="1" applyBorder="1" applyAlignment="1">
      <alignment horizontal="center" vertical="center" wrapText="1"/>
    </xf>
    <xf numFmtId="3" fontId="8" fillId="25" borderId="10" xfId="51" applyNumberFormat="1" applyFont="1" applyFill="1" applyBorder="1" applyAlignment="1">
      <alignment horizontal="right" vertical="center" wrapText="1"/>
    </xf>
    <xf numFmtId="3" fontId="8" fillId="25" borderId="0" xfId="51" applyNumberFormat="1" applyFont="1" applyFill="1" applyBorder="1" applyAlignment="1">
      <alignment horizontal="center" vertical="center" wrapText="1"/>
    </xf>
    <xf numFmtId="166" fontId="11" fillId="25" borderId="0" xfId="51" applyNumberFormat="1" applyFont="1" applyFill="1"/>
    <xf numFmtId="3" fontId="11" fillId="25" borderId="0" xfId="51" applyNumberFormat="1" applyFont="1" applyFill="1"/>
    <xf numFmtId="0" fontId="27" fillId="25" borderId="19" xfId="0" applyFont="1" applyFill="1" applyBorder="1" applyAlignment="1">
      <alignment horizontal="center" wrapText="1"/>
    </xf>
    <xf numFmtId="0" fontId="27" fillId="25" borderId="20" xfId="0" applyFont="1" applyFill="1" applyBorder="1" applyAlignment="1">
      <alignment horizontal="center" wrapText="1"/>
    </xf>
    <xf numFmtId="0" fontId="27" fillId="25" borderId="21" xfId="0" applyFont="1" applyFill="1" applyBorder="1" applyAlignment="1">
      <alignment horizontal="center" wrapText="1"/>
    </xf>
    <xf numFmtId="0" fontId="27" fillId="25" borderId="22" xfId="0" applyFont="1" applyFill="1" applyBorder="1" applyAlignment="1">
      <alignment horizontal="center" vertical="top" wrapText="1"/>
    </xf>
    <xf numFmtId="3" fontId="46" fillId="0" borderId="0" xfId="51" applyNumberFormat="1" applyFont="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165" fontId="11" fillId="25" borderId="0" xfId="34" quotePrefix="1" applyNumberFormat="1" applyFont="1" applyFill="1" applyBorder="1" applyAlignment="1">
      <alignment horizontal="center" vertical="center"/>
    </xf>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8" fillId="25" borderId="0" xfId="34" applyNumberFormat="1" applyFont="1" applyFill="1" applyBorder="1" applyAlignment="1">
      <alignment horizontal="center" vertical="center"/>
    </xf>
    <xf numFmtId="0" fontId="8" fillId="25" borderId="0" xfId="51" applyFont="1" applyFill="1" applyAlignment="1">
      <alignment vertical="center"/>
    </xf>
    <xf numFmtId="165" fontId="11" fillId="25" borderId="13" xfId="33" applyNumberFormat="1" applyFont="1" applyFill="1" applyBorder="1" applyAlignment="1">
      <alignment vertical="center"/>
    </xf>
    <xf numFmtId="0" fontId="11" fillId="25" borderId="0" xfId="51" applyFont="1" applyFill="1" applyAlignment="1">
      <alignment vertical="center"/>
    </xf>
    <xf numFmtId="3" fontId="17" fillId="26" borderId="0" xfId="51" applyNumberFormat="1" applyFont="1" applyFill="1" applyAlignment="1">
      <alignment vertical="center"/>
    </xf>
    <xf numFmtId="3" fontId="17" fillId="25" borderId="0" xfId="51" applyNumberFormat="1" applyFont="1" applyFill="1" applyAlignment="1">
      <alignment vertical="center"/>
    </xf>
    <xf numFmtId="3" fontId="11" fillId="25" borderId="0" xfId="51" applyNumberFormat="1" applyFont="1" applyFill="1" applyAlignment="1">
      <alignment vertical="center"/>
    </xf>
    <xf numFmtId="165" fontId="8" fillId="25" borderId="0" xfId="34" applyNumberFormat="1" applyFont="1" applyFill="1" applyBorder="1" applyAlignment="1">
      <alignment horizontal="center" vertical="center" wrapText="1"/>
    </xf>
    <xf numFmtId="0" fontId="8" fillId="25" borderId="10" xfId="51" applyFont="1" applyFill="1" applyBorder="1" applyAlignment="1">
      <alignment horizontal="center" vertical="center"/>
    </xf>
    <xf numFmtId="3" fontId="8" fillId="25" borderId="10" xfId="51" applyNumberFormat="1" applyFont="1" applyFill="1" applyBorder="1" applyAlignment="1">
      <alignment vertical="center"/>
    </xf>
    <xf numFmtId="171" fontId="8" fillId="25" borderId="10" xfId="51" applyNumberFormat="1" applyFont="1" applyFill="1" applyBorder="1" applyAlignment="1">
      <alignment vertical="center"/>
    </xf>
    <xf numFmtId="165" fontId="8" fillId="25" borderId="10" xfId="28" applyNumberFormat="1" applyFont="1" applyFill="1" applyBorder="1" applyAlignment="1">
      <alignment vertical="center"/>
    </xf>
    <xf numFmtId="171" fontId="8" fillId="25" borderId="24" xfId="51" applyNumberFormat="1" applyFont="1" applyFill="1" applyBorder="1" applyAlignment="1">
      <alignment vertical="center"/>
    </xf>
    <xf numFmtId="166" fontId="8" fillId="25" borderId="10" xfId="51" applyNumberFormat="1" applyFont="1" applyFill="1" applyBorder="1" applyAlignment="1">
      <alignment vertical="center"/>
    </xf>
    <xf numFmtId="165" fontId="8" fillId="25" borderId="13" xfId="51" applyNumberFormat="1" applyFont="1" applyFill="1" applyBorder="1" applyAlignment="1">
      <alignment horizontal="center" vertical="center"/>
    </xf>
    <xf numFmtId="165" fontId="8" fillId="25" borderId="0" xfId="51" applyNumberFormat="1" applyFont="1" applyFill="1" applyBorder="1" applyAlignment="1">
      <alignment horizontal="center" vertical="center"/>
    </xf>
    <xf numFmtId="3" fontId="8" fillId="25" borderId="0" xfId="51" applyNumberFormat="1" applyFont="1" applyFill="1" applyAlignment="1">
      <alignment vertical="center"/>
    </xf>
    <xf numFmtId="172" fontId="8" fillId="25" borderId="0" xfId="51" applyNumberFormat="1" applyFont="1" applyFill="1" applyAlignment="1">
      <alignment vertical="center"/>
    </xf>
    <xf numFmtId="173" fontId="8" fillId="25" borderId="0" xfId="51" applyNumberFormat="1" applyFont="1" applyFill="1" applyAlignment="1">
      <alignment vertical="center"/>
    </xf>
    <xf numFmtId="166" fontId="8" fillId="25" borderId="0" xfId="28" applyNumberFormat="1" applyFont="1" applyFill="1" applyAlignment="1">
      <alignment vertical="center"/>
    </xf>
    <xf numFmtId="0" fontId="11" fillId="25" borderId="0" xfId="51" applyFont="1" applyFill="1" applyBorder="1" applyAlignment="1">
      <alignment horizontal="center" vertical="center"/>
    </xf>
    <xf numFmtId="0" fontId="24" fillId="25" borderId="0" xfId="51" applyFont="1" applyFill="1" applyBorder="1" applyAlignment="1">
      <alignment horizontal="center" vertical="center"/>
    </xf>
    <xf numFmtId="0" fontId="24" fillId="25" borderId="0" xfId="51" applyFont="1" applyFill="1"/>
    <xf numFmtId="0" fontId="11" fillId="25" borderId="0" xfId="51" applyNumberFormat="1" applyFont="1" applyFill="1" applyBorder="1" applyAlignment="1">
      <alignment horizontal="center" vertical="center" wrapText="1"/>
    </xf>
    <xf numFmtId="0" fontId="11" fillId="25" borderId="0" xfId="51" applyFont="1" applyFill="1" applyBorder="1" applyAlignment="1">
      <alignment horizontal="center" vertical="center" wrapText="1"/>
    </xf>
    <xf numFmtId="0" fontId="8" fillId="25" borderId="0" xfId="51" applyFont="1" applyFill="1" applyBorder="1" applyAlignment="1">
      <alignment horizontal="center" vertical="center"/>
    </xf>
    <xf numFmtId="43" fontId="8" fillId="25" borderId="0" xfId="51" applyNumberFormat="1" applyFont="1" applyFill="1" applyAlignment="1">
      <alignment vertical="center"/>
    </xf>
    <xf numFmtId="0" fontId="8" fillId="25" borderId="0" xfId="51" applyFont="1" applyFill="1" applyAlignment="1"/>
    <xf numFmtId="166" fontId="8" fillId="25" borderId="0" xfId="28" applyNumberFormat="1" applyFont="1" applyFill="1" applyAlignment="1"/>
    <xf numFmtId="3" fontId="19" fillId="26" borderId="13" xfId="51" applyNumberFormat="1" applyFont="1" applyFill="1" applyBorder="1" applyAlignment="1">
      <alignment horizontal="right"/>
    </xf>
    <xf numFmtId="3" fontId="18" fillId="0" borderId="0" xfId="51" applyNumberFormat="1" applyFont="1" applyAlignment="1"/>
    <xf numFmtId="3" fontId="48" fillId="29" borderId="13" xfId="51" applyNumberFormat="1" applyFont="1" applyFill="1" applyBorder="1" applyAlignment="1">
      <alignment horizontal="right" vertical="center"/>
    </xf>
    <xf numFmtId="166" fontId="8" fillId="25" borderId="0" xfId="28" applyNumberFormat="1" applyFont="1" applyFill="1"/>
    <xf numFmtId="43" fontId="11" fillId="25" borderId="0" xfId="28" applyNumberFormat="1" applyFont="1" applyFill="1"/>
    <xf numFmtId="0" fontId="11" fillId="25" borderId="30" xfId="51" applyFont="1" applyFill="1" applyBorder="1" applyAlignment="1">
      <alignment horizontal="center" vertical="center" wrapText="1"/>
    </xf>
    <xf numFmtId="0" fontId="8" fillId="25" borderId="30" xfId="51" applyFont="1" applyFill="1" applyBorder="1" applyAlignment="1">
      <alignment horizontal="justify" vertical="center" wrapText="1"/>
    </xf>
    <xf numFmtId="0" fontId="24" fillId="25" borderId="30" xfId="50" applyFont="1" applyFill="1" applyBorder="1" applyAlignment="1">
      <alignment horizontal="center" vertical="center"/>
    </xf>
    <xf numFmtId="4" fontId="11" fillId="25" borderId="30" xfId="34" applyNumberFormat="1" applyFont="1" applyFill="1" applyBorder="1" applyAlignment="1">
      <alignment horizontal="right" vertical="center"/>
    </xf>
    <xf numFmtId="0" fontId="11" fillId="25" borderId="30" xfId="51" applyFont="1" applyFill="1" applyBorder="1" applyAlignment="1">
      <alignment horizontal="center" vertical="center"/>
    </xf>
    <xf numFmtId="0" fontId="11" fillId="25" borderId="0" xfId="51" applyFont="1" applyFill="1" applyAlignment="1">
      <alignment horizontal="left" vertical="center" wrapText="1"/>
    </xf>
    <xf numFmtId="0" fontId="11" fillId="25" borderId="0" xfId="50" applyFont="1" applyFill="1" applyBorder="1" applyAlignment="1">
      <alignment horizontal="left" vertical="center" wrapText="1"/>
    </xf>
    <xf numFmtId="167" fontId="17" fillId="29" borderId="0" xfId="51" applyNumberFormat="1" applyFont="1" applyFill="1"/>
    <xf numFmtId="0" fontId="8" fillId="25" borderId="26" xfId="51" applyFont="1" applyFill="1" applyBorder="1" applyAlignment="1">
      <alignment vertical="center" wrapText="1"/>
    </xf>
    <xf numFmtId="0" fontId="8" fillId="25" borderId="27" xfId="51" applyFont="1" applyFill="1" applyBorder="1" applyAlignment="1">
      <alignment vertical="center" wrapText="1"/>
    </xf>
    <xf numFmtId="0" fontId="8" fillId="25" borderId="25" xfId="51" applyFont="1" applyFill="1" applyBorder="1" applyAlignment="1">
      <alignment vertical="center" wrapText="1"/>
    </xf>
    <xf numFmtId="0" fontId="8" fillId="25" borderId="28" xfId="51" applyFont="1" applyFill="1" applyBorder="1" applyAlignment="1">
      <alignment vertical="center" wrapText="1"/>
    </xf>
    <xf numFmtId="0" fontId="8" fillId="25" borderId="17" xfId="51" applyFont="1" applyFill="1" applyBorder="1" applyAlignment="1">
      <alignment horizontal="center" vertical="center" wrapText="1"/>
    </xf>
    <xf numFmtId="0" fontId="11" fillId="25" borderId="17" xfId="51" quotePrefix="1" applyFont="1" applyFill="1" applyBorder="1" applyAlignment="1">
      <alignment horizontal="center" vertical="center" wrapText="1"/>
    </xf>
    <xf numFmtId="0" fontId="11" fillId="25" borderId="15" xfId="51" quotePrefix="1" applyFont="1" applyFill="1" applyBorder="1" applyAlignment="1">
      <alignment horizontal="center" vertical="center" wrapText="1"/>
    </xf>
    <xf numFmtId="3" fontId="8" fillId="25" borderId="13" xfId="51" applyNumberFormat="1" applyFont="1" applyFill="1" applyBorder="1" applyAlignment="1">
      <alignment horizontal="center" vertical="center" wrapText="1"/>
    </xf>
    <xf numFmtId="3" fontId="8" fillId="29" borderId="13" xfId="34" applyNumberFormat="1" applyFont="1" applyFill="1" applyBorder="1" applyAlignment="1">
      <alignment horizontal="right"/>
    </xf>
    <xf numFmtId="3" fontId="11" fillId="29" borderId="13" xfId="34" applyNumberFormat="1" applyFont="1" applyFill="1" applyBorder="1" applyAlignment="1">
      <alignment horizontal="right"/>
    </xf>
    <xf numFmtId="3" fontId="11" fillId="29" borderId="13" xfId="51" applyNumberFormat="1" applyFont="1" applyFill="1" applyBorder="1" applyAlignment="1">
      <alignment horizontal="right" vertical="center" wrapText="1"/>
    </xf>
    <xf numFmtId="3" fontId="8" fillId="0" borderId="13" xfId="51" applyNumberFormat="1" applyFont="1" applyFill="1" applyBorder="1" applyAlignment="1">
      <alignment horizontal="right" vertical="center"/>
    </xf>
    <xf numFmtId="3" fontId="11" fillId="26" borderId="13" xfId="51" applyNumberFormat="1" applyFont="1" applyFill="1" applyBorder="1" applyAlignment="1">
      <alignment horizontal="right"/>
    </xf>
    <xf numFmtId="3" fontId="8" fillId="0" borderId="13" xfId="51" applyNumberFormat="1" applyFont="1" applyFill="1" applyBorder="1" applyAlignment="1">
      <alignment horizontal="right"/>
    </xf>
    <xf numFmtId="3" fontId="8" fillId="29" borderId="13" xfId="51" applyNumberFormat="1" applyFont="1" applyFill="1" applyBorder="1" applyAlignment="1">
      <alignment horizontal="right" vertical="center"/>
    </xf>
    <xf numFmtId="0" fontId="93" fillId="0" borderId="0" xfId="0" applyFont="1" applyFill="1"/>
    <xf numFmtId="0" fontId="96" fillId="0" borderId="0" xfId="0" applyFont="1" applyFill="1"/>
    <xf numFmtId="0" fontId="95" fillId="0" borderId="0" xfId="0" applyFont="1" applyFill="1"/>
    <xf numFmtId="1" fontId="2" fillId="0" borderId="0" xfId="53" applyNumberFormat="1" applyFont="1" applyFill="1" applyAlignment="1">
      <alignment vertical="center"/>
    </xf>
    <xf numFmtId="1" fontId="7" fillId="0" borderId="0" xfId="53" applyNumberFormat="1" applyFont="1" applyFill="1" applyAlignment="1">
      <alignment vertical="center"/>
    </xf>
    <xf numFmtId="3" fontId="3" fillId="0" borderId="0" xfId="53" applyNumberFormat="1" applyFont="1" applyFill="1" applyBorder="1" applyAlignment="1">
      <alignment vertical="center" wrapText="1"/>
    </xf>
    <xf numFmtId="1" fontId="100" fillId="0" borderId="0" xfId="53" applyNumberFormat="1" applyFont="1" applyFill="1" applyAlignment="1">
      <alignment vertical="center"/>
    </xf>
    <xf numFmtId="1" fontId="3" fillId="0" borderId="0" xfId="53" applyNumberFormat="1" applyFont="1" applyFill="1" applyAlignment="1">
      <alignment vertical="center"/>
    </xf>
    <xf numFmtId="1" fontId="2" fillId="0" borderId="0" xfId="53" applyNumberFormat="1" applyFont="1" applyFill="1" applyAlignment="1">
      <alignment horizontal="center" vertical="center"/>
    </xf>
    <xf numFmtId="1" fontId="2" fillId="0" borderId="0" xfId="53" applyNumberFormat="1" applyFont="1" applyFill="1" applyAlignment="1">
      <alignment vertical="center" wrapText="1"/>
    </xf>
    <xf numFmtId="1" fontId="2" fillId="0" borderId="0" xfId="53" applyNumberFormat="1" applyFont="1" applyFill="1" applyAlignment="1">
      <alignment horizontal="right" vertical="center"/>
    </xf>
    <xf numFmtId="0" fontId="21" fillId="0" borderId="0" xfId="0" applyFont="1" applyFill="1" applyAlignment="1">
      <alignment vertical="center" wrapText="1"/>
    </xf>
    <xf numFmtId="0" fontId="99" fillId="0" borderId="0" xfId="0" applyFont="1" applyFill="1" applyAlignment="1">
      <alignment vertical="center" wrapText="1"/>
    </xf>
    <xf numFmtId="3" fontId="105" fillId="0" borderId="10" xfId="65" applyNumberFormat="1" applyFont="1" applyFill="1" applyBorder="1" applyAlignment="1">
      <alignment horizontal="left" vertical="center" wrapText="1"/>
    </xf>
    <xf numFmtId="0" fontId="99" fillId="0" borderId="0" xfId="65" applyFont="1" applyFill="1" applyAlignment="1">
      <alignment horizontal="left" vertical="center" wrapText="1"/>
    </xf>
    <xf numFmtId="0" fontId="21" fillId="0" borderId="0" xfId="65" applyFont="1" applyFill="1" applyAlignment="1">
      <alignment vertical="center" wrapText="1"/>
    </xf>
    <xf numFmtId="0" fontId="99" fillId="0" borderId="0" xfId="60" applyFont="1" applyFill="1" applyAlignment="1">
      <alignment vertical="center" wrapText="1"/>
    </xf>
    <xf numFmtId="0" fontId="99" fillId="0" borderId="0" xfId="65" applyFont="1" applyFill="1" applyAlignment="1">
      <alignment vertical="center" wrapText="1"/>
    </xf>
    <xf numFmtId="3" fontId="21" fillId="0" borderId="0" xfId="0" applyNumberFormat="1" applyFont="1" applyFill="1" applyAlignment="1">
      <alignment vertical="center" wrapText="1"/>
    </xf>
    <xf numFmtId="0" fontId="44" fillId="0" borderId="0" xfId="0" applyFont="1" applyFill="1" applyAlignment="1">
      <alignment vertical="center" wrapText="1"/>
    </xf>
    <xf numFmtId="0" fontId="2" fillId="0" borderId="0" xfId="0" applyFont="1" applyFill="1" applyAlignment="1">
      <alignment vertical="center" wrapText="1"/>
    </xf>
    <xf numFmtId="3" fontId="99" fillId="0" borderId="0" xfId="0" applyNumberFormat="1" applyFont="1" applyFill="1" applyAlignment="1">
      <alignment vertical="center" wrapText="1"/>
    </xf>
    <xf numFmtId="166" fontId="99" fillId="0" borderId="0" xfId="0" applyNumberFormat="1" applyFont="1" applyFill="1" applyAlignment="1">
      <alignment vertical="center" wrapText="1"/>
    </xf>
    <xf numFmtId="0" fontId="104" fillId="0" borderId="0" xfId="0" applyFont="1" applyFill="1" applyAlignment="1">
      <alignment horizontal="center" vertical="center" wrapText="1"/>
    </xf>
    <xf numFmtId="0" fontId="99" fillId="0" borderId="0" xfId="0" applyFont="1" applyFill="1" applyAlignment="1">
      <alignment horizontal="center" vertical="center" wrapText="1"/>
    </xf>
    <xf numFmtId="0" fontId="2" fillId="30" borderId="10" xfId="68" applyFont="1" applyFill="1" applyBorder="1" applyAlignment="1">
      <alignment horizontal="center" vertical="center" wrapText="1"/>
    </xf>
    <xf numFmtId="0" fontId="23" fillId="0" borderId="0" xfId="0" applyFont="1" applyFill="1" applyAlignment="1">
      <alignment horizontal="center"/>
    </xf>
    <xf numFmtId="0" fontId="23" fillId="0" borderId="0" xfId="0" applyFont="1" applyFill="1"/>
    <xf numFmtId="0" fontId="95" fillId="0" borderId="10" xfId="48" applyFont="1" applyBorder="1" applyAlignment="1">
      <alignment horizontal="center" vertical="center" wrapText="1"/>
    </xf>
    <xf numFmtId="0" fontId="96" fillId="0" borderId="10" xfId="0" applyFont="1" applyFill="1" applyBorder="1" applyAlignment="1">
      <alignment horizontal="center" vertical="center"/>
    </xf>
    <xf numFmtId="0" fontId="96" fillId="0" borderId="10" xfId="0" applyFont="1" applyBorder="1" applyAlignment="1">
      <alignment horizontal="center" vertical="center" wrapText="1"/>
    </xf>
    <xf numFmtId="0" fontId="96" fillId="0" borderId="10" xfId="0" applyFont="1" applyBorder="1" applyAlignment="1">
      <alignment horizontal="justify" vertical="center" wrapText="1"/>
    </xf>
    <xf numFmtId="0" fontId="96" fillId="0" borderId="10" xfId="0" applyFont="1" applyFill="1" applyBorder="1" applyAlignment="1">
      <alignment horizontal="center" vertical="center" wrapText="1"/>
    </xf>
    <xf numFmtId="175" fontId="96" fillId="0" borderId="10" xfId="28" applyNumberFormat="1" applyFont="1" applyFill="1" applyBorder="1" applyAlignment="1">
      <alignment horizontal="center" vertical="center"/>
    </xf>
    <xf numFmtId="16" fontId="96" fillId="0" borderId="10" xfId="0" quotePrefix="1" applyNumberFormat="1" applyFont="1" applyFill="1" applyBorder="1" applyAlignment="1">
      <alignment horizontal="center" vertical="center"/>
    </xf>
    <xf numFmtId="0" fontId="96" fillId="0" borderId="10" xfId="0" applyFont="1" applyFill="1" applyBorder="1" applyAlignment="1">
      <alignment horizontal="right" vertical="center"/>
    </xf>
    <xf numFmtId="168" fontId="96" fillId="0" borderId="10" xfId="0" applyNumberFormat="1" applyFont="1" applyFill="1" applyBorder="1" applyAlignment="1">
      <alignment vertical="center"/>
    </xf>
    <xf numFmtId="0" fontId="97" fillId="0" borderId="10" xfId="0" applyFont="1" applyBorder="1" applyAlignment="1">
      <alignment horizontal="center" vertical="center" wrapText="1"/>
    </xf>
    <xf numFmtId="0" fontId="97" fillId="0" borderId="10" xfId="0" applyFont="1" applyBorder="1" applyAlignment="1">
      <alignment horizontal="justify" vertical="center" wrapText="1"/>
    </xf>
    <xf numFmtId="0" fontId="97" fillId="0" borderId="10" xfId="0" applyFont="1" applyFill="1" applyBorder="1" applyAlignment="1">
      <alignment horizontal="center" vertical="center"/>
    </xf>
    <xf numFmtId="168" fontId="97" fillId="0" borderId="10" xfId="0" applyNumberFormat="1" applyFont="1" applyFill="1" applyBorder="1" applyAlignment="1">
      <alignment vertical="center"/>
    </xf>
    <xf numFmtId="0" fontId="23" fillId="0" borderId="0" xfId="0" applyFont="1" applyFill="1" applyAlignment="1">
      <alignment horizontal="left"/>
    </xf>
    <xf numFmtId="0" fontId="95" fillId="0" borderId="10" xfId="0" applyFont="1" applyFill="1" applyBorder="1" applyAlignment="1">
      <alignment horizontal="justify" vertical="center" wrapText="1"/>
    </xf>
    <xf numFmtId="3" fontId="28" fillId="0" borderId="10" xfId="0" applyNumberFormat="1" applyFont="1" applyFill="1" applyBorder="1" applyAlignment="1">
      <alignment horizontal="right" vertical="center" wrapText="1" indent="1"/>
    </xf>
    <xf numFmtId="0" fontId="15" fillId="30" borderId="0" xfId="0" applyFont="1" applyFill="1"/>
    <xf numFmtId="0" fontId="2" fillId="30" borderId="0" xfId="0" applyFont="1" applyFill="1"/>
    <xf numFmtId="0" fontId="3" fillId="30" borderId="0" xfId="0" applyFont="1" applyFill="1"/>
    <xf numFmtId="0" fontId="2" fillId="30" borderId="0" xfId="0" quotePrefix="1" applyFont="1" applyFill="1" applyAlignment="1">
      <alignment horizontal="right" vertical="top"/>
    </xf>
    <xf numFmtId="0" fontId="21" fillId="0" borderId="10" xfId="0" applyFont="1" applyFill="1" applyBorder="1" applyAlignment="1">
      <alignment vertical="center" wrapText="1"/>
    </xf>
    <xf numFmtId="3" fontId="3" fillId="0" borderId="10" xfId="53" applyNumberFormat="1" applyFont="1" applyFill="1" applyBorder="1" applyAlignment="1">
      <alignment horizontal="right" vertical="center"/>
    </xf>
    <xf numFmtId="0" fontId="99" fillId="0" borderId="10" xfId="0" applyFont="1" applyFill="1" applyBorder="1" applyAlignment="1">
      <alignment vertical="center" wrapText="1"/>
    </xf>
    <xf numFmtId="0" fontId="99" fillId="0" borderId="10" xfId="0" applyFont="1" applyFill="1" applyBorder="1" applyAlignment="1">
      <alignment horizontal="center" vertical="center" wrapText="1"/>
    </xf>
    <xf numFmtId="0" fontId="99" fillId="0" borderId="10" xfId="60" applyFont="1" applyFill="1" applyBorder="1" applyAlignment="1">
      <alignment horizontal="center" vertical="center" wrapText="1"/>
    </xf>
    <xf numFmtId="3" fontId="2" fillId="0" borderId="10" xfId="53" applyNumberFormat="1" applyFont="1" applyFill="1" applyBorder="1" applyAlignment="1">
      <alignment horizontal="right" vertical="center"/>
    </xf>
    <xf numFmtId="3" fontId="2" fillId="0" borderId="10" xfId="53" applyNumberFormat="1" applyFont="1" applyFill="1" applyBorder="1" applyAlignment="1">
      <alignment horizontal="right" vertical="center" wrapText="1"/>
    </xf>
    <xf numFmtId="0" fontId="99" fillId="0" borderId="10" xfId="65" applyFont="1" applyFill="1" applyBorder="1" applyAlignment="1">
      <alignment horizontal="left" vertical="center" wrapText="1"/>
    </xf>
    <xf numFmtId="0" fontId="99" fillId="0" borderId="10" xfId="65" applyFont="1" applyFill="1" applyBorder="1" applyAlignment="1">
      <alignment horizontal="center" vertical="center" wrapText="1"/>
    </xf>
    <xf numFmtId="0" fontId="99" fillId="0" borderId="10" xfId="0" applyFont="1" applyFill="1" applyBorder="1" applyAlignment="1">
      <alignment horizontal="left" vertical="center" wrapText="1"/>
    </xf>
    <xf numFmtId="49" fontId="99" fillId="0" borderId="10" xfId="65" applyNumberFormat="1" applyFont="1" applyFill="1" applyBorder="1" applyAlignment="1">
      <alignment horizontal="center" vertical="center" wrapText="1"/>
    </xf>
    <xf numFmtId="0" fontId="21" fillId="0" borderId="10" xfId="65" applyFont="1" applyFill="1" applyBorder="1" applyAlignment="1">
      <alignment horizontal="center" vertical="center" wrapText="1"/>
    </xf>
    <xf numFmtId="3" fontId="99" fillId="0" borderId="10" xfId="60" applyNumberFormat="1" applyFont="1" applyFill="1" applyBorder="1" applyAlignment="1">
      <alignment horizontal="right" vertical="center" wrapText="1"/>
    </xf>
    <xf numFmtId="0" fontId="15" fillId="0" borderId="0" xfId="0" applyFont="1" applyFill="1" applyAlignment="1">
      <alignment vertical="center" wrapText="1"/>
    </xf>
    <xf numFmtId="3" fontId="21" fillId="0" borderId="10" xfId="0" applyNumberFormat="1" applyFont="1" applyFill="1" applyBorder="1" applyAlignment="1">
      <alignment horizontal="right" vertical="center" wrapText="1"/>
    </xf>
    <xf numFmtId="0" fontId="103" fillId="0" borderId="10" xfId="0" quotePrefix="1" applyFont="1" applyFill="1" applyBorder="1" applyAlignment="1">
      <alignment horizontal="center" vertical="center" wrapText="1"/>
    </xf>
    <xf numFmtId="0" fontId="104" fillId="0" borderId="10" xfId="0" quotePrefix="1" applyFont="1" applyFill="1" applyBorder="1" applyAlignment="1">
      <alignment horizontal="center" vertical="center" wrapText="1"/>
    </xf>
    <xf numFmtId="3" fontId="99" fillId="0" borderId="10" xfId="0" applyNumberFormat="1" applyFont="1" applyFill="1" applyBorder="1" applyAlignment="1">
      <alignment horizontal="right" vertical="center" wrapText="1"/>
    </xf>
    <xf numFmtId="3" fontId="99" fillId="0" borderId="10" xfId="65" applyNumberFormat="1" applyFont="1" applyFill="1" applyBorder="1" applyAlignment="1">
      <alignment horizontal="center" vertical="center" wrapText="1"/>
    </xf>
    <xf numFmtId="0" fontId="104" fillId="0" borderId="10" xfId="65" applyFont="1" applyFill="1" applyBorder="1" applyAlignment="1">
      <alignment horizontal="center" vertical="center" wrapText="1"/>
    </xf>
    <xf numFmtId="165" fontId="99" fillId="0" borderId="10" xfId="28" applyNumberFormat="1" applyFont="1" applyFill="1" applyBorder="1" applyAlignment="1">
      <alignment horizontal="right" vertical="center" wrapText="1"/>
    </xf>
    <xf numFmtId="3" fontId="99" fillId="0" borderId="10" xfId="65" applyNumberFormat="1" applyFont="1" applyFill="1" applyBorder="1" applyAlignment="1">
      <alignment horizontal="left" vertical="center" wrapText="1"/>
    </xf>
    <xf numFmtId="0" fontId="103" fillId="0" borderId="10" xfId="65" applyFont="1" applyFill="1" applyBorder="1" applyAlignment="1">
      <alignment horizontal="center" vertical="center" wrapText="1"/>
    </xf>
    <xf numFmtId="3" fontId="2" fillId="0" borderId="10" xfId="53" applyNumberFormat="1" applyFont="1" applyFill="1" applyBorder="1" applyAlignment="1">
      <alignment horizontal="center" vertical="center" wrapText="1"/>
    </xf>
    <xf numFmtId="166" fontId="99" fillId="0" borderId="10" xfId="67" applyNumberFormat="1" applyFont="1" applyFill="1" applyBorder="1" applyAlignment="1">
      <alignment horizontal="right" vertical="center" wrapText="1"/>
    </xf>
    <xf numFmtId="3" fontId="99" fillId="0" borderId="10" xfId="53" applyNumberFormat="1" applyFont="1" applyFill="1" applyBorder="1" applyAlignment="1">
      <alignment horizontal="center" vertical="center" wrapText="1"/>
    </xf>
    <xf numFmtId="0" fontId="99" fillId="0" borderId="10" xfId="68" applyFont="1" applyFill="1" applyBorder="1" applyAlignment="1">
      <alignment horizontal="center" vertical="center" wrapText="1"/>
    </xf>
    <xf numFmtId="0" fontId="99" fillId="0" borderId="10" xfId="68" applyFont="1" applyFill="1" applyBorder="1" applyAlignment="1">
      <alignment horizontal="right" vertical="center" wrapText="1"/>
    </xf>
    <xf numFmtId="3" fontId="99" fillId="0" borderId="10" xfId="68" applyNumberFormat="1" applyFont="1" applyFill="1" applyBorder="1" applyAlignment="1">
      <alignment horizontal="right" vertical="center" wrapText="1"/>
    </xf>
    <xf numFmtId="1" fontId="99" fillId="0" borderId="10" xfId="53" applyNumberFormat="1" applyFont="1" applyFill="1" applyBorder="1" applyAlignment="1">
      <alignment horizontal="center" vertical="center" wrapText="1"/>
    </xf>
    <xf numFmtId="0" fontId="21" fillId="0" borderId="10" xfId="65" applyFont="1" applyFill="1" applyBorder="1" applyAlignment="1">
      <alignment vertical="center" wrapText="1"/>
    </xf>
    <xf numFmtId="0" fontId="104" fillId="0" borderId="10" xfId="60" applyFont="1" applyFill="1" applyBorder="1" applyAlignment="1">
      <alignment horizontal="center" vertical="center" wrapText="1"/>
    </xf>
    <xf numFmtId="0" fontId="99" fillId="0" borderId="10" xfId="60" applyFont="1" applyFill="1" applyBorder="1" applyAlignment="1">
      <alignment vertical="center" wrapText="1"/>
    </xf>
    <xf numFmtId="0" fontId="104" fillId="0" borderId="10" xfId="65" quotePrefix="1" applyFont="1" applyFill="1" applyBorder="1" applyAlignment="1">
      <alignment horizontal="center" vertical="center" wrapText="1"/>
    </xf>
    <xf numFmtId="3" fontId="99" fillId="0" borderId="10" xfId="0" applyNumberFormat="1" applyFont="1" applyFill="1" applyBorder="1" applyAlignment="1">
      <alignment horizontal="center" vertical="center" wrapText="1"/>
    </xf>
    <xf numFmtId="3" fontId="99" fillId="0" borderId="10" xfId="65" applyNumberFormat="1" applyFont="1" applyFill="1" applyBorder="1" applyAlignment="1">
      <alignment horizontal="right" vertical="center" wrapText="1"/>
    </xf>
    <xf numFmtId="0" fontId="99" fillId="0" borderId="10" xfId="65" applyFont="1" applyFill="1" applyBorder="1" applyAlignment="1">
      <alignment horizontal="right" vertical="center" wrapText="1"/>
    </xf>
    <xf numFmtId="166" fontId="21" fillId="0" borderId="10" xfId="0" applyNumberFormat="1" applyFont="1" applyFill="1" applyBorder="1" applyAlignment="1">
      <alignment horizontal="right" vertical="center" wrapText="1"/>
    </xf>
    <xf numFmtId="0" fontId="104" fillId="0" borderId="10" xfId="0" applyNumberFormat="1" applyFont="1" applyFill="1" applyBorder="1" applyAlignment="1" applyProtection="1">
      <alignment horizontal="center" vertical="center" wrapText="1"/>
    </xf>
    <xf numFmtId="0" fontId="99" fillId="0" borderId="10" xfId="0" applyNumberFormat="1" applyFont="1" applyFill="1" applyBorder="1" applyAlignment="1" applyProtection="1">
      <alignment horizontal="left" vertical="center" wrapText="1"/>
    </xf>
    <xf numFmtId="0" fontId="99" fillId="0" borderId="10" xfId="0" applyNumberFormat="1" applyFont="1" applyFill="1" applyBorder="1" applyAlignment="1" applyProtection="1">
      <alignment horizontal="center" vertical="center" wrapText="1"/>
    </xf>
    <xf numFmtId="166" fontId="99" fillId="0" borderId="10" xfId="0" applyNumberFormat="1" applyFont="1" applyFill="1" applyBorder="1" applyAlignment="1" applyProtection="1">
      <alignment horizontal="right" vertical="center" wrapText="1"/>
    </xf>
    <xf numFmtId="166" fontId="99" fillId="0" borderId="10" xfId="60" applyNumberFormat="1" applyFont="1" applyFill="1" applyBorder="1" applyAlignment="1">
      <alignment horizontal="right" vertical="center" wrapText="1"/>
    </xf>
    <xf numFmtId="166" fontId="99" fillId="0" borderId="10" xfId="0" applyNumberFormat="1" applyFont="1" applyFill="1" applyBorder="1" applyAlignment="1">
      <alignment horizontal="right" vertical="center" wrapText="1"/>
    </xf>
    <xf numFmtId="3" fontId="99" fillId="0" borderId="10" xfId="67" applyNumberFormat="1" applyFont="1" applyFill="1" applyBorder="1" applyAlignment="1">
      <alignment horizontal="right" vertical="center" wrapText="1"/>
    </xf>
    <xf numFmtId="0" fontId="99" fillId="0" borderId="10" xfId="0" applyFont="1" applyFill="1" applyBorder="1" applyAlignment="1">
      <alignment horizontal="right" vertical="center" wrapText="1"/>
    </xf>
    <xf numFmtId="49" fontId="21" fillId="0" borderId="10" xfId="65" applyNumberFormat="1" applyFont="1" applyFill="1" applyBorder="1" applyAlignment="1">
      <alignment horizontal="center" vertical="center" wrapText="1"/>
    </xf>
    <xf numFmtId="176" fontId="95" fillId="0" borderId="0" xfId="0" applyNumberFormat="1" applyFont="1" applyFill="1"/>
    <xf numFmtId="0" fontId="109" fillId="0" borderId="0" xfId="0" applyFont="1" applyAlignment="1">
      <alignment vertical="center"/>
    </xf>
    <xf numFmtId="0" fontId="15" fillId="0" borderId="0" xfId="47" applyFont="1"/>
    <xf numFmtId="0" fontId="109" fillId="0" borderId="0" xfId="0" applyFont="1" applyAlignment="1">
      <alignment vertical="center" wrapText="1"/>
    </xf>
    <xf numFmtId="0" fontId="99" fillId="0" borderId="0" xfId="47" applyFont="1"/>
    <xf numFmtId="0" fontId="2" fillId="0" borderId="0" xfId="47" applyFont="1"/>
    <xf numFmtId="0" fontId="2" fillId="0" borderId="0" xfId="47" applyFont="1" applyAlignment="1">
      <alignment horizontal="center"/>
    </xf>
    <xf numFmtId="3" fontId="3" fillId="0" borderId="0" xfId="47" applyNumberFormat="1" applyFont="1"/>
    <xf numFmtId="0" fontId="3" fillId="0" borderId="0" xfId="47" applyFont="1"/>
    <xf numFmtId="3" fontId="2" fillId="0" borderId="0" xfId="47" applyNumberFormat="1" applyFont="1"/>
    <xf numFmtId="0" fontId="2" fillId="0" borderId="0" xfId="47" applyFont="1" applyAlignment="1">
      <alignment horizontal="center" vertical="center"/>
    </xf>
    <xf numFmtId="0" fontId="111" fillId="0" borderId="0" xfId="47" applyFont="1" applyAlignment="1">
      <alignment horizontal="center" vertical="center"/>
    </xf>
    <xf numFmtId="0" fontId="111" fillId="0" borderId="0" xfId="47" applyFont="1"/>
    <xf numFmtId="0" fontId="4" fillId="0" borderId="0" xfId="47" applyAlignment="1">
      <alignment horizontal="center" vertical="center"/>
    </xf>
    <xf numFmtId="0" fontId="4" fillId="0" borderId="0" xfId="47"/>
    <xf numFmtId="3" fontId="2" fillId="30" borderId="0" xfId="0" applyNumberFormat="1" applyFont="1" applyFill="1"/>
    <xf numFmtId="0" fontId="95" fillId="0" borderId="10" xfId="0" applyFont="1" applyFill="1" applyBorder="1" applyAlignment="1">
      <alignment horizontal="center" vertical="center"/>
    </xf>
    <xf numFmtId="0" fontId="106" fillId="0" borderId="10" xfId="0" applyFont="1" applyFill="1" applyBorder="1" applyAlignment="1">
      <alignment horizontal="center" vertical="center" wrapText="1"/>
    </xf>
    <xf numFmtId="3" fontId="95" fillId="0" borderId="10" xfId="28" applyNumberFormat="1" applyFont="1" applyFill="1" applyBorder="1" applyAlignment="1">
      <alignment horizontal="right" vertical="center" indent="1"/>
    </xf>
    <xf numFmtId="9" fontId="108" fillId="0" borderId="10" xfId="56" applyFont="1" applyFill="1" applyBorder="1" applyAlignment="1">
      <alignment vertical="center"/>
    </xf>
    <xf numFmtId="0" fontId="95" fillId="0" borderId="10" xfId="0" applyFont="1" applyFill="1" applyBorder="1" applyAlignment="1">
      <alignment horizontal="center"/>
    </xf>
    <xf numFmtId="0" fontId="21" fillId="0" borderId="10" xfId="0" applyFont="1" applyFill="1" applyBorder="1" applyAlignment="1">
      <alignment horizontal="center" vertical="center" wrapText="1"/>
    </xf>
    <xf numFmtId="0" fontId="103" fillId="0" borderId="10" xfId="0" applyFont="1" applyFill="1" applyBorder="1" applyAlignment="1">
      <alignment horizontal="center" vertical="center" wrapText="1"/>
    </xf>
    <xf numFmtId="1" fontId="2" fillId="0" borderId="0" xfId="53" applyNumberFormat="1" applyFont="1" applyFill="1" applyAlignment="1">
      <alignment horizontal="center" vertical="center" wrapText="1"/>
    </xf>
    <xf numFmtId="3" fontId="2" fillId="0" borderId="0" xfId="53" applyNumberFormat="1" applyFont="1" applyFill="1" applyBorder="1" applyAlignment="1">
      <alignment vertical="center"/>
    </xf>
    <xf numFmtId="0" fontId="28" fillId="0" borderId="0" xfId="0" applyFont="1" applyFill="1"/>
    <xf numFmtId="0" fontId="27" fillId="0" borderId="10" xfId="0" applyFont="1" applyFill="1" applyBorder="1" applyAlignment="1">
      <alignment horizontal="center" vertical="center" wrapText="1"/>
    </xf>
    <xf numFmtId="3" fontId="27" fillId="0" borderId="10" xfId="0" applyNumberFormat="1" applyFont="1" applyFill="1" applyBorder="1" applyAlignment="1">
      <alignment horizontal="right" vertical="center" wrapText="1" indent="1"/>
    </xf>
    <xf numFmtId="0" fontId="27" fillId="0" borderId="0" xfId="0" applyFont="1" applyFill="1"/>
    <xf numFmtId="0" fontId="27" fillId="0" borderId="10" xfId="0" applyFont="1" applyFill="1" applyBorder="1" applyAlignment="1">
      <alignment horizontal="center" vertical="center"/>
    </xf>
    <xf numFmtId="0" fontId="27" fillId="0" borderId="10" xfId="48" applyFont="1" applyFill="1" applyBorder="1" applyAlignment="1">
      <alignment horizontal="justify" vertical="center" wrapText="1"/>
    </xf>
    <xf numFmtId="0" fontId="27" fillId="0" borderId="10" xfId="0" applyFont="1" applyFill="1" applyBorder="1" applyAlignment="1">
      <alignment vertical="center"/>
    </xf>
    <xf numFmtId="0" fontId="28" fillId="0" borderId="10" xfId="0" applyFont="1" applyFill="1" applyBorder="1" applyAlignment="1">
      <alignment horizontal="center" vertical="center"/>
    </xf>
    <xf numFmtId="0" fontId="28" fillId="0" borderId="10" xfId="0" applyFont="1" applyFill="1" applyBorder="1" applyAlignment="1">
      <alignment horizontal="justify" vertical="center" wrapText="1"/>
    </xf>
    <xf numFmtId="0" fontId="28" fillId="0" borderId="10" xfId="0" applyFont="1" applyFill="1" applyBorder="1" applyAlignment="1">
      <alignment vertical="center"/>
    </xf>
    <xf numFmtId="0" fontId="27" fillId="0" borderId="10" xfId="0" applyFont="1" applyFill="1" applyBorder="1" applyAlignment="1">
      <alignment horizontal="justify" vertical="center" wrapText="1"/>
    </xf>
    <xf numFmtId="0" fontId="28" fillId="0" borderId="10" xfId="0" applyFont="1" applyFill="1" applyBorder="1" applyAlignment="1">
      <alignment horizontal="left" vertical="center"/>
    </xf>
    <xf numFmtId="0" fontId="28" fillId="0" borderId="10" xfId="0" quotePrefix="1" applyFont="1" applyFill="1" applyBorder="1" applyAlignment="1">
      <alignment horizontal="center" vertical="center"/>
    </xf>
    <xf numFmtId="0" fontId="28" fillId="0" borderId="0" xfId="0" applyFont="1" applyFill="1" applyAlignment="1">
      <alignment horizontal="center"/>
    </xf>
    <xf numFmtId="0" fontId="28" fillId="0" borderId="0" xfId="0" applyFont="1" applyFill="1" applyAlignment="1">
      <alignment horizontal="left"/>
    </xf>
    <xf numFmtId="0" fontId="2" fillId="0" borderId="0" xfId="53" applyNumberFormat="1" applyFont="1" applyFill="1" applyAlignment="1">
      <alignment horizontal="center" vertical="center"/>
    </xf>
    <xf numFmtId="0" fontId="7" fillId="0" borderId="0" xfId="53" applyNumberFormat="1" applyFont="1" applyFill="1" applyAlignment="1">
      <alignment vertical="center"/>
    </xf>
    <xf numFmtId="0" fontId="3" fillId="0" borderId="10" xfId="47" applyFont="1" applyBorder="1" applyAlignment="1">
      <alignment horizontal="center" vertical="center"/>
    </xf>
    <xf numFmtId="3" fontId="3" fillId="0" borderId="10" xfId="47" applyNumberFormat="1" applyFont="1" applyBorder="1" applyAlignment="1">
      <alignment horizontal="right" vertical="center"/>
    </xf>
    <xf numFmtId="0" fontId="3" fillId="0" borderId="10" xfId="47" applyFont="1" applyBorder="1" applyAlignment="1">
      <alignment horizontal="left" vertical="center" wrapText="1"/>
    </xf>
    <xf numFmtId="3" fontId="3" fillId="0" borderId="10" xfId="47" applyNumberFormat="1" applyFont="1" applyBorder="1" applyAlignment="1">
      <alignment vertical="center" wrapText="1"/>
    </xf>
    <xf numFmtId="0" fontId="2" fillId="0" borderId="10" xfId="47" quotePrefix="1" applyFont="1" applyBorder="1" applyAlignment="1">
      <alignment horizontal="center" vertical="center"/>
    </xf>
    <xf numFmtId="0" fontId="2" fillId="0" borderId="10" xfId="47" applyFont="1" applyBorder="1" applyAlignment="1">
      <alignment horizontal="justify" vertical="center" wrapText="1"/>
    </xf>
    <xf numFmtId="3" fontId="2" fillId="0" borderId="10" xfId="47" applyNumberFormat="1" applyFont="1" applyBorder="1" applyAlignment="1">
      <alignment vertical="center" wrapText="1"/>
    </xf>
    <xf numFmtId="3" fontId="2" fillId="0" borderId="10" xfId="47" applyNumberFormat="1" applyFont="1" applyBorder="1" applyAlignment="1">
      <alignment vertical="center"/>
    </xf>
    <xf numFmtId="0" fontId="2" fillId="0" borderId="10" xfId="47" applyFont="1" applyBorder="1" applyAlignment="1">
      <alignment horizontal="justify" vertical="center"/>
    </xf>
    <xf numFmtId="0" fontId="2" fillId="0" borderId="10" xfId="0" applyFont="1" applyBorder="1" applyAlignment="1">
      <alignment vertical="center" wrapText="1"/>
    </xf>
    <xf numFmtId="0" fontId="2" fillId="0" borderId="10" xfId="47" applyFont="1" applyBorder="1" applyAlignment="1">
      <alignment horizontal="center" vertical="center"/>
    </xf>
    <xf numFmtId="0" fontId="2" fillId="30" borderId="10" xfId="47" applyFont="1" applyFill="1" applyBorder="1" applyAlignment="1">
      <alignment horizontal="justify" vertical="center" wrapText="1"/>
    </xf>
    <xf numFmtId="3" fontId="2" fillId="0" borderId="10" xfId="47" applyNumberFormat="1" applyFont="1" applyBorder="1" applyAlignment="1"/>
    <xf numFmtId="0" fontId="2" fillId="30" borderId="10" xfId="47" applyFont="1" applyFill="1" applyBorder="1" applyAlignment="1">
      <alignment horizontal="justify" vertical="center"/>
    </xf>
    <xf numFmtId="1" fontId="15" fillId="0" borderId="0" xfId="53" applyNumberFormat="1" applyFont="1" applyFill="1" applyAlignment="1">
      <alignment vertical="center"/>
    </xf>
    <xf numFmtId="0" fontId="95" fillId="0" borderId="10" xfId="0" applyFont="1" applyFill="1" applyBorder="1" applyAlignment="1">
      <alignment horizontal="center" vertical="center"/>
    </xf>
    <xf numFmtId="0" fontId="95" fillId="0" borderId="10" xfId="0" applyFont="1" applyBorder="1" applyAlignment="1">
      <alignment horizontal="center" vertical="center" wrapText="1"/>
    </xf>
    <xf numFmtId="3" fontId="2" fillId="0" borderId="0" xfId="53" applyNumberFormat="1" applyFont="1" applyFill="1" applyBorder="1" applyAlignment="1">
      <alignment horizontal="center" vertical="center" wrapText="1"/>
    </xf>
    <xf numFmtId="0" fontId="93" fillId="0" borderId="0" xfId="0" applyFont="1" applyFill="1" applyAlignment="1">
      <alignment horizontal="center" vertical="center"/>
    </xf>
    <xf numFmtId="0" fontId="9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vertical="center"/>
    </xf>
    <xf numFmtId="0" fontId="49" fillId="0" borderId="0" xfId="0" applyFont="1" applyFill="1" applyBorder="1" applyAlignment="1">
      <alignment vertical="center"/>
    </xf>
    <xf numFmtId="0" fontId="96" fillId="0" borderId="0" xfId="0" applyFont="1" applyFill="1" applyAlignment="1">
      <alignment vertical="center"/>
    </xf>
    <xf numFmtId="0" fontId="97" fillId="0" borderId="0" xfId="0" applyFont="1" applyFill="1" applyAlignment="1">
      <alignment vertical="center"/>
    </xf>
    <xf numFmtId="0" fontId="23" fillId="0" borderId="0" xfId="0" applyFont="1" applyFill="1" applyAlignment="1">
      <alignment horizontal="left" vertical="center"/>
    </xf>
    <xf numFmtId="1" fontId="7" fillId="30" borderId="0" xfId="53" applyNumberFormat="1" applyFont="1" applyFill="1" applyAlignment="1">
      <alignment vertical="center"/>
    </xf>
    <xf numFmtId="1" fontId="2" fillId="30" borderId="0" xfId="53" applyNumberFormat="1" applyFont="1" applyFill="1" applyAlignment="1">
      <alignment vertical="center"/>
    </xf>
    <xf numFmtId="1" fontId="2" fillId="30" borderId="0" xfId="53" applyNumberFormat="1" applyFont="1" applyFill="1" applyBorder="1" applyAlignment="1">
      <alignment vertical="center"/>
    </xf>
    <xf numFmtId="3" fontId="2" fillId="30" borderId="0" xfId="53" applyNumberFormat="1" applyFont="1" applyFill="1" applyBorder="1" applyAlignment="1">
      <alignment horizontal="center" vertical="center" wrapText="1"/>
    </xf>
    <xf numFmtId="3" fontId="7" fillId="30" borderId="0" xfId="53" applyNumberFormat="1" applyFont="1" applyFill="1" applyBorder="1" applyAlignment="1">
      <alignment horizontal="center" vertical="center" wrapText="1"/>
    </xf>
    <xf numFmtId="3" fontId="3" fillId="30" borderId="10" xfId="53" applyNumberFormat="1" applyFont="1" applyFill="1" applyBorder="1" applyAlignment="1">
      <alignment horizontal="center" vertical="center" wrapText="1"/>
    </xf>
    <xf numFmtId="4" fontId="3" fillId="30" borderId="10" xfId="53" applyNumberFormat="1" applyFont="1" applyFill="1" applyBorder="1" applyAlignment="1">
      <alignment horizontal="right" vertical="center" wrapText="1"/>
    </xf>
    <xf numFmtId="3" fontId="3" fillId="30" borderId="0" xfId="53" applyNumberFormat="1" applyFont="1" applyFill="1" applyBorder="1" applyAlignment="1">
      <alignment vertical="center" wrapText="1"/>
    </xf>
    <xf numFmtId="0" fontId="3" fillId="30" borderId="10" xfId="47" applyFont="1" applyFill="1" applyBorder="1" applyAlignment="1">
      <alignment horizontal="left" vertical="center" wrapText="1"/>
    </xf>
    <xf numFmtId="49" fontId="3" fillId="30" borderId="10" xfId="53" applyNumberFormat="1" applyFont="1" applyFill="1" applyBorder="1" applyAlignment="1">
      <alignment horizontal="center" vertical="center"/>
    </xf>
    <xf numFmtId="0" fontId="3" fillId="30" borderId="10" xfId="68" applyFont="1" applyFill="1" applyBorder="1" applyAlignment="1">
      <alignment horizontal="left" vertical="center" wrapText="1"/>
    </xf>
    <xf numFmtId="1" fontId="3" fillId="30" borderId="10" xfId="53" applyNumberFormat="1" applyFont="1" applyFill="1" applyBorder="1" applyAlignment="1">
      <alignment horizontal="center" vertical="center" wrapText="1"/>
    </xf>
    <xf numFmtId="1" fontId="3" fillId="30" borderId="10" xfId="68" applyNumberFormat="1" applyFont="1" applyFill="1" applyBorder="1" applyAlignment="1">
      <alignment horizontal="center" vertical="center" wrapText="1"/>
    </xf>
    <xf numFmtId="1" fontId="3" fillId="30" borderId="0" xfId="53" applyNumberFormat="1" applyFont="1" applyFill="1" applyAlignment="1">
      <alignment vertical="center"/>
    </xf>
    <xf numFmtId="49" fontId="2" fillId="30" borderId="10" xfId="53" applyNumberFormat="1" applyFont="1" applyFill="1" applyBorder="1" applyAlignment="1">
      <alignment horizontal="center" vertical="center"/>
    </xf>
    <xf numFmtId="0" fontId="2" fillId="30" borderId="10" xfId="0" applyFont="1" applyFill="1" applyBorder="1" applyAlignment="1">
      <alignment vertical="center" wrapText="1"/>
    </xf>
    <xf numFmtId="1" fontId="2" fillId="30" borderId="10" xfId="0" applyNumberFormat="1" applyFont="1" applyFill="1" applyBorder="1" applyAlignment="1">
      <alignment horizontal="center" vertical="center" wrapText="1"/>
    </xf>
    <xf numFmtId="1" fontId="2" fillId="30" borderId="10" xfId="53" applyNumberFormat="1" applyFont="1" applyFill="1" applyBorder="1" applyAlignment="1">
      <alignment horizontal="center" vertical="center"/>
    </xf>
    <xf numFmtId="1" fontId="2" fillId="30" borderId="10" xfId="53" applyNumberFormat="1" applyFont="1" applyFill="1" applyBorder="1" applyAlignment="1">
      <alignment horizontal="center" vertical="center" wrapText="1"/>
    </xf>
    <xf numFmtId="4" fontId="2" fillId="30" borderId="10" xfId="53" applyNumberFormat="1" applyFont="1" applyFill="1" applyBorder="1" applyAlignment="1">
      <alignment horizontal="right" vertical="center"/>
    </xf>
    <xf numFmtId="3" fontId="2" fillId="30" borderId="0" xfId="53" applyNumberFormat="1" applyFont="1" applyFill="1" applyBorder="1" applyAlignment="1">
      <alignment vertical="center" wrapText="1"/>
    </xf>
    <xf numFmtId="4" fontId="2" fillId="30" borderId="0" xfId="0" applyNumberFormat="1" applyFont="1" applyFill="1"/>
    <xf numFmtId="0" fontId="3" fillId="30" borderId="10" xfId="0" applyFont="1" applyFill="1" applyBorder="1" applyAlignment="1">
      <alignment vertical="center" wrapText="1"/>
    </xf>
    <xf numFmtId="4" fontId="3" fillId="30" borderId="10" xfId="53" applyNumberFormat="1" applyFont="1" applyFill="1" applyBorder="1" applyAlignment="1">
      <alignment horizontal="right" vertical="center"/>
    </xf>
    <xf numFmtId="0" fontId="2" fillId="30" borderId="10" xfId="0" applyFont="1" applyFill="1" applyBorder="1" applyAlignment="1">
      <alignment horizontal="left" vertical="center" wrapText="1"/>
    </xf>
    <xf numFmtId="3" fontId="2" fillId="30" borderId="10" xfId="53" applyNumberFormat="1" applyFont="1" applyFill="1" applyBorder="1" applyAlignment="1">
      <alignment horizontal="center" vertical="center" wrapText="1"/>
    </xf>
    <xf numFmtId="0" fontId="2" fillId="30" borderId="10" xfId="0" applyFont="1" applyFill="1" applyBorder="1" applyAlignment="1">
      <alignment wrapText="1"/>
    </xf>
    <xf numFmtId="1" fontId="3" fillId="30" borderId="10" xfId="53" applyNumberFormat="1" applyFont="1" applyFill="1" applyBorder="1" applyAlignment="1">
      <alignment vertical="center" wrapText="1"/>
    </xf>
    <xf numFmtId="1" fontId="3" fillId="30" borderId="10" xfId="0" applyNumberFormat="1" applyFont="1" applyFill="1" applyBorder="1" applyAlignment="1">
      <alignment horizontal="center" vertical="center" wrapText="1"/>
    </xf>
    <xf numFmtId="0" fontId="3" fillId="30" borderId="10" xfId="68" applyFont="1" applyFill="1" applyBorder="1" applyAlignment="1">
      <alignment horizontal="center" vertical="center" wrapText="1"/>
    </xf>
    <xf numFmtId="49" fontId="100" fillId="30" borderId="10" xfId="53" applyNumberFormat="1" applyFont="1" applyFill="1" applyBorder="1" applyAlignment="1">
      <alignment horizontal="center" vertical="center"/>
    </xf>
    <xf numFmtId="1" fontId="100" fillId="30" borderId="10" xfId="53" applyNumberFormat="1" applyFont="1" applyFill="1" applyBorder="1" applyAlignment="1">
      <alignment horizontal="left" vertical="center" wrapText="1"/>
    </xf>
    <xf numFmtId="0" fontId="100" fillId="30" borderId="10" xfId="68" applyFont="1" applyFill="1" applyBorder="1" applyAlignment="1">
      <alignment horizontal="center" vertical="center" wrapText="1"/>
    </xf>
    <xf numFmtId="1" fontId="100" fillId="30" borderId="10" xfId="53" applyNumberFormat="1" applyFont="1" applyFill="1" applyBorder="1" applyAlignment="1">
      <alignment horizontal="center" vertical="center" wrapText="1"/>
    </xf>
    <xf numFmtId="4" fontId="100" fillId="30" borderId="10" xfId="53" applyNumberFormat="1" applyFont="1" applyFill="1" applyBorder="1" applyAlignment="1">
      <alignment horizontal="right" vertical="center"/>
    </xf>
    <xf numFmtId="3" fontId="100" fillId="30" borderId="0" xfId="53" applyNumberFormat="1" applyFont="1" applyFill="1" applyBorder="1" applyAlignment="1">
      <alignment vertical="center" wrapText="1"/>
    </xf>
    <xf numFmtId="1" fontId="100" fillId="30" borderId="0" xfId="53" applyNumberFormat="1" applyFont="1" applyFill="1" applyAlignment="1">
      <alignment vertical="center"/>
    </xf>
    <xf numFmtId="1" fontId="2" fillId="30" borderId="10" xfId="53" applyNumberFormat="1" applyFont="1" applyFill="1" applyBorder="1" applyAlignment="1">
      <alignment vertical="center" wrapText="1"/>
    </xf>
    <xf numFmtId="4" fontId="2" fillId="30" borderId="10" xfId="53" applyNumberFormat="1" applyFont="1" applyFill="1" applyBorder="1" applyAlignment="1">
      <alignment horizontal="right" vertical="center" wrapText="1"/>
    </xf>
    <xf numFmtId="0" fontId="100" fillId="30" borderId="10" xfId="0" applyFont="1" applyFill="1" applyBorder="1" applyAlignment="1">
      <alignment vertical="center" wrapText="1"/>
    </xf>
    <xf numFmtId="1" fontId="100" fillId="30" borderId="10" xfId="0" applyNumberFormat="1" applyFont="1" applyFill="1" applyBorder="1" applyAlignment="1">
      <alignment horizontal="center" vertical="center" wrapText="1"/>
    </xf>
    <xf numFmtId="0" fontId="2" fillId="30" borderId="10" xfId="68" applyFont="1" applyFill="1" applyBorder="1" applyAlignment="1">
      <alignment horizontal="left" vertical="center" wrapText="1"/>
    </xf>
    <xf numFmtId="1" fontId="2" fillId="30" borderId="10" xfId="68" applyNumberFormat="1" applyFont="1" applyFill="1" applyBorder="1" applyAlignment="1">
      <alignment horizontal="center" vertical="center" wrapText="1"/>
    </xf>
    <xf numFmtId="0" fontId="100" fillId="30" borderId="10" xfId="0" applyFont="1" applyFill="1" applyBorder="1" applyAlignment="1">
      <alignment horizontal="left" vertical="center" wrapText="1"/>
    </xf>
    <xf numFmtId="1" fontId="100" fillId="30" borderId="10" xfId="53" applyNumberFormat="1" applyFont="1" applyFill="1" applyBorder="1" applyAlignment="1">
      <alignment vertical="center" wrapText="1"/>
    </xf>
    <xf numFmtId="4" fontId="100" fillId="30" borderId="10" xfId="53" applyNumberFormat="1" applyFont="1" applyFill="1" applyBorder="1" applyAlignment="1">
      <alignment horizontal="right" vertical="center" wrapText="1"/>
    </xf>
    <xf numFmtId="0" fontId="3" fillId="30" borderId="10" xfId="0" applyFont="1" applyFill="1" applyBorder="1" applyAlignment="1">
      <alignment horizontal="left" vertical="center" wrapText="1"/>
    </xf>
    <xf numFmtId="1" fontId="3" fillId="30" borderId="10" xfId="53" applyNumberFormat="1" applyFont="1" applyFill="1" applyBorder="1" applyAlignment="1">
      <alignment horizontal="center" vertical="center"/>
    </xf>
    <xf numFmtId="4" fontId="3" fillId="30" borderId="0" xfId="0" applyNumberFormat="1" applyFont="1" applyFill="1"/>
    <xf numFmtId="3" fontId="100" fillId="30" borderId="10" xfId="53" applyNumberFormat="1" applyFont="1" applyFill="1" applyBorder="1" applyAlignment="1">
      <alignment horizontal="center" vertical="center" wrapText="1"/>
    </xf>
    <xf numFmtId="1" fontId="100" fillId="30" borderId="10" xfId="68" applyNumberFormat="1" applyFont="1" applyFill="1" applyBorder="1" applyAlignment="1">
      <alignment horizontal="center" vertical="center" wrapText="1"/>
    </xf>
    <xf numFmtId="1" fontId="100" fillId="30" borderId="10" xfId="53" applyNumberFormat="1" applyFont="1" applyFill="1" applyBorder="1" applyAlignment="1">
      <alignment horizontal="center" vertical="center"/>
    </xf>
    <xf numFmtId="4" fontId="100" fillId="30" borderId="0" xfId="0" applyNumberFormat="1" applyFont="1" applyFill="1"/>
    <xf numFmtId="1" fontId="3" fillId="30" borderId="10" xfId="53" applyNumberFormat="1" applyFont="1" applyFill="1" applyBorder="1" applyAlignment="1">
      <alignment horizontal="left" vertical="center" wrapText="1"/>
    </xf>
    <xf numFmtId="1" fontId="2" fillId="30" borderId="0" xfId="53" applyNumberFormat="1" applyFont="1" applyFill="1" applyAlignment="1">
      <alignment horizontal="center" vertical="center"/>
    </xf>
    <xf numFmtId="1" fontId="2" fillId="30" borderId="0" xfId="53" applyNumberFormat="1" applyFont="1" applyFill="1" applyAlignment="1">
      <alignment vertical="center" wrapText="1"/>
    </xf>
    <xf numFmtId="1" fontId="2" fillId="30" borderId="0" xfId="53" applyNumberFormat="1" applyFont="1" applyFill="1" applyAlignment="1">
      <alignment horizontal="center" vertical="center" wrapText="1"/>
    </xf>
    <xf numFmtId="1" fontId="2" fillId="30" borderId="0" xfId="53" applyNumberFormat="1" applyFont="1" applyFill="1" applyAlignment="1">
      <alignment horizontal="right" vertical="center"/>
    </xf>
    <xf numFmtId="0" fontId="3" fillId="30" borderId="10" xfId="47" applyFont="1" applyFill="1" applyBorder="1" applyAlignment="1">
      <alignment horizontal="center" vertical="center" wrapText="1"/>
    </xf>
    <xf numFmtId="0" fontId="3" fillId="30" borderId="10" xfId="47" applyFont="1" applyFill="1" applyBorder="1" applyAlignment="1">
      <alignment horizontal="center" vertical="center"/>
    </xf>
    <xf numFmtId="3" fontId="3" fillId="30" borderId="10" xfId="47" applyNumberFormat="1" applyFont="1" applyFill="1" applyBorder="1" applyAlignment="1">
      <alignment vertical="center"/>
    </xf>
    <xf numFmtId="0" fontId="3" fillId="30" borderId="10" xfId="47" applyFont="1" applyFill="1" applyBorder="1" applyAlignment="1">
      <alignment horizontal="justify" vertical="center" wrapText="1"/>
    </xf>
    <xf numFmtId="3" fontId="3" fillId="30" borderId="10" xfId="47" applyNumberFormat="1" applyFont="1" applyFill="1" applyBorder="1" applyAlignment="1">
      <alignment vertical="center" wrapText="1"/>
    </xf>
    <xf numFmtId="0" fontId="2" fillId="30" borderId="10" xfId="47" applyFont="1" applyFill="1" applyBorder="1" applyAlignment="1">
      <alignment horizontal="center" vertical="center"/>
    </xf>
    <xf numFmtId="3" fontId="2" fillId="30" borderId="10" xfId="47" applyNumberFormat="1" applyFont="1" applyFill="1" applyBorder="1" applyAlignment="1">
      <alignment vertical="center" wrapText="1"/>
    </xf>
    <xf numFmtId="3" fontId="2" fillId="30" borderId="10" xfId="47" quotePrefix="1" applyNumberFormat="1" applyFont="1" applyFill="1" applyBorder="1" applyAlignment="1">
      <alignment vertical="center" wrapText="1"/>
    </xf>
    <xf numFmtId="3" fontId="2" fillId="30" borderId="10" xfId="47" applyNumberFormat="1" applyFont="1" applyFill="1" applyBorder="1" applyAlignment="1">
      <alignment vertical="center"/>
    </xf>
    <xf numFmtId="3" fontId="2" fillId="30" borderId="10" xfId="47" quotePrefix="1" applyNumberFormat="1" applyFont="1" applyFill="1" applyBorder="1" applyAlignment="1">
      <alignment vertical="center"/>
    </xf>
    <xf numFmtId="0" fontId="114" fillId="30" borderId="0" xfId="0" applyFont="1" applyFill="1"/>
    <xf numFmtId="0" fontId="113" fillId="30" borderId="0" xfId="47" applyFont="1" applyFill="1" applyBorder="1" applyAlignment="1">
      <alignment vertical="center"/>
    </xf>
    <xf numFmtId="0" fontId="113" fillId="30" borderId="0" xfId="47" applyFont="1" applyFill="1" applyBorder="1" applyAlignment="1">
      <alignment vertical="center" wrapText="1"/>
    </xf>
    <xf numFmtId="0" fontId="113" fillId="30" borderId="0" xfId="0" applyFont="1" applyFill="1"/>
    <xf numFmtId="0" fontId="114" fillId="30" borderId="0" xfId="47" applyFont="1" applyFill="1" applyBorder="1" applyAlignment="1">
      <alignment horizontal="right" vertical="center"/>
    </xf>
    <xf numFmtId="0" fontId="114" fillId="30" borderId="0" xfId="0" applyFont="1" applyFill="1" applyBorder="1"/>
    <xf numFmtId="0" fontId="114" fillId="30" borderId="0" xfId="47" applyFont="1" applyFill="1" applyBorder="1" applyAlignment="1">
      <alignment vertical="center"/>
    </xf>
    <xf numFmtId="0" fontId="114" fillId="30" borderId="0" xfId="0" applyFont="1" applyFill="1" applyAlignment="1">
      <alignment horizontal="left" vertical="center"/>
    </xf>
    <xf numFmtId="0" fontId="114" fillId="30" borderId="0" xfId="47" quotePrefix="1" applyFont="1" applyFill="1" applyAlignment="1">
      <alignment horizontal="right" vertical="center" wrapText="1"/>
    </xf>
    <xf numFmtId="0" fontId="115" fillId="30" borderId="0" xfId="47" quotePrefix="1" applyFont="1" applyFill="1" applyAlignment="1">
      <alignment horizontal="right" vertical="center" wrapText="1"/>
    </xf>
    <xf numFmtId="0" fontId="115" fillId="30" borderId="0" xfId="47" applyFont="1" applyFill="1" applyBorder="1" applyAlignment="1">
      <alignment vertical="center"/>
    </xf>
    <xf numFmtId="0" fontId="115" fillId="30" borderId="0" xfId="0" applyFont="1" applyFill="1" applyAlignment="1">
      <alignment horizontal="left" vertical="center"/>
    </xf>
    <xf numFmtId="0" fontId="115" fillId="30" borderId="0" xfId="47" applyFont="1" applyFill="1" applyBorder="1" applyAlignment="1">
      <alignment vertical="center" wrapText="1"/>
    </xf>
    <xf numFmtId="0" fontId="3" fillId="0" borderId="10" xfId="47" applyFont="1" applyBorder="1" applyAlignment="1">
      <alignment horizontal="center" vertical="center"/>
    </xf>
    <xf numFmtId="0" fontId="96" fillId="0" borderId="10" xfId="0" applyFont="1" applyFill="1" applyBorder="1" applyAlignment="1">
      <alignment horizontal="justify" vertical="center" wrapText="1"/>
    </xf>
    <xf numFmtId="3" fontId="96" fillId="0" borderId="10" xfId="28" applyNumberFormat="1" applyFont="1" applyFill="1" applyBorder="1" applyAlignment="1">
      <alignment horizontal="right" vertical="center" indent="1"/>
    </xf>
    <xf numFmtId="0" fontId="96" fillId="0" borderId="10" xfId="0" applyFont="1" applyFill="1" applyBorder="1" applyAlignment="1">
      <alignment horizontal="center"/>
    </xf>
    <xf numFmtId="9" fontId="28" fillId="0" borderId="10" xfId="56" applyFont="1" applyFill="1" applyBorder="1" applyAlignment="1">
      <alignment vertical="center"/>
    </xf>
    <xf numFmtId="0" fontId="2" fillId="0" borderId="0" xfId="53" applyNumberFormat="1"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53" applyFont="1" applyFill="1" applyBorder="1" applyAlignment="1">
      <alignment horizontal="center" vertical="center" wrapText="1"/>
    </xf>
    <xf numFmtId="3" fontId="2" fillId="0" borderId="0" xfId="53" applyNumberFormat="1" applyFont="1" applyFill="1" applyBorder="1" applyAlignment="1">
      <alignment vertical="center" wrapText="1"/>
    </xf>
    <xf numFmtId="1" fontId="2" fillId="0" borderId="0" xfId="53" applyNumberFormat="1" applyFont="1" applyFill="1" applyBorder="1" applyAlignment="1">
      <alignment vertical="center"/>
    </xf>
    <xf numFmtId="3" fontId="3" fillId="0" borderId="11" xfId="53" applyNumberFormat="1" applyFont="1" applyFill="1" applyBorder="1" applyAlignment="1">
      <alignment horizontal="right" vertical="center"/>
    </xf>
    <xf numFmtId="0" fontId="68" fillId="0" borderId="0" xfId="0" applyFont="1" applyAlignment="1">
      <alignment horizontal="center" vertical="center" wrapText="1"/>
    </xf>
    <xf numFmtId="0" fontId="69" fillId="0" borderId="0" xfId="0" applyFont="1" applyBorder="1" applyAlignment="1">
      <alignment horizontal="right"/>
    </xf>
    <xf numFmtId="0" fontId="15" fillId="0" borderId="0" xfId="46" applyFont="1" applyFill="1" applyAlignment="1">
      <alignment horizontal="left" vertical="center"/>
    </xf>
    <xf numFmtId="0" fontId="15" fillId="0" borderId="0" xfId="46" quotePrefix="1" applyFont="1" applyFill="1" applyAlignment="1">
      <alignment horizontal="justify" vertical="center" wrapText="1"/>
    </xf>
    <xf numFmtId="0" fontId="15" fillId="0" borderId="0" xfId="46" quotePrefix="1" applyFont="1" applyFill="1" applyAlignment="1">
      <alignment horizontal="left"/>
    </xf>
    <xf numFmtId="0" fontId="8" fillId="0" borderId="17" xfId="47" applyFont="1" applyFill="1" applyBorder="1" applyAlignment="1" applyProtection="1">
      <alignment horizontal="center" vertical="center" wrapText="1"/>
      <protection locked="0"/>
    </xf>
    <xf numFmtId="0" fontId="8" fillId="0" borderId="15" xfId="47" applyFont="1" applyFill="1" applyBorder="1" applyAlignment="1" applyProtection="1">
      <alignment horizontal="center" vertical="center" wrapText="1"/>
      <protection locked="0"/>
    </xf>
    <xf numFmtId="0" fontId="8" fillId="0" borderId="30" xfId="47" applyFont="1" applyFill="1" applyBorder="1" applyAlignment="1" applyProtection="1">
      <alignment horizontal="center" vertical="center" wrapText="1"/>
      <protection locked="0"/>
    </xf>
    <xf numFmtId="0" fontId="16" fillId="0" borderId="0" xfId="46" applyFont="1" applyFill="1" applyAlignment="1">
      <alignment horizontal="center" vertical="center" wrapText="1"/>
    </xf>
    <xf numFmtId="165" fontId="8" fillId="0" borderId="10" xfId="32" applyNumberFormat="1" applyFont="1" applyFill="1" applyBorder="1" applyAlignment="1" applyProtection="1">
      <alignment horizontal="center" vertical="center" wrapText="1"/>
      <protection locked="0"/>
    </xf>
    <xf numFmtId="49" fontId="8" fillId="0" borderId="10" xfId="32" applyNumberFormat="1" applyFont="1" applyFill="1" applyBorder="1" applyAlignment="1" applyProtection="1">
      <alignment horizontal="center" vertical="center" wrapText="1"/>
      <protection locked="0"/>
    </xf>
    <xf numFmtId="165" fontId="8" fillId="0" borderId="17" xfId="32" applyNumberFormat="1" applyFont="1" applyFill="1" applyBorder="1" applyAlignment="1" applyProtection="1">
      <alignment horizontal="center" vertical="center" wrapText="1"/>
      <protection locked="0"/>
    </xf>
    <xf numFmtId="165" fontId="8" fillId="0" borderId="15" xfId="32" applyNumberFormat="1" applyFont="1" applyFill="1" applyBorder="1" applyAlignment="1" applyProtection="1">
      <alignment horizontal="center" vertical="center" wrapText="1"/>
      <protection locked="0"/>
    </xf>
    <xf numFmtId="165" fontId="8" fillId="0" borderId="30" xfId="32" applyNumberFormat="1" applyFont="1" applyFill="1" applyBorder="1" applyAlignment="1" applyProtection="1">
      <alignment horizontal="center" vertical="center" wrapText="1"/>
      <protection locked="0"/>
    </xf>
    <xf numFmtId="0" fontId="3" fillId="0" borderId="0" xfId="46" applyFont="1" applyFill="1" applyAlignment="1">
      <alignment horizontal="left" vertical="center"/>
    </xf>
    <xf numFmtId="0" fontId="7" fillId="0" borderId="0" xfId="46" applyFont="1" applyFill="1" applyBorder="1" applyAlignment="1">
      <alignment horizontal="center" vertical="center" wrapText="1"/>
    </xf>
    <xf numFmtId="0" fontId="8" fillId="0" borderId="10" xfId="47" applyFont="1" applyFill="1" applyBorder="1" applyAlignment="1" applyProtection="1">
      <alignment horizontal="center" vertical="center" wrapText="1"/>
      <protection locked="0"/>
    </xf>
    <xf numFmtId="0" fontId="8" fillId="0" borderId="10" xfId="46" applyFont="1" applyFill="1" applyBorder="1" applyAlignment="1">
      <alignment horizontal="center" vertical="center" wrapText="1"/>
    </xf>
    <xf numFmtId="0" fontId="5" fillId="0" borderId="0" xfId="47" applyFont="1" applyFill="1" applyBorder="1" applyAlignment="1" applyProtection="1">
      <alignment horizontal="center" vertical="center" wrapText="1"/>
      <protection locked="0"/>
    </xf>
    <xf numFmtId="0" fontId="8" fillId="0" borderId="17" xfId="46" applyFont="1" applyFill="1" applyBorder="1" applyAlignment="1">
      <alignment horizontal="center" vertical="center" wrapText="1"/>
    </xf>
    <xf numFmtId="0" fontId="8" fillId="0" borderId="15" xfId="46" applyFont="1" applyFill="1" applyBorder="1" applyAlignment="1">
      <alignment horizontal="center" vertical="center" wrapText="1"/>
    </xf>
    <xf numFmtId="0" fontId="8" fillId="0" borderId="30" xfId="46" applyFont="1" applyFill="1" applyBorder="1" applyAlignment="1">
      <alignment horizontal="center" vertical="center" wrapText="1"/>
    </xf>
    <xf numFmtId="165" fontId="10" fillId="0" borderId="18" xfId="32" applyNumberFormat="1" applyFont="1" applyFill="1" applyBorder="1" applyAlignment="1" applyProtection="1">
      <alignment horizontal="center" vertical="center" wrapText="1"/>
      <protection locked="0"/>
    </xf>
    <xf numFmtId="165" fontId="10" fillId="0" borderId="26" xfId="32" applyNumberFormat="1" applyFont="1" applyFill="1" applyBorder="1" applyAlignment="1" applyProtection="1">
      <alignment horizontal="center" vertical="center" wrapText="1"/>
      <protection locked="0"/>
    </xf>
    <xf numFmtId="165" fontId="10" fillId="0" borderId="27" xfId="32" applyNumberFormat="1" applyFont="1" applyFill="1" applyBorder="1" applyAlignment="1" applyProtection="1">
      <alignment horizontal="center" vertical="center" wrapText="1"/>
      <protection locked="0"/>
    </xf>
    <xf numFmtId="165" fontId="10" fillId="0" borderId="31" xfId="32" applyNumberFormat="1" applyFont="1" applyFill="1" applyBorder="1" applyAlignment="1" applyProtection="1">
      <alignment horizontal="center" vertical="center" wrapText="1"/>
      <protection locked="0"/>
    </xf>
    <xf numFmtId="165" fontId="10" fillId="0" borderId="25" xfId="32" applyNumberFormat="1" applyFont="1" applyFill="1" applyBorder="1" applyAlignment="1" applyProtection="1">
      <alignment horizontal="center" vertical="center" wrapText="1"/>
      <protection locked="0"/>
    </xf>
    <xf numFmtId="165" fontId="10" fillId="0" borderId="28" xfId="32" applyNumberFormat="1" applyFont="1" applyFill="1" applyBorder="1" applyAlignment="1" applyProtection="1">
      <alignment horizontal="center" vertical="center" wrapText="1"/>
      <protection locked="0"/>
    </xf>
    <xf numFmtId="0" fontId="7" fillId="0" borderId="0" xfId="46" applyFont="1" applyFill="1" applyBorder="1" applyAlignment="1">
      <alignment horizontal="right"/>
    </xf>
    <xf numFmtId="0" fontId="45" fillId="0" borderId="17" xfId="47" applyFont="1" applyFill="1" applyBorder="1" applyAlignment="1" applyProtection="1">
      <alignment horizontal="center" vertical="center" wrapText="1"/>
      <protection locked="0"/>
    </xf>
    <xf numFmtId="0" fontId="45" fillId="0" borderId="15" xfId="47" applyFont="1" applyFill="1" applyBorder="1" applyAlignment="1" applyProtection="1">
      <alignment horizontal="center" vertical="center" wrapText="1"/>
      <protection locked="0"/>
    </xf>
    <xf numFmtId="0" fontId="45" fillId="0" borderId="30" xfId="47" applyFont="1" applyFill="1" applyBorder="1" applyAlignment="1" applyProtection="1">
      <alignment horizontal="center" vertical="center" wrapText="1"/>
      <protection locked="0"/>
    </xf>
    <xf numFmtId="0" fontId="45" fillId="0" borderId="10" xfId="47" applyFont="1" applyFill="1" applyBorder="1" applyAlignment="1" applyProtection="1">
      <alignment horizontal="center" vertical="center" wrapText="1"/>
      <protection locked="0"/>
    </xf>
    <xf numFmtId="166" fontId="8" fillId="0" borderId="10" xfId="31" applyNumberFormat="1" applyFont="1" applyFill="1" applyBorder="1" applyAlignment="1" applyProtection="1">
      <alignment horizontal="center" vertical="center" wrapText="1"/>
      <protection locked="0"/>
    </xf>
    <xf numFmtId="0" fontId="16" fillId="0" borderId="0" xfId="46" applyFont="1" applyFill="1" applyAlignment="1">
      <alignment horizontal="center"/>
    </xf>
    <xf numFmtId="0" fontId="8" fillId="0" borderId="18" xfId="47" applyFont="1" applyFill="1" applyBorder="1" applyAlignment="1" applyProtection="1">
      <alignment horizontal="center" vertical="center" wrapText="1"/>
      <protection locked="0"/>
    </xf>
    <xf numFmtId="0" fontId="8" fillId="0" borderId="26" xfId="47" applyFont="1" applyFill="1" applyBorder="1" applyAlignment="1" applyProtection="1">
      <alignment horizontal="center" vertical="center" wrapText="1"/>
      <protection locked="0"/>
    </xf>
    <xf numFmtId="0" fontId="8" fillId="0" borderId="27" xfId="47" applyFont="1" applyFill="1" applyBorder="1" applyAlignment="1" applyProtection="1">
      <alignment horizontal="center" vertical="center" wrapText="1"/>
      <protection locked="0"/>
    </xf>
    <xf numFmtId="0" fontId="15" fillId="0" borderId="0" xfId="46" quotePrefix="1" applyFont="1" applyFill="1" applyAlignment="1">
      <alignment horizontal="left" vertical="center" wrapText="1"/>
    </xf>
    <xf numFmtId="0" fontId="15" fillId="0" borderId="0" xfId="46" applyFont="1" applyFill="1" applyAlignment="1">
      <alignment horizontal="left" vertical="center" wrapText="1"/>
    </xf>
    <xf numFmtId="0" fontId="56" fillId="0" borderId="24" xfId="0" applyFont="1" applyBorder="1" applyAlignment="1">
      <alignment horizontal="center" vertical="center" wrapText="1"/>
    </xf>
    <xf numFmtId="0" fontId="56" fillId="0" borderId="11"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11" xfId="0" applyFont="1" applyBorder="1" applyAlignment="1">
      <alignment horizontal="center" vertical="center" wrapText="1"/>
    </xf>
    <xf numFmtId="3" fontId="56" fillId="0" borderId="10" xfId="0" applyNumberFormat="1" applyFont="1" applyBorder="1" applyAlignment="1">
      <alignment horizontal="center" vertical="center" wrapText="1"/>
    </xf>
    <xf numFmtId="3" fontId="71" fillId="0" borderId="10" xfId="0" applyNumberFormat="1" applyFont="1" applyBorder="1" applyAlignment="1">
      <alignment horizontal="center" vertical="center" wrapText="1"/>
    </xf>
    <xf numFmtId="0" fontId="56" fillId="0" borderId="10"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27"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5" fillId="0" borderId="17" xfId="0" applyNumberFormat="1" applyFont="1" applyBorder="1" applyAlignment="1">
      <alignment horizontal="center" vertical="center" wrapText="1"/>
    </xf>
    <xf numFmtId="3" fontId="55" fillId="0" borderId="30" xfId="0" applyNumberFormat="1" applyFont="1" applyBorder="1" applyAlignment="1">
      <alignment horizontal="center" vertical="center" wrapText="1"/>
    </xf>
    <xf numFmtId="0" fontId="73" fillId="0" borderId="0" xfId="0" applyFont="1" applyAlignment="1">
      <alignment horizontal="left"/>
    </xf>
    <xf numFmtId="0" fontId="56" fillId="0" borderId="17"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30" xfId="0" applyFont="1" applyBorder="1" applyAlignment="1">
      <alignment horizontal="center" vertical="center" wrapText="1"/>
    </xf>
    <xf numFmtId="0" fontId="70" fillId="0" borderId="0" xfId="0" applyFont="1" applyAlignment="1">
      <alignment horizontal="center" vertical="center" wrapText="1"/>
    </xf>
    <xf numFmtId="0" fontId="69" fillId="0" borderId="25" xfId="0" applyFont="1" applyBorder="1" applyAlignment="1">
      <alignment horizontal="right"/>
    </xf>
    <xf numFmtId="0" fontId="95" fillId="0" borderId="10" xfId="0" applyFont="1" applyBorder="1" applyAlignment="1">
      <alignment horizontal="justify" vertical="center" wrapText="1"/>
    </xf>
    <xf numFmtId="0" fontId="95" fillId="0" borderId="10" xfId="0" applyFont="1" applyFill="1" applyBorder="1" applyAlignment="1">
      <alignment horizontal="center" vertical="center"/>
    </xf>
    <xf numFmtId="0" fontId="95" fillId="0" borderId="10" xfId="0" applyFont="1" applyBorder="1" applyAlignment="1">
      <alignment horizontal="center" vertical="center" wrapText="1"/>
    </xf>
    <xf numFmtId="0" fontId="70" fillId="0" borderId="0" xfId="0" applyFont="1" applyFill="1" applyAlignment="1">
      <alignment horizontal="center" vertical="center"/>
    </xf>
    <xf numFmtId="0" fontId="70" fillId="0" borderId="0" xfId="0" applyFont="1" applyFill="1" applyAlignment="1">
      <alignment horizontal="center" vertical="center" wrapText="1"/>
    </xf>
    <xf numFmtId="0" fontId="47" fillId="0" borderId="0" xfId="0" applyFont="1" applyFill="1" applyAlignment="1">
      <alignment horizontal="center" vertical="center" wrapText="1"/>
    </xf>
    <xf numFmtId="0" fontId="27" fillId="0" borderId="10" xfId="0" applyFont="1" applyFill="1" applyBorder="1" applyAlignment="1">
      <alignment horizontal="center" vertical="center" wrapText="1"/>
    </xf>
    <xf numFmtId="0" fontId="108" fillId="0" borderId="10" xfId="0" applyFont="1" applyFill="1" applyBorder="1" applyAlignment="1">
      <alignment horizontal="center" vertical="center" wrapText="1"/>
    </xf>
    <xf numFmtId="0" fontId="44" fillId="0" borderId="0" xfId="0" applyFont="1" applyFill="1" applyAlignment="1">
      <alignment horizontal="center" vertical="center"/>
    </xf>
    <xf numFmtId="0" fontId="44" fillId="0" borderId="0" xfId="0" applyFont="1" applyFill="1" applyAlignment="1">
      <alignment horizontal="center" vertical="center" wrapText="1"/>
    </xf>
    <xf numFmtId="0" fontId="98" fillId="0" borderId="25" xfId="0" applyFont="1" applyFill="1" applyBorder="1" applyAlignment="1">
      <alignment horizontal="right"/>
    </xf>
    <xf numFmtId="0" fontId="98" fillId="0" borderId="0" xfId="0" applyFont="1" applyFill="1" applyAlignment="1">
      <alignment horizontal="center" vertical="center" wrapText="1"/>
    </xf>
    <xf numFmtId="0" fontId="6" fillId="30" borderId="0" xfId="48" quotePrefix="1" applyFont="1" applyFill="1" applyAlignment="1">
      <alignment horizontal="left" vertical="top" wrapText="1"/>
    </xf>
    <xf numFmtId="0" fontId="6" fillId="30" borderId="0" xfId="48" applyFont="1" applyFill="1" applyAlignment="1">
      <alignment horizontal="left" vertical="top" wrapText="1"/>
    </xf>
    <xf numFmtId="0" fontId="44" fillId="30" borderId="0" xfId="0" applyFont="1" applyFill="1" applyAlignment="1">
      <alignment horizontal="center" vertical="center"/>
    </xf>
    <xf numFmtId="0" fontId="44" fillId="30" borderId="0" xfId="48" applyFont="1" applyFill="1" applyAlignment="1">
      <alignment horizontal="center" vertical="center" wrapText="1"/>
    </xf>
    <xf numFmtId="0" fontId="98" fillId="30" borderId="0" xfId="0" applyFont="1" applyFill="1" applyAlignment="1">
      <alignment horizontal="center" vertical="center"/>
    </xf>
    <xf numFmtId="0" fontId="98" fillId="30" borderId="25" xfId="0" applyFont="1" applyFill="1" applyBorder="1" applyAlignment="1">
      <alignment horizontal="right"/>
    </xf>
    <xf numFmtId="0" fontId="3" fillId="30" borderId="10" xfId="47" applyFont="1" applyFill="1" applyBorder="1" applyAlignment="1">
      <alignment horizontal="center" vertical="center"/>
    </xf>
    <xf numFmtId="0" fontId="3" fillId="30" borderId="10" xfId="47" applyFont="1" applyFill="1" applyBorder="1" applyAlignment="1">
      <alignment horizontal="center" vertical="center" wrapText="1"/>
    </xf>
    <xf numFmtId="0" fontId="100" fillId="30" borderId="10" xfId="47" applyFont="1" applyFill="1" applyBorder="1" applyAlignment="1">
      <alignment horizontal="center" vertical="center" wrapText="1"/>
    </xf>
    <xf numFmtId="0" fontId="113" fillId="30" borderId="26" xfId="47" applyFont="1" applyFill="1" applyBorder="1" applyAlignment="1">
      <alignment horizontal="left" vertical="center"/>
    </xf>
    <xf numFmtId="165" fontId="44" fillId="0" borderId="0" xfId="28" applyNumberFormat="1" applyFont="1" applyFill="1" applyAlignment="1">
      <alignment horizontal="center" vertical="center" wrapText="1"/>
    </xf>
    <xf numFmtId="0" fontId="69" fillId="0" borderId="0" xfId="0" applyFont="1" applyAlignment="1">
      <alignment horizontal="center" vertical="center" wrapText="1"/>
    </xf>
    <xf numFmtId="165" fontId="24" fillId="0" borderId="25" xfId="28" applyNumberFormat="1" applyFont="1" applyFill="1" applyBorder="1" applyAlignment="1">
      <alignment horizontal="right" vertical="center"/>
    </xf>
    <xf numFmtId="165" fontId="12" fillId="0" borderId="10" xfId="28" applyNumberFormat="1" applyFont="1" applyFill="1" applyBorder="1" applyAlignment="1">
      <alignment horizontal="center" vertical="center" wrapText="1"/>
    </xf>
    <xf numFmtId="165" fontId="12" fillId="0" borderId="17" xfId="28" applyNumberFormat="1" applyFont="1" applyFill="1" applyBorder="1" applyAlignment="1">
      <alignment horizontal="center" vertical="center" wrapText="1"/>
    </xf>
    <xf numFmtId="165" fontId="12" fillId="0" borderId="15" xfId="28" applyNumberFormat="1" applyFont="1" applyFill="1" applyBorder="1" applyAlignment="1">
      <alignment horizontal="center" vertical="center" wrapText="1"/>
    </xf>
    <xf numFmtId="165" fontId="12" fillId="0" borderId="30" xfId="28" applyNumberFormat="1" applyFont="1" applyFill="1" applyBorder="1" applyAlignment="1">
      <alignment horizontal="center" vertical="center" wrapText="1"/>
    </xf>
    <xf numFmtId="165" fontId="12" fillId="0" borderId="24" xfId="28" applyNumberFormat="1" applyFont="1" applyFill="1" applyBorder="1" applyAlignment="1">
      <alignment horizontal="center" vertical="center" wrapText="1"/>
    </xf>
    <xf numFmtId="165" fontId="12" fillId="0" borderId="29" xfId="28" applyNumberFormat="1" applyFont="1" applyFill="1" applyBorder="1" applyAlignment="1">
      <alignment horizontal="center" vertical="center" wrapText="1"/>
    </xf>
    <xf numFmtId="165" fontId="12" fillId="0" borderId="11" xfId="28" applyNumberFormat="1" applyFont="1" applyFill="1" applyBorder="1" applyAlignment="1">
      <alignment horizontal="center" vertical="center" wrapText="1"/>
    </xf>
    <xf numFmtId="165" fontId="12" fillId="0" borderId="18" xfId="28" applyNumberFormat="1" applyFont="1" applyFill="1" applyBorder="1" applyAlignment="1">
      <alignment horizontal="center" vertical="center" wrapText="1"/>
    </xf>
    <xf numFmtId="165" fontId="12" fillId="0" borderId="16" xfId="28" applyNumberFormat="1" applyFont="1" applyFill="1" applyBorder="1" applyAlignment="1">
      <alignment horizontal="center" vertical="center" wrapText="1"/>
    </xf>
    <xf numFmtId="165" fontId="12" fillId="0" borderId="31" xfId="28" applyNumberFormat="1" applyFont="1" applyFill="1" applyBorder="1" applyAlignment="1">
      <alignment horizontal="center" vertical="center" wrapText="1"/>
    </xf>
    <xf numFmtId="165" fontId="11" fillId="0" borderId="0" xfId="28" applyNumberFormat="1" applyFont="1" applyFill="1" applyAlignment="1">
      <alignment horizontal="left" vertical="center" wrapText="1"/>
    </xf>
    <xf numFmtId="0" fontId="11" fillId="0" borderId="0" xfId="28" applyNumberFormat="1" applyFont="1" applyFill="1" applyBorder="1" applyAlignment="1">
      <alignment vertical="center" wrapText="1"/>
    </xf>
    <xf numFmtId="0" fontId="11" fillId="0" borderId="0" xfId="28" applyNumberFormat="1" applyFont="1" applyFill="1" applyBorder="1" applyAlignment="1">
      <alignment vertical="center"/>
    </xf>
    <xf numFmtId="165" fontId="12" fillId="0" borderId="27" xfId="28" applyNumberFormat="1" applyFont="1" applyFill="1" applyBorder="1" applyAlignment="1">
      <alignment horizontal="center" vertical="center" wrapText="1"/>
    </xf>
    <xf numFmtId="165" fontId="12" fillId="0" borderId="28" xfId="28" applyNumberFormat="1" applyFont="1" applyFill="1" applyBorder="1" applyAlignment="1">
      <alignment horizontal="center" vertical="center" wrapText="1"/>
    </xf>
    <xf numFmtId="0" fontId="8" fillId="25" borderId="10" xfId="51" applyFont="1" applyFill="1" applyBorder="1" applyAlignment="1">
      <alignment horizontal="center" vertical="center" wrapText="1"/>
    </xf>
    <xf numFmtId="0" fontId="11" fillId="25" borderId="10" xfId="51" applyFont="1" applyFill="1" applyBorder="1" applyAlignment="1">
      <alignment horizontal="center" vertical="center" wrapText="1"/>
    </xf>
    <xf numFmtId="165" fontId="11" fillId="25" borderId="10" xfId="34"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7" fillId="0" borderId="0" xfId="0" applyFont="1" applyAlignment="1">
      <alignment horizontal="center" vertical="center" wrapText="1"/>
    </xf>
    <xf numFmtId="0" fontId="21" fillId="25" borderId="0" xfId="51" applyFont="1" applyFill="1" applyAlignment="1">
      <alignment horizontal="left" vertical="center"/>
    </xf>
    <xf numFmtId="0" fontId="3" fillId="25" borderId="0" xfId="51" applyFont="1" applyFill="1" applyAlignment="1">
      <alignment horizontal="center" vertical="center" wrapText="1"/>
    </xf>
    <xf numFmtId="0" fontId="8" fillId="25" borderId="18" xfId="51" applyFont="1" applyFill="1" applyBorder="1" applyAlignment="1">
      <alignment horizontal="center" vertical="center" wrapText="1"/>
    </xf>
    <xf numFmtId="0" fontId="8" fillId="25" borderId="26" xfId="51" applyFont="1" applyFill="1" applyBorder="1" applyAlignment="1">
      <alignment horizontal="center" vertical="center" wrapText="1"/>
    </xf>
    <xf numFmtId="0" fontId="8" fillId="25" borderId="27" xfId="51" applyFont="1" applyFill="1" applyBorder="1" applyAlignment="1">
      <alignment horizontal="center" vertical="center" wrapText="1"/>
    </xf>
    <xf numFmtId="0" fontId="8" fillId="25" borderId="31" xfId="51" applyFont="1" applyFill="1" applyBorder="1" applyAlignment="1">
      <alignment horizontal="center" vertical="center" wrapText="1"/>
    </xf>
    <xf numFmtId="0" fontId="8" fillId="25" borderId="25" xfId="51" applyFont="1" applyFill="1" applyBorder="1" applyAlignment="1">
      <alignment horizontal="center" vertical="center" wrapText="1"/>
    </xf>
    <xf numFmtId="0" fontId="8" fillId="25" borderId="28" xfId="51" applyFont="1" applyFill="1" applyBorder="1" applyAlignment="1">
      <alignment horizontal="center" vertical="center" wrapText="1"/>
    </xf>
    <xf numFmtId="0" fontId="11" fillId="25" borderId="16" xfId="50" applyFont="1" applyFill="1" applyBorder="1" applyAlignment="1">
      <alignment horizontal="left" vertical="center" wrapText="1"/>
    </xf>
    <xf numFmtId="0" fontId="11" fillId="25" borderId="0" xfId="50" applyFont="1" applyFill="1" applyBorder="1" applyAlignment="1">
      <alignment horizontal="left" vertical="center" wrapText="1"/>
    </xf>
    <xf numFmtId="0" fontId="11" fillId="25" borderId="0" xfId="51" applyFont="1" applyFill="1" applyAlignment="1">
      <alignment horizontal="center" vertical="center" wrapText="1"/>
    </xf>
    <xf numFmtId="0" fontId="8" fillId="28" borderId="0" xfId="51" applyFont="1" applyFill="1" applyAlignment="1">
      <alignment horizontal="center" vertical="center" wrapText="1"/>
    </xf>
    <xf numFmtId="0" fontId="31" fillId="0" borderId="0" xfId="51" applyFont="1" applyBorder="1" applyAlignment="1">
      <alignment horizontal="left"/>
    </xf>
    <xf numFmtId="0" fontId="11" fillId="25" borderId="16" xfId="50" applyFont="1" applyFill="1" applyBorder="1" applyAlignment="1">
      <alignment horizontal="justify" vertical="center" wrapText="1"/>
    </xf>
    <xf numFmtId="0" fontId="11" fillId="25" borderId="0" xfId="50" applyFont="1" applyFill="1" applyBorder="1" applyAlignment="1">
      <alignment horizontal="justify" vertical="center" wrapText="1"/>
    </xf>
    <xf numFmtId="0" fontId="11" fillId="0" borderId="0" xfId="51" applyFont="1" applyAlignment="1">
      <alignment horizontal="left" vertical="center" wrapText="1"/>
    </xf>
    <xf numFmtId="0" fontId="11" fillId="0" borderId="0" xfId="51" quotePrefix="1" applyFont="1" applyAlignment="1">
      <alignment horizontal="left" vertical="center" wrapText="1"/>
    </xf>
    <xf numFmtId="0" fontId="21" fillId="25" borderId="0" xfId="51" applyFont="1" applyFill="1" applyAlignment="1">
      <alignment horizontal="center" vertical="center" wrapText="1"/>
    </xf>
    <xf numFmtId="0" fontId="31" fillId="25" borderId="26" xfId="51" applyFont="1" applyFill="1" applyBorder="1" applyAlignment="1">
      <alignment horizontal="left"/>
    </xf>
    <xf numFmtId="1" fontId="11" fillId="0" borderId="0" xfId="53" applyNumberFormat="1" applyFont="1" applyFill="1" applyAlignment="1">
      <alignment horizontal="left" vertical="center" wrapText="1"/>
    </xf>
    <xf numFmtId="0" fontId="11" fillId="0" borderId="0" xfId="51" applyFont="1" applyAlignment="1">
      <alignment horizontal="justify" vertical="center" wrapText="1"/>
    </xf>
    <xf numFmtId="0" fontId="8" fillId="25" borderId="24" xfId="51" applyFont="1" applyFill="1" applyBorder="1" applyAlignment="1">
      <alignment horizontal="center" vertical="center" wrapText="1"/>
    </xf>
    <xf numFmtId="0" fontId="8" fillId="25" borderId="29" xfId="51" applyFont="1" applyFill="1" applyBorder="1" applyAlignment="1">
      <alignment horizontal="center" vertical="center" wrapText="1"/>
    </xf>
    <xf numFmtId="0" fontId="8" fillId="25" borderId="11" xfId="51" applyFont="1" applyFill="1" applyBorder="1" applyAlignment="1">
      <alignment horizontal="center" vertical="center" wrapText="1"/>
    </xf>
    <xf numFmtId="0" fontId="47" fillId="0" borderId="0" xfId="0" applyFont="1" applyAlignment="1">
      <alignment horizontal="center" vertical="center" wrapText="1"/>
    </xf>
    <xf numFmtId="0" fontId="5" fillId="25" borderId="0" xfId="51" applyFont="1" applyFill="1" applyAlignment="1">
      <alignment horizontal="center" vertical="center" wrapText="1"/>
    </xf>
    <xf numFmtId="0" fontId="8" fillId="25" borderId="0" xfId="51" applyFont="1" applyFill="1" applyAlignment="1">
      <alignment horizontal="center" vertical="center" wrapText="1"/>
    </xf>
    <xf numFmtId="4" fontId="11" fillId="25" borderId="30" xfId="34" applyNumberFormat="1" applyFont="1" applyFill="1" applyBorder="1" applyAlignment="1">
      <alignment horizontal="center" vertical="center"/>
    </xf>
    <xf numFmtId="167" fontId="11" fillId="25" borderId="30" xfId="34" applyNumberFormat="1" applyFont="1" applyFill="1" applyBorder="1" applyAlignment="1">
      <alignment horizontal="center" vertical="center"/>
    </xf>
    <xf numFmtId="0" fontId="17" fillId="0" borderId="0" xfId="51" applyFont="1" applyAlignment="1">
      <alignment horizontal="left"/>
    </xf>
    <xf numFmtId="0" fontId="11" fillId="25" borderId="0" xfId="51" applyFont="1" applyFill="1" applyAlignment="1">
      <alignment horizontal="left" vertical="center" wrapText="1"/>
    </xf>
    <xf numFmtId="0" fontId="11" fillId="25" borderId="0" xfId="51" applyFont="1" applyFill="1" applyAlignment="1">
      <alignment horizontal="justify" vertical="center" wrapText="1"/>
    </xf>
    <xf numFmtId="1" fontId="7" fillId="0" borderId="0" xfId="53" applyNumberFormat="1" applyFont="1" applyFill="1" applyAlignment="1">
      <alignment horizontal="left" vertical="center" wrapText="1"/>
    </xf>
    <xf numFmtId="1" fontId="7" fillId="0" borderId="0" xfId="53" applyNumberFormat="1" applyFont="1" applyFill="1" applyAlignment="1">
      <alignment horizontal="left" vertical="center"/>
    </xf>
    <xf numFmtId="1" fontId="44" fillId="0" borderId="0" xfId="53" applyNumberFormat="1" applyFont="1" applyFill="1" applyAlignment="1">
      <alignment horizontal="center" vertical="center"/>
    </xf>
    <xf numFmtId="1" fontId="44" fillId="0" borderId="0" xfId="53" applyNumberFormat="1" applyFont="1" applyFill="1" applyAlignment="1">
      <alignment horizontal="center" vertical="center" wrapText="1"/>
    </xf>
    <xf numFmtId="1" fontId="98" fillId="0" borderId="0" xfId="53" applyNumberFormat="1" applyFont="1" applyFill="1" applyAlignment="1">
      <alignment horizontal="center" vertical="center" wrapText="1"/>
    </xf>
    <xf numFmtId="1" fontId="7" fillId="0" borderId="25" xfId="53" applyNumberFormat="1" applyFont="1" applyFill="1" applyBorder="1" applyAlignment="1">
      <alignment horizontal="right" vertical="center"/>
    </xf>
    <xf numFmtId="3" fontId="44" fillId="0" borderId="0" xfId="53" applyNumberFormat="1" applyFont="1" applyFill="1" applyAlignment="1">
      <alignment horizontal="center" vertical="center" wrapText="1"/>
    </xf>
    <xf numFmtId="3" fontId="98" fillId="0" borderId="0" xfId="53" quotePrefix="1" applyNumberFormat="1" applyFont="1" applyFill="1" applyAlignment="1">
      <alignment horizontal="center" vertical="center" wrapText="1"/>
    </xf>
    <xf numFmtId="3" fontId="98" fillId="0" borderId="25" xfId="53" applyNumberFormat="1" applyFont="1" applyFill="1" applyBorder="1" applyAlignment="1">
      <alignment horizontal="right" vertical="center"/>
    </xf>
    <xf numFmtId="0" fontId="102" fillId="0" borderId="0" xfId="0" applyFont="1" applyFill="1" applyAlignment="1">
      <alignment horizontal="left" vertical="center" wrapText="1"/>
    </xf>
    <xf numFmtId="0" fontId="103"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70" fillId="0" borderId="0" xfId="0" applyFont="1" applyFill="1" applyAlignment="1">
      <alignment horizontal="center"/>
    </xf>
    <xf numFmtId="3" fontId="47" fillId="0" borderId="0" xfId="0" applyNumberFormat="1" applyFont="1" applyFill="1" applyAlignment="1">
      <alignment horizontal="center" vertical="center" wrapText="1"/>
    </xf>
    <xf numFmtId="0" fontId="47" fillId="0" borderId="25" xfId="0" applyFont="1" applyFill="1" applyBorder="1" applyAlignment="1">
      <alignment horizontal="right"/>
    </xf>
    <xf numFmtId="0" fontId="95" fillId="0" borderId="10" xfId="0" applyFont="1" applyFill="1" applyBorder="1" applyAlignment="1">
      <alignment horizontal="center" vertical="center" wrapText="1"/>
    </xf>
    <xf numFmtId="0" fontId="106" fillId="0" borderId="10" xfId="0" applyFont="1" applyFill="1" applyBorder="1" applyAlignment="1">
      <alignment horizontal="center" vertical="center" wrapText="1"/>
    </xf>
    <xf numFmtId="0" fontId="3" fillId="0" borderId="10" xfId="47" applyFont="1" applyBorder="1" applyAlignment="1">
      <alignment horizontal="center" vertical="center" wrapText="1"/>
    </xf>
    <xf numFmtId="0" fontId="44" fillId="0" borderId="0" xfId="0" applyFont="1" applyAlignment="1">
      <alignment horizontal="center" vertical="center"/>
    </xf>
    <xf numFmtId="0" fontId="109" fillId="0" borderId="0" xfId="0" applyFont="1" applyAlignment="1">
      <alignment horizontal="center" vertical="center" wrapText="1"/>
    </xf>
    <xf numFmtId="3" fontId="110" fillId="0" borderId="0" xfId="0" applyNumberFormat="1" applyFont="1" applyAlignment="1">
      <alignment horizontal="center" vertical="center" wrapText="1"/>
    </xf>
    <xf numFmtId="0" fontId="110" fillId="0" borderId="0" xfId="0" applyFont="1" applyAlignment="1">
      <alignment horizontal="center" vertical="center" wrapText="1"/>
    </xf>
    <xf numFmtId="0" fontId="102" fillId="0" borderId="25" xfId="47" applyFont="1" applyBorder="1" applyAlignment="1">
      <alignment horizontal="right" vertical="center"/>
    </xf>
    <xf numFmtId="0" fontId="3" fillId="0" borderId="10" xfId="47" applyFont="1" applyBorder="1" applyAlignment="1">
      <alignment horizontal="center" vertical="center"/>
    </xf>
    <xf numFmtId="164" fontId="3" fillId="0" borderId="10" xfId="28" applyFont="1" applyBorder="1" applyAlignment="1">
      <alignment horizontal="center" vertical="center" wrapText="1"/>
    </xf>
    <xf numFmtId="3" fontId="3" fillId="30" borderId="10" xfId="53" applyNumberFormat="1" applyFont="1" applyFill="1" applyBorder="1" applyAlignment="1">
      <alignment horizontal="center" vertical="center" wrapText="1"/>
    </xf>
    <xf numFmtId="1" fontId="44" fillId="30" borderId="0" xfId="53" applyNumberFormat="1" applyFont="1" applyFill="1" applyAlignment="1">
      <alignment horizontal="center" vertical="center"/>
    </xf>
    <xf numFmtId="1" fontId="44" fillId="30" borderId="0" xfId="53" applyNumberFormat="1" applyFont="1" applyFill="1" applyAlignment="1">
      <alignment horizontal="center" vertical="center" wrapText="1"/>
    </xf>
    <xf numFmtId="1" fontId="98" fillId="30" borderId="0" xfId="53" applyNumberFormat="1" applyFont="1" applyFill="1" applyAlignment="1">
      <alignment horizontal="center" vertical="center" wrapText="1"/>
    </xf>
    <xf numFmtId="1" fontId="7" fillId="30" borderId="25" xfId="53" applyNumberFormat="1" applyFont="1" applyFill="1" applyBorder="1" applyAlignment="1">
      <alignment horizontal="right" vertical="center"/>
    </xf>
    <xf numFmtId="3" fontId="2" fillId="30" borderId="0" xfId="53" applyNumberFormat="1" applyFont="1" applyFill="1" applyBorder="1" applyAlignment="1">
      <alignment horizontal="center" vertical="center" wrapText="1"/>
    </xf>
    <xf numFmtId="3" fontId="7" fillId="30" borderId="0" xfId="53" applyNumberFormat="1" applyFont="1" applyFill="1" applyBorder="1" applyAlignment="1">
      <alignment horizontal="center" vertical="center" wrapText="1"/>
    </xf>
    <xf numFmtId="0" fontId="112" fillId="30" borderId="10" xfId="0" applyFont="1" applyFill="1" applyBorder="1"/>
    <xf numFmtId="0"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horizontal="center" vertical="center" wrapText="1"/>
    </xf>
    <xf numFmtId="164" fontId="3" fillId="0" borderId="10" xfId="28"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10" xfId="53" applyNumberFormat="1" applyFont="1" applyFill="1" applyBorder="1" applyAlignment="1">
      <alignment horizontal="center" vertical="center"/>
    </xf>
    <xf numFmtId="3" fontId="2" fillId="0" borderId="10" xfId="53" applyNumberFormat="1" applyFont="1" applyFill="1" applyBorder="1" applyAlignment="1">
      <alignment horizontal="center" vertical="center"/>
    </xf>
    <xf numFmtId="0" fontId="3" fillId="0" borderId="10" xfId="53" applyNumberFormat="1" applyFont="1" applyFill="1" applyBorder="1" applyAlignment="1">
      <alignment horizontal="center" vertical="center"/>
    </xf>
    <xf numFmtId="0" fontId="3" fillId="0" borderId="10" xfId="0" applyFont="1" applyFill="1" applyBorder="1" applyAlignment="1">
      <alignment horizontal="center" vertical="center" wrapText="1"/>
    </xf>
    <xf numFmtId="0" fontId="3" fillId="0" borderId="10" xfId="53" applyFont="1" applyFill="1" applyBorder="1" applyAlignment="1">
      <alignment horizontal="center" vertical="center" wrapText="1"/>
    </xf>
    <xf numFmtId="3" fontId="3" fillId="0" borderId="10" xfId="53" applyNumberFormat="1" applyFont="1" applyFill="1" applyBorder="1" applyAlignment="1">
      <alignment horizontal="right" vertical="center" wrapText="1"/>
    </xf>
    <xf numFmtId="3" fontId="3" fillId="0" borderId="10" xfId="53" applyNumberFormat="1" applyFont="1" applyFill="1" applyBorder="1" applyAlignment="1">
      <alignment horizontal="center" vertical="center" wrapText="1"/>
    </xf>
    <xf numFmtId="0" fontId="3" fillId="0" borderId="10" xfId="53" applyNumberFormat="1" applyFont="1" applyFill="1" applyBorder="1" applyAlignment="1">
      <alignment horizontal="center" vertical="center" wrapText="1"/>
    </xf>
    <xf numFmtId="0" fontId="3" fillId="0" borderId="10" xfId="0" applyFont="1" applyFill="1" applyBorder="1" applyAlignment="1">
      <alignment vertical="center" wrapText="1"/>
    </xf>
    <xf numFmtId="3" fontId="3" fillId="0" borderId="10" xfId="53" applyNumberFormat="1" applyFont="1" applyFill="1" applyBorder="1" applyAlignment="1">
      <alignment horizontal="center" vertical="center"/>
    </xf>
    <xf numFmtId="0" fontId="100" fillId="0" borderId="10" xfId="53" applyNumberFormat="1" applyFont="1" applyFill="1" applyBorder="1" applyAlignment="1">
      <alignment horizontal="center" vertical="center" wrapText="1"/>
    </xf>
    <xf numFmtId="0" fontId="100" fillId="0" borderId="10" xfId="0" applyFont="1" applyFill="1" applyBorder="1" applyAlignment="1">
      <alignment vertical="center" wrapText="1"/>
    </xf>
    <xf numFmtId="0" fontId="100" fillId="0" borderId="10" xfId="0" applyFont="1" applyFill="1" applyBorder="1" applyAlignment="1">
      <alignment horizontal="center" vertical="center" wrapText="1"/>
    </xf>
    <xf numFmtId="0" fontId="100" fillId="0" borderId="10" xfId="53" applyFont="1" applyFill="1" applyBorder="1" applyAlignment="1">
      <alignment horizontal="center" vertical="center" wrapText="1"/>
    </xf>
    <xf numFmtId="3" fontId="100" fillId="0" borderId="10" xfId="53" applyNumberFormat="1" applyFont="1" applyFill="1" applyBorder="1" applyAlignment="1">
      <alignment horizontal="right" vertical="center"/>
    </xf>
    <xf numFmtId="3" fontId="100" fillId="0" borderId="10" xfId="53" applyNumberFormat="1" applyFont="1" applyFill="1" applyBorder="1" applyAlignment="1">
      <alignment horizontal="center" vertical="center"/>
    </xf>
    <xf numFmtId="0" fontId="2" fillId="0" borderId="10" xfId="0" applyFont="1" applyFill="1" applyBorder="1" applyAlignment="1">
      <alignment vertical="center" wrapText="1"/>
    </xf>
    <xf numFmtId="0" fontId="2" fillId="0" borderId="10" xfId="0" applyFont="1" applyFill="1" applyBorder="1" applyAlignment="1">
      <alignment horizontal="center" vertical="center" wrapText="1"/>
    </xf>
    <xf numFmtId="0" fontId="2" fillId="0" borderId="10" xfId="60" applyFont="1" applyFill="1" applyBorder="1" applyAlignment="1">
      <alignment horizontal="center" vertical="center" wrapText="1"/>
    </xf>
    <xf numFmtId="0" fontId="2" fillId="0" borderId="10" xfId="53" applyFont="1" applyFill="1" applyBorder="1" applyAlignment="1">
      <alignment horizontal="center" vertical="center" wrapText="1"/>
    </xf>
    <xf numFmtId="0" fontId="100" fillId="0" borderId="10" xfId="53" applyNumberFormat="1" applyFont="1" applyFill="1" applyBorder="1" applyAlignment="1">
      <alignment horizontal="center" vertical="center"/>
    </xf>
    <xf numFmtId="0" fontId="100" fillId="0" borderId="10" xfId="60" applyFont="1" applyFill="1" applyBorder="1" applyAlignment="1">
      <alignment vertical="center" wrapText="1"/>
    </xf>
    <xf numFmtId="0" fontId="100" fillId="0" borderId="10" xfId="60" applyFont="1" applyFill="1" applyBorder="1" applyAlignment="1">
      <alignment horizontal="center" vertical="center" wrapText="1"/>
    </xf>
    <xf numFmtId="0" fontId="2" fillId="0" borderId="10" xfId="60" applyFont="1" applyFill="1" applyBorder="1" applyAlignment="1">
      <alignment horizontal="left" vertical="center" wrapText="1"/>
    </xf>
    <xf numFmtId="0" fontId="2" fillId="0" borderId="10" xfId="61" applyFont="1" applyFill="1" applyBorder="1" applyAlignment="1">
      <alignment horizontal="left" vertical="center" wrapText="1"/>
    </xf>
    <xf numFmtId="0" fontId="2" fillId="0" borderId="10" xfId="62" applyFont="1" applyFill="1" applyBorder="1" applyAlignment="1">
      <alignment horizontal="left" vertical="center" wrapText="1"/>
    </xf>
    <xf numFmtId="0" fontId="2" fillId="0" borderId="10" xfId="61" applyFont="1" applyFill="1" applyBorder="1" applyAlignment="1">
      <alignment horizontal="center" vertical="center" wrapText="1"/>
    </xf>
    <xf numFmtId="0" fontId="2" fillId="0" borderId="10" xfId="63" applyFont="1" applyFill="1" applyBorder="1" applyAlignment="1">
      <alignment horizontal="left" vertical="center" wrapText="1"/>
    </xf>
    <xf numFmtId="0" fontId="2" fillId="0" borderId="10" xfId="64" applyFont="1" applyFill="1" applyBorder="1" applyAlignment="1">
      <alignment horizontal="center" vertical="center" wrapText="1"/>
    </xf>
    <xf numFmtId="2" fontId="2" fillId="0" borderId="10" xfId="62" applyNumberFormat="1" applyFont="1" applyFill="1" applyBorder="1" applyAlignment="1">
      <alignment horizontal="left" vertical="center" wrapText="1"/>
    </xf>
    <xf numFmtId="0" fontId="3" fillId="0" borderId="10" xfId="60" applyFont="1" applyFill="1" applyBorder="1" applyAlignment="1">
      <alignment horizontal="left" vertical="center" wrapText="1"/>
    </xf>
    <xf numFmtId="0" fontId="3" fillId="0" borderId="10" xfId="60" applyFont="1" applyFill="1" applyBorder="1" applyAlignment="1">
      <alignment horizontal="center" vertical="center" wrapText="1"/>
    </xf>
    <xf numFmtId="1" fontId="3" fillId="0" borderId="10" xfId="53" applyNumberFormat="1" applyFont="1" applyFill="1" applyBorder="1" applyAlignment="1">
      <alignment horizontal="center" vertical="center"/>
    </xf>
    <xf numFmtId="1" fontId="2" fillId="0" borderId="10" xfId="53" applyNumberFormat="1" applyFont="1" applyFill="1" applyBorder="1" applyAlignment="1">
      <alignment horizontal="center" vertical="center"/>
    </xf>
    <xf numFmtId="0" fontId="2" fillId="0" borderId="10" xfId="65" applyFont="1" applyFill="1" applyBorder="1" applyAlignment="1">
      <alignment horizontal="left" vertical="center" wrapText="1"/>
    </xf>
    <xf numFmtId="0" fontId="2" fillId="0" borderId="10" xfId="65" applyFont="1" applyFill="1" applyBorder="1" applyAlignment="1">
      <alignment horizontal="center" vertical="center" wrapText="1"/>
    </xf>
    <xf numFmtId="1" fontId="2" fillId="0" borderId="10" xfId="53" applyNumberFormat="1" applyFont="1" applyFill="1" applyBorder="1" applyAlignment="1">
      <alignment vertical="center"/>
    </xf>
    <xf numFmtId="0" fontId="2" fillId="0" borderId="10" xfId="0" applyFont="1" applyFill="1" applyBorder="1" applyAlignment="1">
      <alignment horizontal="left" vertical="center" wrapText="1"/>
    </xf>
    <xf numFmtId="1" fontId="2" fillId="0" borderId="10" xfId="53" applyNumberFormat="1" applyFont="1" applyFill="1" applyBorder="1" applyAlignment="1">
      <alignment vertical="center" wrapText="1"/>
    </xf>
    <xf numFmtId="177" fontId="2" fillId="0" borderId="10" xfId="53" applyNumberFormat="1" applyFont="1" applyFill="1" applyBorder="1" applyAlignment="1">
      <alignment horizontal="center" vertical="center" wrapText="1"/>
    </xf>
    <xf numFmtId="3" fontId="2" fillId="0" borderId="10" xfId="53" applyNumberFormat="1" applyFont="1" applyFill="1" applyBorder="1" applyAlignment="1">
      <alignment vertical="center"/>
    </xf>
    <xf numFmtId="177" fontId="2" fillId="0" borderId="10" xfId="0" applyNumberFormat="1" applyFont="1" applyFill="1" applyBorder="1" applyAlignment="1">
      <alignment horizontal="center" vertical="center" wrapText="1"/>
    </xf>
    <xf numFmtId="49" fontId="2" fillId="0" borderId="10" xfId="65" applyNumberFormat="1" applyFont="1" applyFill="1" applyBorder="1" applyAlignment="1">
      <alignment horizontal="center" vertical="center" wrapText="1"/>
    </xf>
    <xf numFmtId="0" fontId="3" fillId="0" borderId="10" xfId="65" applyFont="1" applyFill="1" applyBorder="1" applyAlignment="1">
      <alignment horizontal="left" vertical="center" wrapText="1"/>
    </xf>
    <xf numFmtId="0" fontId="3" fillId="0" borderId="10" xfId="65" applyFont="1" applyFill="1" applyBorder="1" applyAlignment="1">
      <alignment horizontal="center" vertical="center" wrapText="1"/>
    </xf>
    <xf numFmtId="0" fontId="3" fillId="0" borderId="10" xfId="0" applyFont="1" applyFill="1" applyBorder="1" applyAlignment="1">
      <alignment horizontal="left" vertical="center" wrapText="1"/>
    </xf>
    <xf numFmtId="0" fontId="2" fillId="0" borderId="10" xfId="68" applyFont="1" applyFill="1" applyBorder="1" applyAlignment="1">
      <alignment horizontal="center" vertical="center" wrapText="1"/>
    </xf>
    <xf numFmtId="3" fontId="2" fillId="0" borderId="10" xfId="68" applyNumberFormat="1" applyFont="1" applyFill="1" applyBorder="1" applyAlignment="1">
      <alignment horizontal="right" vertical="center"/>
    </xf>
    <xf numFmtId="0" fontId="2" fillId="0" borderId="10" xfId="0" applyFont="1" applyFill="1" applyBorder="1" applyAlignment="1">
      <alignment horizontal="left" vertical="center"/>
    </xf>
    <xf numFmtId="0" fontId="2" fillId="0" borderId="10" xfId="0" applyFont="1" applyBorder="1" applyAlignment="1">
      <alignment horizontal="left" vertical="center" wrapText="1"/>
    </xf>
    <xf numFmtId="0" fontId="2" fillId="30" borderId="10" xfId="65" applyFont="1" applyFill="1" applyBorder="1" applyAlignment="1">
      <alignment horizontal="center" vertical="center" wrapText="1"/>
    </xf>
    <xf numFmtId="3" fontId="2" fillId="30" borderId="10" xfId="68" applyNumberFormat="1" applyFont="1" applyFill="1" applyBorder="1" applyAlignment="1">
      <alignment horizontal="right" vertical="center"/>
    </xf>
    <xf numFmtId="0" fontId="2" fillId="0" borderId="10" xfId="0" applyFont="1" applyBorder="1" applyAlignment="1">
      <alignment horizontal="left" vertical="center"/>
    </xf>
    <xf numFmtId="0" fontId="100" fillId="0" borderId="10" xfId="65" applyFont="1" applyFill="1" applyBorder="1" applyAlignment="1">
      <alignment horizontal="center" vertical="center" wrapText="1"/>
    </xf>
    <xf numFmtId="0" fontId="2" fillId="0" borderId="10" xfId="66" applyFont="1" applyFill="1" applyBorder="1" applyAlignment="1">
      <alignment horizontal="left" vertical="center" wrapText="1"/>
    </xf>
    <xf numFmtId="0" fontId="2" fillId="0" borderId="10" xfId="66" applyFont="1" applyFill="1" applyBorder="1" applyAlignment="1">
      <alignment horizontal="center" vertical="center" wrapText="1"/>
    </xf>
    <xf numFmtId="3" fontId="2" fillId="0" borderId="10" xfId="60" applyNumberFormat="1" applyFont="1" applyFill="1" applyBorder="1" applyAlignment="1">
      <alignment horizontal="right" vertical="center" wrapText="1"/>
    </xf>
    <xf numFmtId="49" fontId="100" fillId="0" borderId="10" xfId="65" applyNumberFormat="1" applyFont="1" applyFill="1" applyBorder="1" applyAlignment="1">
      <alignment horizontal="center" vertical="center" wrapText="1"/>
    </xf>
    <xf numFmtId="177" fontId="2" fillId="0" borderId="10" xfId="0" applyNumberFormat="1" applyFont="1" applyFill="1" applyBorder="1" applyAlignment="1">
      <alignment horizontal="left" vertical="center" wrapText="1"/>
    </xf>
    <xf numFmtId="177" fontId="3" fillId="0" borderId="10" xfId="0" applyNumberFormat="1" applyFont="1" applyFill="1" applyBorder="1" applyAlignment="1">
      <alignment horizontal="center" vertical="center" wrapText="1"/>
    </xf>
    <xf numFmtId="1" fontId="2" fillId="0" borderId="10" xfId="53" applyNumberFormat="1" applyFont="1" applyFill="1" applyBorder="1" applyAlignment="1">
      <alignment horizontal="left" vertical="center" wrapText="1"/>
    </xf>
    <xf numFmtId="3" fontId="2" fillId="0" borderId="10" xfId="47" applyNumberFormat="1" applyFont="1" applyFill="1" applyBorder="1" applyAlignment="1">
      <alignment horizontal="left" vertical="center" wrapText="1"/>
    </xf>
    <xf numFmtId="49" fontId="2" fillId="0" borderId="10" xfId="53" applyNumberFormat="1" applyFont="1" applyFill="1" applyBorder="1" applyAlignment="1">
      <alignment horizontal="center" vertical="center"/>
    </xf>
    <xf numFmtId="1" fontId="3" fillId="0" borderId="10" xfId="53" applyNumberFormat="1" applyFont="1" applyFill="1" applyBorder="1" applyAlignment="1">
      <alignment vertical="center"/>
    </xf>
    <xf numFmtId="0" fontId="3" fillId="0" borderId="10" xfId="60" applyFont="1" applyFill="1" applyBorder="1" applyAlignment="1">
      <alignment vertical="center" wrapText="1"/>
    </xf>
    <xf numFmtId="1" fontId="100" fillId="0" borderId="10" xfId="53" applyNumberFormat="1" applyFont="1" applyFill="1" applyBorder="1" applyAlignment="1">
      <alignment vertical="center"/>
    </xf>
    <xf numFmtId="3" fontId="100" fillId="0" borderId="10" xfId="53" applyNumberFormat="1" applyFont="1" applyFill="1" applyBorder="1" applyAlignment="1">
      <alignment vertical="center"/>
    </xf>
    <xf numFmtId="3" fontId="2" fillId="0" borderId="10" xfId="53" applyNumberFormat="1" applyFont="1" applyFill="1" applyBorder="1" applyAlignment="1">
      <alignment vertical="center" wrapText="1"/>
    </xf>
  </cellXfs>
  <cellStyles count="7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1"/>
    <cellStyle name="Bad" xfId="25" builtinId="27" customBuiltin="1"/>
    <cellStyle name="Calculation" xfId="26" builtinId="22" customBuiltin="1"/>
    <cellStyle name="Comma" xfId="28" builtinId="3"/>
    <cellStyle name="Comma [0] 11" xfId="29"/>
    <cellStyle name="Comma 11" xfId="69"/>
    <cellStyle name="Comma 12 2 2" xfId="30"/>
    <cellStyle name="Comma 17 2" xfId="67"/>
    <cellStyle name="Comma 2 2 2 10" xfId="71"/>
    <cellStyle name="Comma 3" xfId="31"/>
    <cellStyle name="Comma 3 6" xfId="32"/>
    <cellStyle name="Comma 30" xfId="33"/>
    <cellStyle name="Comma 4" xfId="34"/>
    <cellStyle name="Check Cell" xfId="27" builtinId="23" customBuiltin="1"/>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2"/>
    <cellStyle name="Normal 11 2 2" xfId="70"/>
    <cellStyle name="Normal 11 5" xfId="63"/>
    <cellStyle name="Normal 15 3 2" xfId="45"/>
    <cellStyle name="Normal 2" xfId="46"/>
    <cellStyle name="Normal 2 2" xfId="47"/>
    <cellStyle name="Normal 2 5 2" xfId="48"/>
    <cellStyle name="Normal 4" xfId="49"/>
    <cellStyle name="Normal 40 2" xfId="50"/>
    <cellStyle name="Normal 5" xfId="51"/>
    <cellStyle name="Normal 57" xfId="52"/>
    <cellStyle name="Normal 6 6" xfId="68"/>
    <cellStyle name="Normal 69" xfId="60"/>
    <cellStyle name="Normal 71" xfId="64"/>
    <cellStyle name="Normal 8 2 2 2" xfId="66"/>
    <cellStyle name="Normal 8 4" xfId="65"/>
    <cellStyle name="Normal_Bieu mau (CV )" xfId="53"/>
    <cellStyle name="Note" xfId="54" builtinId="10" customBuiltin="1"/>
    <cellStyle name="Output" xfId="55" builtinId="21" customBuiltin="1"/>
    <cellStyle name="Percent" xfId="56" builtinId="5"/>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917" t="s">
        <v>501</v>
      </c>
      <c r="B1" s="917"/>
      <c r="C1" s="917"/>
      <c r="D1" s="917"/>
      <c r="E1" s="917"/>
      <c r="F1" s="917"/>
      <c r="G1" s="917"/>
      <c r="H1" s="917"/>
      <c r="I1" s="917"/>
      <c r="J1" s="917"/>
      <c r="K1" s="917"/>
      <c r="L1" s="917"/>
      <c r="M1" s="917"/>
      <c r="N1" s="917"/>
      <c r="O1" s="917"/>
      <c r="P1" s="917"/>
      <c r="Q1" s="917"/>
      <c r="R1" s="917"/>
    </row>
    <row r="2" spans="1:24" s="1" customFormat="1" ht="67.150000000000006" customHeight="1">
      <c r="A2" s="921" t="s">
        <v>2071</v>
      </c>
      <c r="B2" s="921"/>
      <c r="C2" s="921"/>
      <c r="D2" s="921"/>
      <c r="E2" s="921"/>
      <c r="F2" s="921"/>
      <c r="G2" s="921"/>
      <c r="H2" s="921"/>
      <c r="I2" s="921"/>
      <c r="J2" s="921"/>
      <c r="K2" s="921"/>
      <c r="L2" s="921"/>
      <c r="M2" s="921"/>
      <c r="N2" s="921"/>
      <c r="O2" s="921"/>
      <c r="P2" s="921"/>
      <c r="Q2" s="921"/>
      <c r="R2" s="921"/>
    </row>
    <row r="3" spans="1:24" s="1" customFormat="1" ht="18" customHeight="1">
      <c r="A3" s="903" t="s">
        <v>506</v>
      </c>
      <c r="B3" s="903"/>
      <c r="C3" s="903"/>
      <c r="D3" s="903"/>
      <c r="E3" s="903"/>
      <c r="F3" s="903"/>
      <c r="G3" s="903"/>
      <c r="H3" s="903"/>
      <c r="I3" s="903"/>
      <c r="J3" s="903"/>
      <c r="K3" s="903"/>
      <c r="L3" s="903"/>
      <c r="M3" s="903"/>
      <c r="N3" s="903"/>
      <c r="O3" s="903"/>
      <c r="P3" s="903"/>
      <c r="Q3" s="903"/>
      <c r="R3" s="903"/>
      <c r="S3" s="537"/>
      <c r="T3" s="537"/>
      <c r="U3" s="537"/>
      <c r="V3" s="537"/>
      <c r="W3" s="537"/>
      <c r="X3" s="537"/>
    </row>
    <row r="4" spans="1:24" s="1" customFormat="1">
      <c r="A4" s="904" t="s">
        <v>2057</v>
      </c>
      <c r="B4" s="904"/>
      <c r="C4" s="904"/>
      <c r="D4" s="904"/>
      <c r="E4" s="904"/>
      <c r="F4" s="904"/>
      <c r="G4" s="904"/>
      <c r="H4" s="904"/>
      <c r="I4" s="904"/>
      <c r="J4" s="904"/>
      <c r="K4" s="904"/>
      <c r="L4" s="904"/>
      <c r="M4" s="904"/>
      <c r="N4" s="904"/>
      <c r="O4" s="904"/>
      <c r="P4" s="904"/>
      <c r="Q4" s="904"/>
      <c r="R4" s="904"/>
      <c r="S4" s="538"/>
      <c r="T4" s="538"/>
      <c r="U4" s="538"/>
      <c r="V4" s="538"/>
      <c r="W4" s="538"/>
      <c r="X4" s="538"/>
    </row>
    <row r="5" spans="1:24" s="1" customFormat="1">
      <c r="A5" s="3"/>
      <c r="B5" s="3"/>
      <c r="C5" s="95"/>
      <c r="D5" s="95"/>
      <c r="E5" s="96"/>
      <c r="F5" s="96"/>
      <c r="G5" s="96"/>
      <c r="H5" s="96"/>
      <c r="I5" s="96"/>
      <c r="J5" s="96"/>
      <c r="K5" s="96"/>
      <c r="L5" s="96"/>
      <c r="M5" s="918"/>
      <c r="N5" s="918"/>
      <c r="O5" s="918"/>
      <c r="P5" s="918"/>
      <c r="Q5" s="97"/>
      <c r="R5" s="2"/>
    </row>
    <row r="6" spans="1:24" s="5" customFormat="1" ht="15.6" customHeight="1">
      <c r="A6" s="919" t="s">
        <v>1883</v>
      </c>
      <c r="B6" s="919" t="s">
        <v>1884</v>
      </c>
      <c r="C6" s="908" t="s">
        <v>516</v>
      </c>
      <c r="D6" s="919" t="s">
        <v>518</v>
      </c>
      <c r="E6" s="908" t="s">
        <v>1887</v>
      </c>
      <c r="F6" s="912" t="s">
        <v>1888</v>
      </c>
      <c r="G6" s="925" t="s">
        <v>1889</v>
      </c>
      <c r="H6" s="926"/>
      <c r="I6" s="926"/>
      <c r="J6" s="926"/>
      <c r="K6" s="927"/>
      <c r="L6" s="913" t="s">
        <v>1890</v>
      </c>
      <c r="M6" s="912" t="s">
        <v>2072</v>
      </c>
      <c r="N6" s="919" t="s">
        <v>1889</v>
      </c>
      <c r="O6" s="919"/>
      <c r="P6" s="919"/>
      <c r="Q6" s="919"/>
      <c r="R6" s="922" t="s">
        <v>1894</v>
      </c>
    </row>
    <row r="7" spans="1:24" s="5" customFormat="1" ht="15.6" customHeight="1">
      <c r="A7" s="919"/>
      <c r="B7" s="919"/>
      <c r="C7" s="909"/>
      <c r="D7" s="919"/>
      <c r="E7" s="909"/>
      <c r="F7" s="912"/>
      <c r="G7" s="928"/>
      <c r="H7" s="929"/>
      <c r="I7" s="929"/>
      <c r="J7" s="929"/>
      <c r="K7" s="930"/>
      <c r="L7" s="913"/>
      <c r="M7" s="912"/>
      <c r="N7" s="919"/>
      <c r="O7" s="919"/>
      <c r="P7" s="919"/>
      <c r="Q7" s="919"/>
      <c r="R7" s="923"/>
    </row>
    <row r="8" spans="1:24" s="5" customFormat="1" ht="51" customHeight="1">
      <c r="A8" s="919"/>
      <c r="B8" s="919"/>
      <c r="C8" s="909"/>
      <c r="D8" s="919"/>
      <c r="E8" s="909"/>
      <c r="F8" s="912"/>
      <c r="G8" s="912" t="s">
        <v>519</v>
      </c>
      <c r="H8" s="912"/>
      <c r="I8" s="912" t="s">
        <v>1896</v>
      </c>
      <c r="J8" s="912" t="s">
        <v>1897</v>
      </c>
      <c r="K8" s="914" t="s">
        <v>1898</v>
      </c>
      <c r="L8" s="913"/>
      <c r="M8" s="912"/>
      <c r="N8" s="908" t="s">
        <v>507</v>
      </c>
      <c r="O8" s="908" t="s">
        <v>508</v>
      </c>
      <c r="P8" s="912" t="s">
        <v>509</v>
      </c>
      <c r="Q8" s="920" t="s">
        <v>1902</v>
      </c>
      <c r="R8" s="923"/>
    </row>
    <row r="9" spans="1:24" s="5" customFormat="1" ht="27.6" customHeight="1">
      <c r="A9" s="919"/>
      <c r="B9" s="919"/>
      <c r="C9" s="909"/>
      <c r="D9" s="919"/>
      <c r="E9" s="909"/>
      <c r="F9" s="912"/>
      <c r="G9" s="912" t="s">
        <v>1903</v>
      </c>
      <c r="H9" s="912" t="s">
        <v>1904</v>
      </c>
      <c r="I9" s="912"/>
      <c r="J9" s="912"/>
      <c r="K9" s="915"/>
      <c r="L9" s="913"/>
      <c r="M9" s="912"/>
      <c r="N9" s="909"/>
      <c r="O9" s="909"/>
      <c r="P9" s="912"/>
      <c r="Q9" s="920"/>
      <c r="R9" s="923"/>
    </row>
    <row r="10" spans="1:24" s="5" customFormat="1" ht="36" customHeight="1">
      <c r="A10" s="919"/>
      <c r="B10" s="919"/>
      <c r="C10" s="910"/>
      <c r="D10" s="919"/>
      <c r="E10" s="910"/>
      <c r="F10" s="912"/>
      <c r="G10" s="912"/>
      <c r="H10" s="912"/>
      <c r="I10" s="912"/>
      <c r="J10" s="912"/>
      <c r="K10" s="916"/>
      <c r="L10" s="913"/>
      <c r="M10" s="912"/>
      <c r="N10" s="910"/>
      <c r="O10" s="910"/>
      <c r="P10" s="912"/>
      <c r="Q10" s="920"/>
      <c r="R10" s="924"/>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905" t="s">
        <v>517</v>
      </c>
      <c r="C121" s="905"/>
      <c r="D121" s="905"/>
      <c r="E121" s="905"/>
      <c r="F121" s="905"/>
      <c r="G121" s="905"/>
      <c r="H121" s="905"/>
      <c r="I121" s="905"/>
      <c r="J121" s="905"/>
      <c r="K121" s="905"/>
      <c r="L121" s="905"/>
      <c r="M121" s="905"/>
      <c r="N121" s="905"/>
      <c r="O121" s="905"/>
      <c r="P121" s="905"/>
      <c r="Q121" s="905"/>
      <c r="R121" s="905"/>
    </row>
    <row r="122" spans="1:19" ht="18.75">
      <c r="A122" s="53"/>
      <c r="B122" s="905" t="s">
        <v>514</v>
      </c>
      <c r="C122" s="905"/>
      <c r="D122" s="905"/>
      <c r="E122" s="905"/>
      <c r="F122" s="905"/>
      <c r="G122" s="905"/>
      <c r="H122" s="905"/>
      <c r="I122" s="905"/>
      <c r="J122" s="905"/>
      <c r="K122" s="905"/>
      <c r="L122" s="905"/>
      <c r="M122" s="905"/>
      <c r="N122" s="905"/>
      <c r="O122" s="905"/>
      <c r="P122" s="905"/>
      <c r="Q122" s="905"/>
      <c r="R122" s="905"/>
    </row>
    <row r="123" spans="1:19" ht="18" customHeight="1">
      <c r="A123" s="53"/>
      <c r="B123" s="906" t="s">
        <v>512</v>
      </c>
      <c r="C123" s="906"/>
      <c r="D123" s="906"/>
      <c r="E123" s="906"/>
      <c r="F123" s="906"/>
      <c r="G123" s="906"/>
      <c r="H123" s="906"/>
      <c r="I123" s="906"/>
      <c r="J123" s="906"/>
      <c r="K123" s="906"/>
      <c r="L123" s="906"/>
      <c r="M123" s="906"/>
      <c r="N123" s="906"/>
      <c r="O123" s="906"/>
      <c r="P123" s="906"/>
      <c r="Q123" s="906"/>
      <c r="R123" s="906"/>
    </row>
    <row r="124" spans="1:19" ht="18.75">
      <c r="A124" s="53"/>
      <c r="B124" s="907" t="s">
        <v>513</v>
      </c>
      <c r="C124" s="907"/>
      <c r="D124" s="907"/>
      <c r="E124" s="907"/>
      <c r="F124" s="907"/>
      <c r="G124" s="907"/>
      <c r="H124" s="907"/>
      <c r="I124" s="907"/>
      <c r="J124" s="907"/>
      <c r="K124" s="907"/>
      <c r="L124" s="907"/>
      <c r="M124" s="907"/>
      <c r="N124" s="907"/>
      <c r="O124" s="907"/>
      <c r="P124" s="907"/>
      <c r="Q124" s="907"/>
      <c r="R124" s="907"/>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911"/>
      <c r="G126" s="911"/>
      <c r="H126" s="114"/>
      <c r="I126" s="114"/>
      <c r="J126" s="114"/>
      <c r="K126" s="114"/>
      <c r="L126" s="114"/>
      <c r="M126" s="114"/>
      <c r="N126" s="114"/>
      <c r="O126" s="114"/>
      <c r="P126" s="114"/>
      <c r="Q126" s="116"/>
      <c r="R126" s="57"/>
    </row>
    <row r="127" spans="1:19" s="58" customFormat="1">
      <c r="A127" s="56"/>
      <c r="C127" s="114"/>
      <c r="D127" s="114"/>
      <c r="E127" s="114"/>
      <c r="F127" s="911"/>
      <c r="G127" s="911"/>
      <c r="H127" s="114"/>
      <c r="I127" s="114"/>
      <c r="J127" s="114"/>
      <c r="K127" s="114"/>
      <c r="L127" s="114"/>
      <c r="M127" s="114"/>
      <c r="N127" s="114"/>
      <c r="O127" s="114"/>
      <c r="P127" s="114"/>
      <c r="Q127" s="116"/>
      <c r="R127" s="57"/>
    </row>
    <row r="128" spans="1:19" s="58" customFormat="1">
      <c r="A128" s="56"/>
      <c r="C128" s="114"/>
      <c r="D128" s="114"/>
      <c r="E128" s="114"/>
      <c r="F128" s="911"/>
      <c r="G128" s="911"/>
      <c r="H128" s="114"/>
      <c r="I128" s="114"/>
      <c r="J128" s="114"/>
      <c r="K128" s="114"/>
      <c r="L128" s="114"/>
      <c r="M128" s="114"/>
      <c r="N128" s="114"/>
      <c r="O128" s="114"/>
      <c r="P128" s="114"/>
      <c r="Q128" s="116"/>
      <c r="R128" s="57"/>
    </row>
    <row r="129" spans="1:18" s="58" customFormat="1">
      <c r="A129" s="56"/>
      <c r="C129" s="114"/>
      <c r="D129" s="114"/>
      <c r="E129" s="114"/>
      <c r="F129" s="911"/>
      <c r="G129" s="911"/>
      <c r="H129" s="114"/>
      <c r="I129" s="114"/>
      <c r="J129" s="114"/>
      <c r="K129" s="114"/>
      <c r="L129" s="114"/>
      <c r="M129" s="114"/>
      <c r="N129" s="114"/>
      <c r="O129" s="114"/>
      <c r="P129" s="114"/>
      <c r="Q129" s="116"/>
      <c r="R129" s="57"/>
    </row>
  </sheetData>
  <mergeCells count="34">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 ref="F129:G129"/>
    <mergeCell ref="N8:N10"/>
    <mergeCell ref="G9:G10"/>
    <mergeCell ref="H9:H10"/>
    <mergeCell ref="L6:L10"/>
    <mergeCell ref="M6:M10"/>
    <mergeCell ref="K8:K10"/>
    <mergeCell ref="B121:R121"/>
    <mergeCell ref="F126:G126"/>
    <mergeCell ref="F127:G127"/>
    <mergeCell ref="O8:O10"/>
    <mergeCell ref="F128:G128"/>
    <mergeCell ref="A3:R3"/>
    <mergeCell ref="A4:R4"/>
    <mergeCell ref="B122:R122"/>
    <mergeCell ref="B123:R123"/>
    <mergeCell ref="B124:R124"/>
    <mergeCell ref="E6:E10"/>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010" t="s">
        <v>503</v>
      </c>
      <c r="B1" s="1010"/>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1027" t="s">
        <v>2280</v>
      </c>
      <c r="B2" s="1027"/>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c r="BH2" s="1027"/>
      <c r="BI2" s="1027"/>
      <c r="BJ2" s="1027"/>
      <c r="BK2" s="1027"/>
      <c r="BL2" s="1027"/>
      <c r="BM2" s="1027"/>
      <c r="BN2" s="1027"/>
      <c r="BO2" s="1027"/>
      <c r="BP2" s="1027"/>
      <c r="BQ2" s="1027"/>
      <c r="BR2" s="1027"/>
      <c r="BS2" s="1027"/>
      <c r="BT2" s="220"/>
      <c r="BU2" s="219"/>
      <c r="BV2" s="219"/>
      <c r="BW2" s="219"/>
      <c r="BX2" s="219"/>
      <c r="BY2" s="219"/>
      <c r="BZ2" s="219"/>
      <c r="CA2" s="219"/>
    </row>
    <row r="3" spans="1:109" s="144" customFormat="1" ht="15.75">
      <c r="A3" s="988" t="s">
        <v>506</v>
      </c>
      <c r="B3" s="988"/>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988"/>
      <c r="BJ3" s="988"/>
      <c r="BK3" s="988"/>
      <c r="BL3" s="988"/>
      <c r="BM3" s="988"/>
      <c r="BN3" s="988"/>
      <c r="BO3" s="988"/>
      <c r="BP3" s="988"/>
      <c r="BQ3" s="988"/>
      <c r="BR3" s="988"/>
      <c r="BS3" s="988"/>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1005" t="s">
        <v>1883</v>
      </c>
      <c r="B5" s="1005" t="s">
        <v>2281</v>
      </c>
      <c r="C5" s="1005" t="s">
        <v>2088</v>
      </c>
      <c r="D5" s="1005" t="s">
        <v>2282</v>
      </c>
      <c r="E5" s="1005"/>
      <c r="F5" s="1005"/>
      <c r="G5" s="1005"/>
      <c r="H5" s="1005"/>
      <c r="I5" s="1005"/>
      <c r="J5" s="1005"/>
      <c r="K5" s="1005"/>
      <c r="L5" s="153"/>
      <c r="M5" s="153"/>
      <c r="N5" s="153"/>
      <c r="O5" s="1008" t="s">
        <v>1889</v>
      </c>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5" t="s">
        <v>1894</v>
      </c>
      <c r="BT5" s="223"/>
    </row>
    <row r="6" spans="1:109" ht="55.5" customHeight="1">
      <c r="A6" s="1005"/>
      <c r="B6" s="1005"/>
      <c r="C6" s="1005"/>
      <c r="D6" s="1005"/>
      <c r="E6" s="1005"/>
      <c r="F6" s="1005"/>
      <c r="G6" s="1005"/>
      <c r="H6" s="1005"/>
      <c r="I6" s="1005"/>
      <c r="J6" s="1005"/>
      <c r="K6" s="1005"/>
      <c r="L6" s="153"/>
      <c r="M6" s="153"/>
      <c r="N6" s="153"/>
      <c r="O6" s="1005" t="s">
        <v>2090</v>
      </c>
      <c r="P6" s="1005"/>
      <c r="Q6" s="1005"/>
      <c r="R6" s="1005"/>
      <c r="S6" s="1005"/>
      <c r="T6" s="1005"/>
      <c r="U6" s="1005"/>
      <c r="V6" s="1005"/>
      <c r="W6" s="1005" t="s">
        <v>2091</v>
      </c>
      <c r="X6" s="1005"/>
      <c r="Y6" s="1005"/>
      <c r="Z6" s="1005"/>
      <c r="AA6" s="1005"/>
      <c r="AB6" s="1005"/>
      <c r="AC6" s="1005"/>
      <c r="AD6" s="1005"/>
      <c r="AE6" s="1005" t="s">
        <v>2092</v>
      </c>
      <c r="AF6" s="1005"/>
      <c r="AG6" s="1005"/>
      <c r="AH6" s="1005"/>
      <c r="AI6" s="1005"/>
      <c r="AJ6" s="1005"/>
      <c r="AK6" s="1005"/>
      <c r="AL6" s="1005"/>
      <c r="AM6" s="1005" t="s">
        <v>2093</v>
      </c>
      <c r="AN6" s="1005"/>
      <c r="AO6" s="1005"/>
      <c r="AP6" s="1005"/>
      <c r="AQ6" s="1005"/>
      <c r="AR6" s="1005"/>
      <c r="AS6" s="1005"/>
      <c r="AT6" s="1005"/>
      <c r="AU6" s="1005" t="s">
        <v>2094</v>
      </c>
      <c r="AV6" s="1005"/>
      <c r="AW6" s="1005"/>
      <c r="AX6" s="1005"/>
      <c r="AY6" s="1005"/>
      <c r="AZ6" s="1005"/>
      <c r="BA6" s="1005"/>
      <c r="BB6" s="1005"/>
      <c r="BC6" s="1005" t="s">
        <v>2283</v>
      </c>
      <c r="BD6" s="1005"/>
      <c r="BE6" s="1005"/>
      <c r="BF6" s="1005"/>
      <c r="BG6" s="1005"/>
      <c r="BH6" s="1005"/>
      <c r="BI6" s="1005"/>
      <c r="BJ6" s="1005"/>
      <c r="BK6" s="1005" t="s">
        <v>2284</v>
      </c>
      <c r="BL6" s="1005"/>
      <c r="BM6" s="1005"/>
      <c r="BN6" s="1005"/>
      <c r="BO6" s="1005"/>
      <c r="BP6" s="1005"/>
      <c r="BQ6" s="1005"/>
      <c r="BR6" s="1005"/>
      <c r="BS6" s="1005"/>
      <c r="BT6" s="223"/>
    </row>
    <row r="7" spans="1:109" ht="16.5" hidden="1" customHeight="1">
      <c r="A7" s="1005"/>
      <c r="B7" s="1005"/>
      <c r="C7" s="1005"/>
      <c r="D7" s="1005" t="s">
        <v>2097</v>
      </c>
      <c r="E7" s="1005" t="s">
        <v>2062</v>
      </c>
      <c r="F7" s="1005" t="s">
        <v>2098</v>
      </c>
      <c r="G7" s="1008" t="s">
        <v>1889</v>
      </c>
      <c r="H7" s="1008"/>
      <c r="I7" s="1008"/>
      <c r="J7" s="1008"/>
      <c r="K7" s="1008"/>
      <c r="L7" s="149"/>
      <c r="M7" s="149"/>
      <c r="N7" s="149"/>
      <c r="O7" s="1005" t="s">
        <v>2097</v>
      </c>
      <c r="P7" s="1005" t="s">
        <v>2062</v>
      </c>
      <c r="Q7" s="1005" t="s">
        <v>2098</v>
      </c>
      <c r="R7" s="1008" t="s">
        <v>1889</v>
      </c>
      <c r="S7" s="1008"/>
      <c r="T7" s="1008"/>
      <c r="U7" s="1008"/>
      <c r="V7" s="1008"/>
      <c r="W7" s="1005" t="s">
        <v>2097</v>
      </c>
      <c r="X7" s="1005" t="s">
        <v>2062</v>
      </c>
      <c r="Y7" s="1005" t="s">
        <v>2098</v>
      </c>
      <c r="Z7" s="1008" t="s">
        <v>1889</v>
      </c>
      <c r="AA7" s="1008"/>
      <c r="AB7" s="1008"/>
      <c r="AC7" s="1008"/>
      <c r="AD7" s="1008"/>
      <c r="AE7" s="1005" t="s">
        <v>2097</v>
      </c>
      <c r="AF7" s="1005" t="s">
        <v>2062</v>
      </c>
      <c r="AG7" s="1005" t="s">
        <v>2098</v>
      </c>
      <c r="AH7" s="1008" t="s">
        <v>1889</v>
      </c>
      <c r="AI7" s="1008"/>
      <c r="AJ7" s="1008"/>
      <c r="AK7" s="1008"/>
      <c r="AL7" s="1008"/>
      <c r="AM7" s="1005" t="s">
        <v>2097</v>
      </c>
      <c r="AN7" s="1005" t="s">
        <v>2062</v>
      </c>
      <c r="AO7" s="1005" t="s">
        <v>2098</v>
      </c>
      <c r="AP7" s="1008" t="s">
        <v>1889</v>
      </c>
      <c r="AQ7" s="1008"/>
      <c r="AR7" s="1008"/>
      <c r="AS7" s="1008"/>
      <c r="AT7" s="1008"/>
      <c r="AU7" s="1005" t="s">
        <v>2097</v>
      </c>
      <c r="AV7" s="1005" t="s">
        <v>2062</v>
      </c>
      <c r="AW7" s="1005" t="s">
        <v>2098</v>
      </c>
      <c r="AX7" s="1008" t="s">
        <v>1889</v>
      </c>
      <c r="AY7" s="1008"/>
      <c r="AZ7" s="1008"/>
      <c r="BA7" s="1008"/>
      <c r="BB7" s="1008"/>
      <c r="BC7" s="1005" t="s">
        <v>2097</v>
      </c>
      <c r="BD7" s="1005" t="s">
        <v>2062</v>
      </c>
      <c r="BE7" s="1005" t="s">
        <v>2098</v>
      </c>
      <c r="BF7" s="1008" t="s">
        <v>1889</v>
      </c>
      <c r="BG7" s="1008"/>
      <c r="BH7" s="1008"/>
      <c r="BI7" s="1008"/>
      <c r="BJ7" s="1008"/>
      <c r="BK7" s="1005" t="s">
        <v>2097</v>
      </c>
      <c r="BL7" s="1005" t="s">
        <v>2062</v>
      </c>
      <c r="BM7" s="1005" t="s">
        <v>2098</v>
      </c>
      <c r="BN7" s="1008" t="s">
        <v>1889</v>
      </c>
      <c r="BO7" s="1008"/>
      <c r="BP7" s="1008"/>
      <c r="BQ7" s="1008"/>
      <c r="BR7" s="1008"/>
      <c r="BS7" s="1005"/>
      <c r="BT7" s="223"/>
    </row>
    <row r="8" spans="1:109" ht="15.75" hidden="1" customHeight="1">
      <c r="A8" s="1005"/>
      <c r="B8" s="1005"/>
      <c r="C8" s="1005"/>
      <c r="D8" s="1005"/>
      <c r="E8" s="1005"/>
      <c r="F8" s="1005"/>
      <c r="G8" s="1007" t="s">
        <v>2099</v>
      </c>
      <c r="H8" s="1007" t="s">
        <v>2100</v>
      </c>
      <c r="I8" s="1006" t="s">
        <v>2101</v>
      </c>
      <c r="J8" s="1006" t="s">
        <v>2102</v>
      </c>
      <c r="K8" s="1006" t="s">
        <v>2103</v>
      </c>
      <c r="L8" s="150"/>
      <c r="M8" s="150"/>
      <c r="N8" s="150"/>
      <c r="O8" s="1005"/>
      <c r="P8" s="1005"/>
      <c r="Q8" s="1005"/>
      <c r="R8" s="1007" t="s">
        <v>2099</v>
      </c>
      <c r="S8" s="1007" t="s">
        <v>2100</v>
      </c>
      <c r="T8" s="1006" t="s">
        <v>2101</v>
      </c>
      <c r="U8" s="1006" t="s">
        <v>2102</v>
      </c>
      <c r="V8" s="1006" t="s">
        <v>2103</v>
      </c>
      <c r="W8" s="1005"/>
      <c r="X8" s="1005"/>
      <c r="Y8" s="1005"/>
      <c r="Z8" s="1007" t="s">
        <v>2099</v>
      </c>
      <c r="AA8" s="1007" t="s">
        <v>2100</v>
      </c>
      <c r="AB8" s="1006" t="s">
        <v>2101</v>
      </c>
      <c r="AC8" s="1006" t="s">
        <v>2102</v>
      </c>
      <c r="AD8" s="1006" t="s">
        <v>2103</v>
      </c>
      <c r="AE8" s="1005"/>
      <c r="AF8" s="1005"/>
      <c r="AG8" s="1005"/>
      <c r="AH8" s="1007" t="s">
        <v>2099</v>
      </c>
      <c r="AI8" s="1007" t="s">
        <v>2100</v>
      </c>
      <c r="AJ8" s="1006" t="s">
        <v>2101</v>
      </c>
      <c r="AK8" s="1006" t="s">
        <v>2102</v>
      </c>
      <c r="AL8" s="1006" t="s">
        <v>2103</v>
      </c>
      <c r="AM8" s="1005"/>
      <c r="AN8" s="1005"/>
      <c r="AO8" s="1005"/>
      <c r="AP8" s="1007" t="s">
        <v>2099</v>
      </c>
      <c r="AQ8" s="1007" t="s">
        <v>2100</v>
      </c>
      <c r="AR8" s="1006" t="s">
        <v>2101</v>
      </c>
      <c r="AS8" s="1006" t="s">
        <v>2102</v>
      </c>
      <c r="AT8" s="1006" t="s">
        <v>2103</v>
      </c>
      <c r="AU8" s="1005"/>
      <c r="AV8" s="1005"/>
      <c r="AW8" s="1005"/>
      <c r="AX8" s="1007" t="s">
        <v>2099</v>
      </c>
      <c r="AY8" s="1007" t="s">
        <v>2100</v>
      </c>
      <c r="AZ8" s="1006" t="s">
        <v>2101</v>
      </c>
      <c r="BA8" s="1006" t="s">
        <v>2102</v>
      </c>
      <c r="BB8" s="1006" t="s">
        <v>2103</v>
      </c>
      <c r="BC8" s="1005"/>
      <c r="BD8" s="1005"/>
      <c r="BE8" s="1005"/>
      <c r="BF8" s="1007" t="s">
        <v>2099</v>
      </c>
      <c r="BG8" s="1007" t="s">
        <v>2100</v>
      </c>
      <c r="BH8" s="1006" t="s">
        <v>2101</v>
      </c>
      <c r="BI8" s="1006" t="s">
        <v>2102</v>
      </c>
      <c r="BJ8" s="1006" t="s">
        <v>2103</v>
      </c>
      <c r="BK8" s="1005"/>
      <c r="BL8" s="1005"/>
      <c r="BM8" s="1005"/>
      <c r="BN8" s="1007" t="s">
        <v>2099</v>
      </c>
      <c r="BO8" s="1007" t="s">
        <v>2100</v>
      </c>
      <c r="BP8" s="1006" t="s">
        <v>2101</v>
      </c>
      <c r="BQ8" s="1006" t="s">
        <v>2102</v>
      </c>
      <c r="BR8" s="1006" t="s">
        <v>2103</v>
      </c>
      <c r="BS8" s="1005"/>
      <c r="BT8" s="223"/>
      <c r="BY8" s="151">
        <v>289680</v>
      </c>
    </row>
    <row r="9" spans="1:109" s="151" customFormat="1" ht="20.25" hidden="1" customHeight="1">
      <c r="A9" s="1005"/>
      <c r="B9" s="1005"/>
      <c r="C9" s="1005"/>
      <c r="D9" s="1005"/>
      <c r="E9" s="1005"/>
      <c r="F9" s="1005"/>
      <c r="G9" s="1007"/>
      <c r="H9" s="1007"/>
      <c r="I9" s="1006"/>
      <c r="J9" s="1006"/>
      <c r="K9" s="1006"/>
      <c r="L9" s="150"/>
      <c r="M9" s="150"/>
      <c r="N9" s="150"/>
      <c r="O9" s="1005"/>
      <c r="P9" s="1005"/>
      <c r="Q9" s="1005"/>
      <c r="R9" s="1007"/>
      <c r="S9" s="1007"/>
      <c r="T9" s="1006"/>
      <c r="U9" s="1006"/>
      <c r="V9" s="1006"/>
      <c r="W9" s="1005"/>
      <c r="X9" s="1005"/>
      <c r="Y9" s="1005"/>
      <c r="Z9" s="1007"/>
      <c r="AA9" s="1007"/>
      <c r="AB9" s="1006"/>
      <c r="AC9" s="1006"/>
      <c r="AD9" s="1006"/>
      <c r="AE9" s="1005"/>
      <c r="AF9" s="1005"/>
      <c r="AG9" s="1005"/>
      <c r="AH9" s="1007"/>
      <c r="AI9" s="1007"/>
      <c r="AJ9" s="1006"/>
      <c r="AK9" s="1006"/>
      <c r="AL9" s="1006"/>
      <c r="AM9" s="1005"/>
      <c r="AN9" s="1005"/>
      <c r="AO9" s="1005"/>
      <c r="AP9" s="1007"/>
      <c r="AQ9" s="1007"/>
      <c r="AR9" s="1006"/>
      <c r="AS9" s="1006"/>
      <c r="AT9" s="1006"/>
      <c r="AU9" s="1005"/>
      <c r="AV9" s="1005"/>
      <c r="AW9" s="1005"/>
      <c r="AX9" s="1007"/>
      <c r="AY9" s="1007"/>
      <c r="AZ9" s="1006"/>
      <c r="BA9" s="1006"/>
      <c r="BB9" s="1006"/>
      <c r="BC9" s="1005"/>
      <c r="BD9" s="1005"/>
      <c r="BE9" s="1005"/>
      <c r="BF9" s="1007"/>
      <c r="BG9" s="1007"/>
      <c r="BH9" s="1006"/>
      <c r="BI9" s="1006"/>
      <c r="BJ9" s="1006"/>
      <c r="BK9" s="1005"/>
      <c r="BL9" s="1005"/>
      <c r="BM9" s="1005"/>
      <c r="BN9" s="1007"/>
      <c r="BO9" s="1007"/>
      <c r="BP9" s="1006"/>
      <c r="BQ9" s="1006"/>
      <c r="BR9" s="1006"/>
      <c r="BS9" s="1005"/>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1020"/>
      <c r="BZ131" s="1020"/>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1021" t="s">
        <v>2230</v>
      </c>
      <c r="BZ139" s="1021"/>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1028" t="s">
        <v>2274</v>
      </c>
      <c r="B218" s="1028"/>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1029"/>
      <c r="B219" s="1029"/>
      <c r="C219" s="1029"/>
      <c r="D219" s="1029"/>
      <c r="E219" s="1029"/>
      <c r="F219" s="1029"/>
      <c r="G219" s="1029"/>
      <c r="H219" s="1029"/>
      <c r="I219" s="1029"/>
      <c r="J219" s="1029"/>
      <c r="K219" s="1029"/>
      <c r="L219" s="1029"/>
      <c r="M219" s="1029"/>
      <c r="N219" s="1029"/>
      <c r="O219" s="1029"/>
      <c r="P219" s="1029"/>
      <c r="Q219" s="1029"/>
      <c r="R219" s="1029"/>
      <c r="S219" s="1029"/>
      <c r="T219" s="1029"/>
      <c r="U219" s="1029"/>
      <c r="V219" s="1029"/>
      <c r="W219" s="1029"/>
      <c r="X219" s="1029"/>
      <c r="Y219" s="1029"/>
      <c r="Z219" s="1029"/>
      <c r="AA219" s="1029"/>
      <c r="AB219" s="1029"/>
      <c r="AC219" s="1029"/>
      <c r="AD219" s="1029"/>
      <c r="AE219" s="1029"/>
      <c r="AF219" s="1029"/>
      <c r="AG219" s="1029"/>
      <c r="AH219" s="1029"/>
      <c r="AI219" s="1029"/>
      <c r="AJ219" s="1029"/>
      <c r="AK219" s="1029"/>
      <c r="AL219" s="1029"/>
      <c r="AM219" s="1029"/>
      <c r="AN219" s="1029"/>
      <c r="AO219" s="1029"/>
      <c r="AP219" s="1029"/>
      <c r="AQ219" s="1029"/>
      <c r="AR219" s="1029"/>
      <c r="AS219" s="1029"/>
      <c r="AT219" s="1029"/>
      <c r="AU219" s="1029"/>
      <c r="AV219" s="1029"/>
      <c r="AW219" s="1029"/>
      <c r="AX219" s="1029"/>
      <c r="AY219" s="1029"/>
      <c r="AZ219" s="1029"/>
      <c r="BA219" s="1029"/>
      <c r="BB219" s="1029"/>
      <c r="BC219" s="1029"/>
      <c r="BD219" s="1029"/>
      <c r="BE219" s="1029"/>
      <c r="BF219" s="1029"/>
      <c r="BG219" s="1029"/>
      <c r="BH219" s="1029"/>
      <c r="BI219" s="1029"/>
      <c r="BJ219" s="1029"/>
      <c r="BK219" s="1029"/>
      <c r="BL219" s="1029"/>
      <c r="BM219" s="1029"/>
      <c r="BN219" s="1029"/>
      <c r="BO219" s="1029"/>
      <c r="BP219" s="1029"/>
      <c r="BQ219" s="1029"/>
      <c r="BR219" s="1029"/>
      <c r="BS219" s="1029"/>
      <c r="BT219" s="304"/>
    </row>
    <row r="220" spans="1:72" ht="21" hidden="1" customHeight="1" outlineLevel="1">
      <c r="A220" s="1025" t="s">
        <v>2289</v>
      </c>
      <c r="B220" s="1025"/>
      <c r="C220" s="1025"/>
      <c r="D220" s="1025"/>
      <c r="E220" s="1025"/>
      <c r="F220" s="1025"/>
      <c r="G220" s="1025"/>
      <c r="H220" s="1025"/>
      <c r="I220" s="1025"/>
      <c r="J220" s="1025"/>
      <c r="K220" s="1025"/>
      <c r="L220" s="1025"/>
      <c r="M220" s="1025"/>
      <c r="N220" s="1025"/>
      <c r="O220" s="1025"/>
      <c r="P220" s="1025"/>
      <c r="Q220" s="1025"/>
      <c r="R220" s="1025"/>
      <c r="S220" s="1025"/>
      <c r="T220" s="1025"/>
      <c r="U220" s="1025"/>
      <c r="V220" s="1025"/>
      <c r="W220" s="1025"/>
      <c r="X220" s="1025"/>
      <c r="Y220" s="1025"/>
      <c r="Z220" s="1025"/>
      <c r="AA220" s="1025"/>
      <c r="AB220" s="1025"/>
      <c r="AC220" s="1025"/>
      <c r="AD220" s="1025"/>
      <c r="AE220" s="1025"/>
      <c r="AF220" s="1025"/>
      <c r="AG220" s="1025"/>
      <c r="AH220" s="1025"/>
      <c r="AI220" s="1025"/>
      <c r="AJ220" s="1025"/>
      <c r="AK220" s="1025"/>
      <c r="AL220" s="1025"/>
      <c r="AM220" s="1025"/>
      <c r="AN220" s="1025"/>
      <c r="AO220" s="1025"/>
      <c r="AP220" s="1025"/>
      <c r="AQ220" s="1025"/>
      <c r="AR220" s="1025"/>
      <c r="AS220" s="1025"/>
      <c r="AT220" s="1025"/>
      <c r="AU220" s="1025"/>
      <c r="AV220" s="1025"/>
      <c r="AW220" s="1025"/>
      <c r="AX220" s="1025"/>
      <c r="AY220" s="1025"/>
      <c r="AZ220" s="1025"/>
      <c r="BA220" s="1025"/>
      <c r="BB220" s="1025"/>
      <c r="BC220" s="1025"/>
      <c r="BD220" s="1025"/>
      <c r="BE220" s="1025"/>
      <c r="BF220" s="1025"/>
      <c r="BG220" s="1025"/>
      <c r="BH220" s="1025"/>
      <c r="BI220" s="1025"/>
      <c r="BJ220" s="1025"/>
      <c r="BK220" s="1025"/>
      <c r="BL220" s="1025"/>
      <c r="BM220" s="1025"/>
      <c r="BN220" s="1025"/>
      <c r="BO220" s="1025"/>
      <c r="BP220" s="1025"/>
      <c r="BQ220" s="1025"/>
      <c r="BR220" s="1025"/>
      <c r="BS220" s="1025"/>
      <c r="BT220" s="305"/>
    </row>
    <row r="221" spans="1:72" ht="70.900000000000006" customHeight="1" collapsed="1">
      <c r="A221" s="1030" t="s">
        <v>2290</v>
      </c>
      <c r="B221" s="1030"/>
      <c r="C221" s="1030"/>
      <c r="D221" s="1030"/>
      <c r="E221" s="1030"/>
      <c r="F221" s="1030"/>
      <c r="G221" s="1030"/>
      <c r="H221" s="1030"/>
      <c r="I221" s="1030"/>
      <c r="J221" s="1030"/>
      <c r="K221" s="1030"/>
      <c r="L221" s="1030"/>
      <c r="M221" s="1030"/>
      <c r="N221" s="1030"/>
      <c r="O221" s="1030"/>
      <c r="P221" s="1030"/>
      <c r="Q221" s="1030"/>
      <c r="R221" s="1030"/>
      <c r="S221" s="1030"/>
      <c r="T221" s="1030"/>
      <c r="U221" s="1030"/>
      <c r="V221" s="1030"/>
      <c r="W221" s="1030"/>
      <c r="X221" s="1030"/>
      <c r="Y221" s="1030"/>
      <c r="Z221" s="1030"/>
      <c r="AA221" s="1030"/>
      <c r="AB221" s="1030"/>
      <c r="AC221" s="1030"/>
      <c r="AD221" s="1030"/>
      <c r="AE221" s="1030"/>
      <c r="AF221" s="1030"/>
      <c r="AG221" s="1030"/>
      <c r="AH221" s="1030"/>
      <c r="AI221" s="1030"/>
      <c r="AJ221" s="1030"/>
      <c r="AK221" s="1030"/>
      <c r="AL221" s="1030"/>
      <c r="AM221" s="1030"/>
      <c r="AN221" s="1030"/>
      <c r="AO221" s="1030"/>
      <c r="AP221" s="1030"/>
      <c r="AQ221" s="1030"/>
      <c r="AR221" s="1030"/>
      <c r="AS221" s="1030"/>
      <c r="AT221" s="1030"/>
      <c r="AU221" s="1030"/>
      <c r="AV221" s="1030"/>
      <c r="AW221" s="1030"/>
      <c r="AX221" s="1030"/>
      <c r="AY221" s="1030"/>
      <c r="AZ221" s="1030"/>
      <c r="BA221" s="1030"/>
      <c r="BB221" s="1030"/>
      <c r="BC221" s="1030"/>
      <c r="BD221" s="1030"/>
      <c r="BE221" s="1030"/>
      <c r="BF221" s="1030"/>
      <c r="BG221" s="1030"/>
      <c r="BH221" s="1030"/>
      <c r="BI221" s="1030"/>
      <c r="BJ221" s="1030"/>
      <c r="BK221" s="1030"/>
      <c r="BL221" s="1030"/>
      <c r="BM221" s="1030"/>
      <c r="BN221" s="1030"/>
      <c r="BO221" s="1030"/>
      <c r="BP221" s="1030"/>
      <c r="BQ221" s="1030"/>
      <c r="BR221" s="1030"/>
      <c r="BS221" s="1030"/>
      <c r="BT221" s="305"/>
    </row>
    <row r="222" spans="1:72" ht="20.25" customHeight="1">
      <c r="A222" s="1025"/>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c r="Z222" s="1025"/>
      <c r="AA222" s="1025"/>
      <c r="AB222" s="1025"/>
      <c r="AC222" s="1025"/>
      <c r="AD222" s="1025"/>
      <c r="AE222" s="1025"/>
      <c r="AF222" s="1025"/>
      <c r="AG222" s="1025"/>
      <c r="AH222" s="1025"/>
      <c r="AI222" s="1025"/>
      <c r="AJ222" s="1025"/>
      <c r="AK222" s="1025"/>
      <c r="AL222" s="1025"/>
      <c r="AM222" s="1025"/>
      <c r="AN222" s="1025"/>
      <c r="AO222" s="1025"/>
      <c r="AP222" s="1025"/>
      <c r="AQ222" s="1025"/>
      <c r="AR222" s="1025"/>
      <c r="AS222" s="1025"/>
      <c r="AT222" s="1025"/>
      <c r="AU222" s="1025"/>
      <c r="AV222" s="1025"/>
      <c r="AW222" s="1025"/>
      <c r="AX222" s="1025"/>
      <c r="AY222" s="1025"/>
      <c r="AZ222" s="1025"/>
      <c r="BA222" s="1025"/>
      <c r="BB222" s="1025"/>
      <c r="BC222" s="1025"/>
      <c r="BD222" s="1025"/>
      <c r="BE222" s="1025"/>
      <c r="BF222" s="1025"/>
      <c r="BG222" s="1025"/>
      <c r="BH222" s="1025"/>
      <c r="BI222" s="1025"/>
      <c r="BJ222" s="1025"/>
      <c r="BK222" s="1025"/>
      <c r="BL222" s="1025"/>
      <c r="BM222" s="1025"/>
      <c r="BN222" s="1025"/>
      <c r="BO222" s="1025"/>
      <c r="BP222" s="1025"/>
      <c r="BQ222" s="1025"/>
      <c r="BR222" s="1025"/>
      <c r="BS222" s="1025"/>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A222:BS222"/>
    <mergeCell ref="BY131:BZ131"/>
    <mergeCell ref="BY139:BZ139"/>
    <mergeCell ref="A218:B218"/>
    <mergeCell ref="A219:BS219"/>
    <mergeCell ref="A220:BS220"/>
    <mergeCell ref="A221:BS221"/>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I8:I9"/>
    <mergeCell ref="K8:K9"/>
    <mergeCell ref="X7:X9"/>
    <mergeCell ref="Y7:Y9"/>
    <mergeCell ref="T8:T9"/>
    <mergeCell ref="P7:P9"/>
    <mergeCell ref="Q7:Q9"/>
    <mergeCell ref="R7:V7"/>
    <mergeCell ref="R8:R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010" t="s">
        <v>498</v>
      </c>
      <c r="B1" s="1010"/>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035" t="s">
        <v>2086</v>
      </c>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034" t="s">
        <v>506</v>
      </c>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005" t="s">
        <v>1883</v>
      </c>
      <c r="B5" s="1005" t="s">
        <v>2281</v>
      </c>
      <c r="C5" s="1005" t="s">
        <v>2088</v>
      </c>
      <c r="D5" s="1012" t="s">
        <v>2089</v>
      </c>
      <c r="E5" s="1013"/>
      <c r="F5" s="1013"/>
      <c r="G5" s="1013"/>
      <c r="H5" s="1013"/>
      <c r="I5" s="1013"/>
      <c r="J5" s="1013"/>
      <c r="K5" s="1014"/>
      <c r="L5" s="568"/>
      <c r="M5" s="568"/>
      <c r="N5" s="568"/>
      <c r="O5" s="1008" t="s">
        <v>1889</v>
      </c>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5"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005"/>
      <c r="B6" s="1005"/>
      <c r="C6" s="1005"/>
      <c r="D6" s="1015"/>
      <c r="E6" s="1016"/>
      <c r="F6" s="1016"/>
      <c r="G6" s="1016"/>
      <c r="H6" s="1016"/>
      <c r="I6" s="1016"/>
      <c r="J6" s="1016"/>
      <c r="K6" s="1017"/>
      <c r="L6" s="571"/>
      <c r="M6" s="571"/>
      <c r="N6" s="571"/>
      <c r="O6" s="1005" t="s">
        <v>2090</v>
      </c>
      <c r="P6" s="1005"/>
      <c r="Q6" s="1005"/>
      <c r="R6" s="1005"/>
      <c r="S6" s="1005"/>
      <c r="T6" s="1013"/>
      <c r="U6" s="1005"/>
      <c r="V6" s="1005"/>
      <c r="W6" s="1005" t="s">
        <v>2091</v>
      </c>
      <c r="X6" s="1005"/>
      <c r="Y6" s="1005"/>
      <c r="Z6" s="1005"/>
      <c r="AA6" s="1005"/>
      <c r="AB6" s="1013"/>
      <c r="AC6" s="1005"/>
      <c r="AD6" s="1005"/>
      <c r="AE6" s="1005" t="s">
        <v>2092</v>
      </c>
      <c r="AF6" s="1005"/>
      <c r="AG6" s="1005"/>
      <c r="AH6" s="1005"/>
      <c r="AI6" s="1005"/>
      <c r="AJ6" s="1005"/>
      <c r="AK6" s="1005"/>
      <c r="AL6" s="1005"/>
      <c r="AM6" s="1005" t="s">
        <v>2093</v>
      </c>
      <c r="AN6" s="1005"/>
      <c r="AO6" s="1005"/>
      <c r="AP6" s="1005"/>
      <c r="AQ6" s="1005"/>
      <c r="AR6" s="1013"/>
      <c r="AS6" s="1005"/>
      <c r="AT6" s="1005"/>
      <c r="AU6" s="1005" t="s">
        <v>2094</v>
      </c>
      <c r="AV6" s="1005"/>
      <c r="AW6" s="1005"/>
      <c r="AX6" s="1005"/>
      <c r="AY6" s="1005"/>
      <c r="AZ6" s="1013"/>
      <c r="BA6" s="1005"/>
      <c r="BB6" s="1005"/>
      <c r="BC6" s="1005" t="s">
        <v>2095</v>
      </c>
      <c r="BD6" s="1005"/>
      <c r="BE6" s="1005"/>
      <c r="BF6" s="1005"/>
      <c r="BG6" s="1005"/>
      <c r="BH6" s="1005"/>
      <c r="BI6" s="1005"/>
      <c r="BJ6" s="1005"/>
      <c r="BK6" s="1031" t="s">
        <v>2096</v>
      </c>
      <c r="BL6" s="1032"/>
      <c r="BM6" s="1032"/>
      <c r="BN6" s="1032"/>
      <c r="BO6" s="1032"/>
      <c r="BP6" s="1032"/>
      <c r="BQ6" s="1032"/>
      <c r="BR6" s="1033"/>
      <c r="BS6" s="1005"/>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005"/>
      <c r="B7" s="1005"/>
      <c r="C7" s="1005"/>
      <c r="D7" s="1005" t="s">
        <v>2097</v>
      </c>
      <c r="E7" s="1005" t="s">
        <v>2062</v>
      </c>
      <c r="F7" s="1005" t="s">
        <v>2098</v>
      </c>
      <c r="G7" s="1008" t="s">
        <v>1889</v>
      </c>
      <c r="H7" s="1008"/>
      <c r="I7" s="1008"/>
      <c r="J7" s="1008"/>
      <c r="K7" s="1008"/>
      <c r="L7" s="149"/>
      <c r="M7" s="149"/>
      <c r="N7" s="149"/>
      <c r="O7" s="1005" t="s">
        <v>2097</v>
      </c>
      <c r="P7" s="1005" t="s">
        <v>2062</v>
      </c>
      <c r="Q7" s="1005" t="s">
        <v>2098</v>
      </c>
      <c r="R7" s="1008" t="s">
        <v>1889</v>
      </c>
      <c r="S7" s="1008"/>
      <c r="T7" s="1008"/>
      <c r="U7" s="1008"/>
      <c r="V7" s="1008"/>
      <c r="W7" s="1005" t="s">
        <v>2097</v>
      </c>
      <c r="X7" s="1005" t="s">
        <v>2062</v>
      </c>
      <c r="Y7" s="1005" t="s">
        <v>2098</v>
      </c>
      <c r="Z7" s="1008" t="s">
        <v>1889</v>
      </c>
      <c r="AA7" s="1008"/>
      <c r="AB7" s="1008"/>
      <c r="AC7" s="1008"/>
      <c r="AD7" s="1008"/>
      <c r="AE7" s="1005" t="s">
        <v>2097</v>
      </c>
      <c r="AF7" s="1005" t="s">
        <v>2062</v>
      </c>
      <c r="AG7" s="1005" t="s">
        <v>2098</v>
      </c>
      <c r="AH7" s="1008" t="s">
        <v>1889</v>
      </c>
      <c r="AI7" s="1008"/>
      <c r="AJ7" s="1008"/>
      <c r="AK7" s="1008"/>
      <c r="AL7" s="1008"/>
      <c r="AM7" s="1005" t="s">
        <v>2097</v>
      </c>
      <c r="AN7" s="1005" t="s">
        <v>2062</v>
      </c>
      <c r="AO7" s="1005" t="s">
        <v>2098</v>
      </c>
      <c r="AP7" s="1008" t="s">
        <v>1889</v>
      </c>
      <c r="AQ7" s="1008"/>
      <c r="AR7" s="1008"/>
      <c r="AS7" s="1008"/>
      <c r="AT7" s="1008"/>
      <c r="AU7" s="1005" t="s">
        <v>2097</v>
      </c>
      <c r="AV7" s="1005" t="s">
        <v>2062</v>
      </c>
      <c r="AW7" s="1005" t="s">
        <v>2098</v>
      </c>
      <c r="AX7" s="1008" t="s">
        <v>1889</v>
      </c>
      <c r="AY7" s="1008"/>
      <c r="AZ7" s="1008"/>
      <c r="BA7" s="1008"/>
      <c r="BB7" s="1008"/>
      <c r="BC7" s="1005" t="s">
        <v>2097</v>
      </c>
      <c r="BD7" s="1005" t="s">
        <v>2062</v>
      </c>
      <c r="BE7" s="1005" t="s">
        <v>2098</v>
      </c>
      <c r="BF7" s="1008" t="s">
        <v>1889</v>
      </c>
      <c r="BG7" s="1008"/>
      <c r="BH7" s="1008"/>
      <c r="BI7" s="1008"/>
      <c r="BJ7" s="1008"/>
      <c r="BK7" s="1005" t="s">
        <v>2097</v>
      </c>
      <c r="BL7" s="1005" t="s">
        <v>2062</v>
      </c>
      <c r="BM7" s="1005" t="s">
        <v>2098</v>
      </c>
      <c r="BN7" s="1008" t="s">
        <v>1889</v>
      </c>
      <c r="BO7" s="1008"/>
      <c r="BP7" s="1008"/>
      <c r="BQ7" s="1008"/>
      <c r="BR7" s="1008"/>
      <c r="BS7" s="1005"/>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005"/>
      <c r="B8" s="1005"/>
      <c r="C8" s="1005"/>
      <c r="D8" s="1005"/>
      <c r="E8" s="1005"/>
      <c r="F8" s="1005"/>
      <c r="G8" s="1007" t="s">
        <v>2099</v>
      </c>
      <c r="H8" s="1007" t="s">
        <v>2100</v>
      </c>
      <c r="I8" s="1006" t="s">
        <v>2101</v>
      </c>
      <c r="J8" s="1006" t="s">
        <v>2102</v>
      </c>
      <c r="K8" s="1006" t="s">
        <v>2103</v>
      </c>
      <c r="L8" s="150"/>
      <c r="M8" s="150"/>
      <c r="N8" s="150"/>
      <c r="O8" s="1005"/>
      <c r="P8" s="1005"/>
      <c r="Q8" s="1005"/>
      <c r="R8" s="1007" t="s">
        <v>2099</v>
      </c>
      <c r="S8" s="1007" t="s">
        <v>2100</v>
      </c>
      <c r="T8" s="1006" t="s">
        <v>2101</v>
      </c>
      <c r="U8" s="1006" t="s">
        <v>2102</v>
      </c>
      <c r="V8" s="1006" t="s">
        <v>2103</v>
      </c>
      <c r="W8" s="1005"/>
      <c r="X8" s="1005"/>
      <c r="Y8" s="1005"/>
      <c r="Z8" s="1007" t="s">
        <v>2099</v>
      </c>
      <c r="AA8" s="1007" t="s">
        <v>2100</v>
      </c>
      <c r="AB8" s="1006" t="s">
        <v>2101</v>
      </c>
      <c r="AC8" s="1006" t="s">
        <v>2102</v>
      </c>
      <c r="AD8" s="1006" t="s">
        <v>2103</v>
      </c>
      <c r="AE8" s="1005"/>
      <c r="AF8" s="1005"/>
      <c r="AG8" s="1005"/>
      <c r="AH8" s="1007" t="s">
        <v>2099</v>
      </c>
      <c r="AI8" s="1007" t="s">
        <v>2100</v>
      </c>
      <c r="AJ8" s="1006" t="s">
        <v>2101</v>
      </c>
      <c r="AK8" s="1006" t="s">
        <v>2102</v>
      </c>
      <c r="AL8" s="1006" t="s">
        <v>2103</v>
      </c>
      <c r="AM8" s="1005"/>
      <c r="AN8" s="1005"/>
      <c r="AO8" s="1005"/>
      <c r="AP8" s="1007" t="s">
        <v>2099</v>
      </c>
      <c r="AQ8" s="1007" t="s">
        <v>2100</v>
      </c>
      <c r="AR8" s="1006" t="s">
        <v>2101</v>
      </c>
      <c r="AS8" s="1006" t="s">
        <v>2102</v>
      </c>
      <c r="AT8" s="1006" t="s">
        <v>2103</v>
      </c>
      <c r="AU8" s="1005"/>
      <c r="AV8" s="1005"/>
      <c r="AW8" s="1005"/>
      <c r="AX8" s="1007" t="s">
        <v>2099</v>
      </c>
      <c r="AY8" s="1007" t="s">
        <v>2100</v>
      </c>
      <c r="AZ8" s="1006" t="s">
        <v>2101</v>
      </c>
      <c r="BA8" s="1006" t="s">
        <v>2102</v>
      </c>
      <c r="BB8" s="1006" t="s">
        <v>2103</v>
      </c>
      <c r="BC8" s="1005"/>
      <c r="BD8" s="1005"/>
      <c r="BE8" s="1005"/>
      <c r="BF8" s="1007" t="s">
        <v>2099</v>
      </c>
      <c r="BG8" s="1007" t="s">
        <v>2100</v>
      </c>
      <c r="BH8" s="1006" t="s">
        <v>2101</v>
      </c>
      <c r="BI8" s="1006" t="s">
        <v>2102</v>
      </c>
      <c r="BJ8" s="1006" t="s">
        <v>2103</v>
      </c>
      <c r="BK8" s="1005"/>
      <c r="BL8" s="1005"/>
      <c r="BM8" s="1005"/>
      <c r="BN8" s="1007" t="s">
        <v>2099</v>
      </c>
      <c r="BO8" s="1007" t="s">
        <v>2100</v>
      </c>
      <c r="BP8" s="1006" t="s">
        <v>2101</v>
      </c>
      <c r="BQ8" s="1006" t="s">
        <v>2102</v>
      </c>
      <c r="BR8" s="1006" t="s">
        <v>2103</v>
      </c>
      <c r="BS8" s="1005"/>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005"/>
      <c r="B9" s="1005"/>
      <c r="C9" s="1005"/>
      <c r="D9" s="1005"/>
      <c r="E9" s="1005"/>
      <c r="F9" s="1005"/>
      <c r="G9" s="1007"/>
      <c r="H9" s="1007"/>
      <c r="I9" s="1006"/>
      <c r="J9" s="1006"/>
      <c r="K9" s="1006"/>
      <c r="L9" s="150"/>
      <c r="M9" s="150"/>
      <c r="N9" s="150"/>
      <c r="O9" s="1005"/>
      <c r="P9" s="1005"/>
      <c r="Q9" s="1005"/>
      <c r="R9" s="1007"/>
      <c r="S9" s="1007"/>
      <c r="T9" s="1006"/>
      <c r="U9" s="1006"/>
      <c r="V9" s="1006"/>
      <c r="W9" s="1005"/>
      <c r="X9" s="1005"/>
      <c r="Y9" s="1005"/>
      <c r="Z9" s="1007"/>
      <c r="AA9" s="1007"/>
      <c r="AB9" s="1006"/>
      <c r="AC9" s="1006"/>
      <c r="AD9" s="1006"/>
      <c r="AE9" s="1005"/>
      <c r="AF9" s="1005"/>
      <c r="AG9" s="1005"/>
      <c r="AH9" s="1007"/>
      <c r="AI9" s="1007"/>
      <c r="AJ9" s="1006"/>
      <c r="AK9" s="1006"/>
      <c r="AL9" s="1006"/>
      <c r="AM9" s="1005"/>
      <c r="AN9" s="1005"/>
      <c r="AO9" s="1005"/>
      <c r="AP9" s="1007"/>
      <c r="AQ9" s="1007"/>
      <c r="AR9" s="1006"/>
      <c r="AS9" s="1006"/>
      <c r="AT9" s="1006"/>
      <c r="AU9" s="1005"/>
      <c r="AV9" s="1005"/>
      <c r="AW9" s="1005"/>
      <c r="AX9" s="1007"/>
      <c r="AY9" s="1007"/>
      <c r="AZ9" s="1006"/>
      <c r="BA9" s="1006"/>
      <c r="BB9" s="1006"/>
      <c r="BC9" s="1005"/>
      <c r="BD9" s="1005"/>
      <c r="BE9" s="1005"/>
      <c r="BF9" s="1007"/>
      <c r="BG9" s="1007"/>
      <c r="BH9" s="1006"/>
      <c r="BI9" s="1006"/>
      <c r="BJ9" s="1006"/>
      <c r="BK9" s="1005"/>
      <c r="BL9" s="1005"/>
      <c r="BM9" s="1005"/>
      <c r="BN9" s="1007"/>
      <c r="BO9" s="1007"/>
      <c r="BP9" s="1006"/>
      <c r="BQ9" s="1006"/>
      <c r="BR9" s="1006"/>
      <c r="BS9" s="1005"/>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1020"/>
      <c r="BZ131" s="1020"/>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1036" t="s">
        <v>2230</v>
      </c>
      <c r="BZ139" s="1036"/>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1037" t="s">
        <v>2270</v>
      </c>
      <c r="E218" s="1037"/>
      <c r="F218" s="1037"/>
      <c r="G218" s="627">
        <v>3.42</v>
      </c>
      <c r="H218" s="627">
        <v>3.42</v>
      </c>
      <c r="I218" s="627">
        <v>3.42</v>
      </c>
      <c r="J218" s="627">
        <v>3.42</v>
      </c>
      <c r="K218" s="627">
        <v>3.42</v>
      </c>
      <c r="L218" s="627">
        <v>3.42</v>
      </c>
      <c r="M218" s="627">
        <v>3.42</v>
      </c>
      <c r="N218" s="627">
        <v>3.42</v>
      </c>
      <c r="O218" s="1037" t="s">
        <v>2271</v>
      </c>
      <c r="P218" s="1037"/>
      <c r="Q218" s="1037"/>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1037" t="s">
        <v>2272</v>
      </c>
      <c r="AN218" s="1037"/>
      <c r="AO218" s="1037"/>
      <c r="AP218" s="627">
        <v>3.42</v>
      </c>
      <c r="AQ218" s="627">
        <v>3.42</v>
      </c>
      <c r="AR218" s="627">
        <v>3.42</v>
      </c>
      <c r="AS218" s="627">
        <v>3.42</v>
      </c>
      <c r="AT218" s="627">
        <v>3.42</v>
      </c>
      <c r="AU218" s="1038" t="s">
        <v>2273</v>
      </c>
      <c r="AV218" s="1038"/>
      <c r="AW218" s="1038"/>
      <c r="AX218" s="627">
        <v>3.42</v>
      </c>
      <c r="AY218" s="627">
        <v>3.42</v>
      </c>
      <c r="AZ218" s="627">
        <v>3.42</v>
      </c>
      <c r="BA218" s="627">
        <v>3.42</v>
      </c>
      <c r="BB218" s="627">
        <v>3.42</v>
      </c>
      <c r="BC218" s="1037"/>
      <c r="BD218" s="1037"/>
      <c r="BE218" s="1037"/>
      <c r="BF218" s="627">
        <v>3.42</v>
      </c>
      <c r="BG218" s="627">
        <v>3.42</v>
      </c>
      <c r="BH218" s="627">
        <v>3.42</v>
      </c>
      <c r="BI218" s="627">
        <v>3.42</v>
      </c>
      <c r="BJ218" s="627">
        <v>3.42</v>
      </c>
      <c r="BK218" s="1037" t="s">
        <v>2273</v>
      </c>
      <c r="BL218" s="1037"/>
      <c r="BM218" s="1037"/>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028" t="s">
        <v>2274</v>
      </c>
      <c r="B219" s="1028"/>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040" t="s">
        <v>2275</v>
      </c>
      <c r="B220" s="1040"/>
      <c r="C220" s="1040"/>
      <c r="D220" s="1040"/>
      <c r="E220" s="1040"/>
      <c r="F220" s="1040"/>
      <c r="G220" s="1040"/>
      <c r="H220" s="1040"/>
      <c r="I220" s="1040"/>
      <c r="J220" s="1040"/>
      <c r="K220" s="1040"/>
      <c r="L220" s="1040"/>
      <c r="M220" s="1040"/>
      <c r="N220" s="1040"/>
      <c r="O220" s="1040"/>
      <c r="P220" s="1040"/>
      <c r="Q220" s="1040"/>
      <c r="R220" s="1040"/>
      <c r="S220" s="1040"/>
      <c r="T220" s="1040"/>
      <c r="U220" s="1040"/>
      <c r="V220" s="1040"/>
      <c r="W220" s="1040"/>
      <c r="X220" s="1040"/>
      <c r="Y220" s="1040"/>
      <c r="Z220" s="1040"/>
      <c r="AA220" s="1040"/>
      <c r="AB220" s="1040"/>
      <c r="AC220" s="1040"/>
      <c r="AD220" s="1040"/>
      <c r="AE220" s="1040"/>
      <c r="AF220" s="1040"/>
      <c r="AG220" s="1040"/>
      <c r="AH220" s="1040"/>
      <c r="AI220" s="1040"/>
      <c r="AJ220" s="1040"/>
      <c r="AK220" s="1040"/>
      <c r="AL220" s="1040"/>
      <c r="AM220" s="1040"/>
      <c r="AN220" s="1040"/>
      <c r="AO220" s="1040"/>
      <c r="AP220" s="1040"/>
      <c r="AQ220" s="1040"/>
      <c r="AR220" s="1040"/>
      <c r="AS220" s="1040"/>
      <c r="AT220" s="1040"/>
      <c r="AU220" s="1040"/>
      <c r="AV220" s="1040"/>
      <c r="AW220" s="1040"/>
      <c r="AX220" s="1040"/>
      <c r="AY220" s="1040"/>
      <c r="AZ220" s="1040"/>
      <c r="BA220" s="1040"/>
      <c r="BB220" s="1040"/>
      <c r="BC220" s="1040"/>
      <c r="BD220" s="1040"/>
      <c r="BE220" s="1040"/>
      <c r="BF220" s="1040"/>
      <c r="BG220" s="1040"/>
      <c r="BH220" s="1040"/>
      <c r="BI220" s="1040"/>
      <c r="BJ220" s="1040"/>
      <c r="BK220" s="1040"/>
      <c r="BL220" s="1040"/>
      <c r="BM220" s="1040"/>
      <c r="BN220" s="1040"/>
      <c r="BO220" s="1040"/>
      <c r="BP220" s="1040"/>
      <c r="BQ220" s="1040"/>
      <c r="BR220" s="1040"/>
      <c r="BS220" s="1040"/>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018" t="s">
        <v>2276</v>
      </c>
      <c r="B221" s="1019"/>
      <c r="C221" s="1019"/>
      <c r="D221" s="1019"/>
      <c r="E221" s="1019"/>
      <c r="F221" s="1019"/>
      <c r="G221" s="1019"/>
      <c r="H221" s="1019"/>
      <c r="I221" s="1019"/>
      <c r="J221" s="1019"/>
      <c r="K221" s="1019"/>
      <c r="L221" s="1019"/>
      <c r="M221" s="1019"/>
      <c r="N221" s="1019"/>
      <c r="O221" s="1019"/>
      <c r="P221" s="1019"/>
      <c r="Q221" s="1019"/>
      <c r="R221" s="1019"/>
      <c r="S221" s="1019"/>
      <c r="T221" s="1019"/>
      <c r="U221" s="1019"/>
      <c r="V221" s="1019"/>
      <c r="W221" s="1019"/>
      <c r="X221" s="1019"/>
      <c r="Y221" s="1019"/>
      <c r="Z221" s="1019"/>
      <c r="AA221" s="1019"/>
      <c r="AB221" s="1019"/>
      <c r="AC221" s="1019"/>
      <c r="AD221" s="1019"/>
      <c r="AE221" s="1019"/>
      <c r="AF221" s="1019"/>
      <c r="AG221" s="1019"/>
      <c r="AH221" s="1019"/>
      <c r="AI221" s="1019"/>
      <c r="AJ221" s="1019"/>
      <c r="AK221" s="1019"/>
      <c r="AL221" s="1019"/>
      <c r="AM221" s="1019"/>
      <c r="AN221" s="1019"/>
      <c r="AO221" s="1019"/>
      <c r="AP221" s="1019"/>
      <c r="AQ221" s="1019"/>
      <c r="AR221" s="1019"/>
      <c r="AS221" s="1019"/>
      <c r="AT221" s="1019"/>
      <c r="AU221" s="1019"/>
      <c r="AV221" s="1019"/>
      <c r="AW221" s="1019"/>
      <c r="AX221" s="1019"/>
      <c r="AY221" s="1019"/>
      <c r="AZ221" s="1019"/>
      <c r="BA221" s="1019"/>
      <c r="BB221" s="1019"/>
      <c r="BC221" s="1019"/>
      <c r="BD221" s="1019"/>
      <c r="BE221" s="1019"/>
      <c r="BF221" s="1019"/>
      <c r="BG221" s="1019"/>
      <c r="BH221" s="1019"/>
      <c r="BI221" s="1019"/>
      <c r="BJ221" s="1019"/>
      <c r="BK221" s="1019"/>
      <c r="BL221" s="1019"/>
      <c r="BM221" s="1019"/>
      <c r="BN221" s="1019"/>
      <c r="BO221" s="1019"/>
      <c r="BP221" s="1019"/>
      <c r="BQ221" s="1019"/>
      <c r="BR221" s="1019"/>
      <c r="BS221" s="1019"/>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040" t="s">
        <v>2277</v>
      </c>
      <c r="B222" s="1040"/>
      <c r="C222" s="1040"/>
      <c r="D222" s="1040"/>
      <c r="E222" s="1040"/>
      <c r="F222" s="1040"/>
      <c r="G222" s="1040"/>
      <c r="H222" s="1040"/>
      <c r="I222" s="1040"/>
      <c r="J222" s="1040"/>
      <c r="K222" s="1040"/>
      <c r="L222" s="1040"/>
      <c r="M222" s="1040"/>
      <c r="N222" s="1040"/>
      <c r="O222" s="1040"/>
      <c r="P222" s="1040"/>
      <c r="Q222" s="1040"/>
      <c r="R222" s="1040"/>
      <c r="S222" s="1040"/>
      <c r="T222" s="1040"/>
      <c r="U222" s="1040"/>
      <c r="V222" s="1040"/>
      <c r="W222" s="1040"/>
      <c r="X222" s="1040"/>
      <c r="Y222" s="1040"/>
      <c r="Z222" s="1040"/>
      <c r="AA222" s="1040"/>
      <c r="AB222" s="1040"/>
      <c r="AC222" s="1040"/>
      <c r="AD222" s="1040"/>
      <c r="AE222" s="1040"/>
      <c r="AF222" s="1040"/>
      <c r="AG222" s="1040"/>
      <c r="AH222" s="1040"/>
      <c r="AI222" s="1040"/>
      <c r="AJ222" s="1040"/>
      <c r="AK222" s="1040"/>
      <c r="AL222" s="1040"/>
      <c r="AM222" s="1040"/>
      <c r="AN222" s="1040"/>
      <c r="AO222" s="1040"/>
      <c r="AP222" s="1040"/>
      <c r="AQ222" s="1040"/>
      <c r="AR222" s="1040"/>
      <c r="AS222" s="1040"/>
      <c r="AT222" s="1040"/>
      <c r="AU222" s="1040"/>
      <c r="AV222" s="1040"/>
      <c r="AW222" s="1040"/>
      <c r="AX222" s="1040"/>
      <c r="AY222" s="1040"/>
      <c r="AZ222" s="1040"/>
      <c r="BA222" s="1040"/>
      <c r="BB222" s="1040"/>
      <c r="BC222" s="1040"/>
      <c r="BD222" s="1040"/>
      <c r="BE222" s="1040"/>
      <c r="BF222" s="1040"/>
      <c r="BG222" s="1040"/>
      <c r="BH222" s="1040"/>
      <c r="BI222" s="1040"/>
      <c r="BJ222" s="1040"/>
      <c r="BK222" s="1040"/>
      <c r="BL222" s="1040"/>
      <c r="BM222" s="1040"/>
      <c r="BN222" s="1040"/>
      <c r="BO222" s="1040"/>
      <c r="BP222" s="1040"/>
      <c r="BQ222" s="1040"/>
      <c r="BR222" s="1040"/>
      <c r="BS222" s="1040"/>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040" t="s">
        <v>2278</v>
      </c>
      <c r="B223" s="1040"/>
      <c r="C223" s="1040"/>
      <c r="D223" s="1040"/>
      <c r="E223" s="1040"/>
      <c r="F223" s="1040"/>
      <c r="G223" s="1040"/>
      <c r="H223" s="1040"/>
      <c r="I223" s="1040"/>
      <c r="J223" s="1040"/>
      <c r="K223" s="1040"/>
      <c r="L223" s="1040"/>
      <c r="M223" s="1040"/>
      <c r="N223" s="1040"/>
      <c r="O223" s="1040"/>
      <c r="P223" s="1040"/>
      <c r="Q223" s="1040"/>
      <c r="R223" s="1040"/>
      <c r="S223" s="1040"/>
      <c r="T223" s="1040"/>
      <c r="U223" s="1040"/>
      <c r="V223" s="1040"/>
      <c r="W223" s="1040"/>
      <c r="X223" s="1040"/>
      <c r="Y223" s="1040"/>
      <c r="Z223" s="1040"/>
      <c r="AA223" s="1040"/>
      <c r="AB223" s="1040"/>
      <c r="AC223" s="1040"/>
      <c r="AD223" s="1040"/>
      <c r="AE223" s="1040"/>
      <c r="AF223" s="1040"/>
      <c r="AG223" s="1040"/>
      <c r="AH223" s="1040"/>
      <c r="AI223" s="1040"/>
      <c r="AJ223" s="1040"/>
      <c r="AK223" s="1040"/>
      <c r="AL223" s="1040"/>
      <c r="AM223" s="1040"/>
      <c r="AN223" s="1040"/>
      <c r="AO223" s="1040"/>
      <c r="AP223" s="1040"/>
      <c r="AQ223" s="1040"/>
      <c r="AR223" s="1040"/>
      <c r="AS223" s="1040"/>
      <c r="AT223" s="1040"/>
      <c r="AU223" s="1040"/>
      <c r="AV223" s="1040"/>
      <c r="AW223" s="1040"/>
      <c r="AX223" s="1040"/>
      <c r="AY223" s="1040"/>
      <c r="AZ223" s="1040"/>
      <c r="BA223" s="1040"/>
      <c r="BB223" s="1040"/>
      <c r="BC223" s="1040"/>
      <c r="BD223" s="1040"/>
      <c r="BE223" s="1040"/>
      <c r="BF223" s="1040"/>
      <c r="BG223" s="1040"/>
      <c r="BH223" s="1040"/>
      <c r="BI223" s="1040"/>
      <c r="BJ223" s="1040"/>
      <c r="BK223" s="1040"/>
      <c r="BL223" s="1040"/>
      <c r="BM223" s="1040"/>
      <c r="BN223" s="1040"/>
      <c r="BO223" s="1040"/>
      <c r="BP223" s="1040"/>
      <c r="BQ223" s="1040"/>
      <c r="BR223" s="1040"/>
      <c r="BS223" s="1040"/>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041" t="s">
        <v>2279</v>
      </c>
      <c r="B224" s="1041"/>
      <c r="C224" s="1041"/>
      <c r="D224" s="1041"/>
      <c r="E224" s="1041"/>
      <c r="F224" s="1041"/>
      <c r="G224" s="1041"/>
      <c r="H224" s="1041"/>
      <c r="I224" s="1041"/>
      <c r="J224" s="1041"/>
      <c r="K224" s="1041"/>
      <c r="L224" s="1041"/>
      <c r="M224" s="1041"/>
      <c r="N224" s="1041"/>
      <c r="O224" s="1041"/>
      <c r="P224" s="1041"/>
      <c r="Q224" s="1041"/>
      <c r="R224" s="1041"/>
      <c r="S224" s="1041"/>
      <c r="T224" s="1041"/>
      <c r="U224" s="1041"/>
      <c r="V224" s="1041"/>
      <c r="W224" s="1041"/>
      <c r="X224" s="1041"/>
      <c r="Y224" s="1041"/>
      <c r="Z224" s="1041"/>
      <c r="AA224" s="1041"/>
      <c r="AB224" s="1041"/>
      <c r="AC224" s="1041"/>
      <c r="AD224" s="1041"/>
      <c r="AE224" s="1041"/>
      <c r="AF224" s="1041"/>
      <c r="AG224" s="1041"/>
      <c r="AH224" s="1041"/>
      <c r="AI224" s="1041"/>
      <c r="AJ224" s="1041"/>
      <c r="AK224" s="1041"/>
      <c r="AL224" s="1041"/>
      <c r="AM224" s="1041"/>
      <c r="AN224" s="1041"/>
      <c r="AO224" s="1041"/>
      <c r="AP224" s="1041"/>
      <c r="AQ224" s="1041"/>
      <c r="AR224" s="1041"/>
      <c r="AS224" s="1041"/>
      <c r="AT224" s="1041"/>
      <c r="AU224" s="1041"/>
      <c r="AV224" s="1041"/>
      <c r="AW224" s="1041"/>
      <c r="AX224" s="1041"/>
      <c r="AY224" s="1041"/>
      <c r="AZ224" s="1041"/>
      <c r="BA224" s="1041"/>
      <c r="BB224" s="1041"/>
      <c r="BC224" s="1041"/>
      <c r="BD224" s="1041"/>
      <c r="BE224" s="1041"/>
      <c r="BF224" s="1041"/>
      <c r="BG224" s="1041"/>
      <c r="BH224" s="1041"/>
      <c r="BI224" s="1041"/>
      <c r="BJ224" s="1041"/>
      <c r="BK224" s="1041"/>
      <c r="BL224" s="1041"/>
      <c r="BM224" s="1041"/>
      <c r="BN224" s="1041"/>
      <c r="BO224" s="1041"/>
      <c r="BP224" s="1041"/>
      <c r="BQ224" s="1041"/>
      <c r="BR224" s="1041"/>
      <c r="BS224" s="1041"/>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039" t="s">
        <v>522</v>
      </c>
      <c r="B225" s="1039"/>
      <c r="C225" s="1039"/>
      <c r="D225" s="1039"/>
      <c r="E225" s="1039"/>
      <c r="F225" s="1039"/>
      <c r="G225" s="1039"/>
      <c r="H225" s="1039"/>
      <c r="I225" s="1039"/>
      <c r="J225" s="1039"/>
      <c r="K225" s="1039"/>
      <c r="L225" s="1039"/>
      <c r="M225" s="1039"/>
      <c r="N225" s="1039"/>
      <c r="O225" s="1039"/>
      <c r="P225" s="1039"/>
      <c r="Q225" s="1039"/>
      <c r="R225" s="1039"/>
      <c r="S225" s="1039"/>
      <c r="T225" s="1039"/>
      <c r="U225" s="1039"/>
      <c r="V225" s="1039"/>
      <c r="W225" s="1039"/>
      <c r="X225" s="1039"/>
      <c r="Y225" s="1039"/>
      <c r="Z225" s="1039"/>
      <c r="AA225" s="1039"/>
      <c r="AB225" s="1039"/>
      <c r="AC225" s="1039"/>
      <c r="AD225" s="1039"/>
      <c r="AE225" s="1039"/>
      <c r="AF225" s="1039"/>
      <c r="AG225" s="1039"/>
      <c r="AH225" s="1039"/>
      <c r="AI225" s="1039"/>
      <c r="AJ225" s="1039"/>
      <c r="AK225" s="1039"/>
      <c r="AL225" s="1039"/>
      <c r="AM225" s="1039"/>
      <c r="AN225" s="1039"/>
      <c r="AO225" s="1039"/>
      <c r="AP225" s="1039"/>
      <c r="AQ225" s="1039"/>
      <c r="AR225" s="1039"/>
      <c r="AS225" s="1039"/>
      <c r="AT225" s="1039"/>
      <c r="AU225" s="1039"/>
      <c r="AV225" s="1039"/>
      <c r="AW225" s="1039"/>
      <c r="AX225" s="1039"/>
      <c r="AY225" s="1039"/>
      <c r="AZ225" s="1039"/>
      <c r="BA225" s="1039"/>
      <c r="BB225" s="1039"/>
      <c r="BC225" s="1039"/>
      <c r="BD225" s="1039"/>
      <c r="BE225" s="1039"/>
      <c r="BF225" s="1039"/>
      <c r="BG225" s="1039"/>
      <c r="BH225" s="1039"/>
      <c r="BI225" s="1039"/>
      <c r="BJ225" s="1039"/>
      <c r="BK225" s="1039"/>
      <c r="BL225" s="1039"/>
      <c r="BM225" s="1039"/>
      <c r="BN225" s="1039"/>
      <c r="BO225" s="1039"/>
      <c r="BP225" s="1039"/>
      <c r="BQ225" s="1039"/>
      <c r="BR225" s="1039"/>
      <c r="BS225" s="1039"/>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8"/>
  <sheetViews>
    <sheetView topLeftCell="A175" zoomScale="85" zoomScaleNormal="85" workbookViewId="0">
      <selection activeCell="B188" sqref="B188:K188"/>
    </sheetView>
  </sheetViews>
  <sheetFormatPr defaultColWidth="7.875" defaultRowHeight="15.75"/>
  <cols>
    <col min="1" max="1" width="6.25" style="782" customWidth="1"/>
    <col min="2" max="2" width="27.625" style="656" customWidth="1"/>
    <col min="3" max="3" width="12.375" style="765" customWidth="1"/>
    <col min="4" max="4" width="11.75" style="765" customWidth="1"/>
    <col min="5" max="5" width="30.25" style="765" customWidth="1"/>
    <col min="6" max="6" width="8.125" style="765" customWidth="1"/>
    <col min="7" max="8" width="10.5" style="657" customWidth="1"/>
    <col min="9" max="9" width="11" style="657" customWidth="1"/>
    <col min="10" max="10" width="10.125" style="657" customWidth="1"/>
    <col min="11" max="11" width="7.5" style="655" customWidth="1"/>
    <col min="12" max="16" width="0" style="650" hidden="1" customWidth="1"/>
    <col min="17" max="17" width="7.875" style="650" hidden="1" customWidth="1"/>
    <col min="18" max="18" width="0" style="650" hidden="1" customWidth="1"/>
    <col min="19" max="19" width="7.875" style="650" hidden="1" customWidth="1"/>
    <col min="20" max="25" width="0" style="650" hidden="1" customWidth="1"/>
    <col min="26" max="26" width="12.375" style="650" hidden="1" customWidth="1"/>
    <col min="27" max="40" width="0" style="650" hidden="1" customWidth="1"/>
    <col min="41" max="174" width="7.875" style="650"/>
    <col min="175" max="175" width="4.5" style="650" customWidth="1"/>
    <col min="176" max="176" width="28.375" style="650" customWidth="1"/>
    <col min="177" max="179" width="9" style="650" customWidth="1"/>
    <col min="180" max="181" width="10.875" style="650" customWidth="1"/>
    <col min="182" max="182" width="9.875" style="650" customWidth="1"/>
    <col min="183" max="183" width="10.875" style="650" customWidth="1"/>
    <col min="184" max="184" width="9.875" style="650" customWidth="1"/>
    <col min="185" max="185" width="10.875" style="650" customWidth="1"/>
    <col min="186" max="186" width="9.875" style="650" customWidth="1"/>
    <col min="187" max="187" width="10.875" style="650" customWidth="1"/>
    <col min="188" max="188" width="9.875" style="650" customWidth="1"/>
    <col min="189" max="189" width="10.875" style="650" customWidth="1"/>
    <col min="190" max="190" width="9.875" style="650" customWidth="1"/>
    <col min="191" max="191" width="12.375" style="650" customWidth="1"/>
    <col min="192" max="192" width="9" style="650" customWidth="1"/>
    <col min="193" max="193" width="15" style="650" customWidth="1"/>
    <col min="194" max="194" width="10.5" style="650" customWidth="1"/>
    <col min="195" max="195" width="12.375" style="650" customWidth="1"/>
    <col min="196" max="196" width="9" style="650" customWidth="1"/>
    <col min="197" max="197" width="15" style="650" customWidth="1"/>
    <col min="198" max="198" width="10.5" style="650" customWidth="1"/>
    <col min="199" max="199" width="9.375" style="650" customWidth="1"/>
    <col min="200" max="202" width="7.875" style="650" customWidth="1"/>
    <col min="203" max="430" width="7.875" style="650"/>
    <col min="431" max="431" width="4.5" style="650" customWidth="1"/>
    <col min="432" max="432" width="28.375" style="650" customWidth="1"/>
    <col min="433" max="435" width="9" style="650" customWidth="1"/>
    <col min="436" max="437" width="10.875" style="650" customWidth="1"/>
    <col min="438" max="438" width="9.875" style="650" customWidth="1"/>
    <col min="439" max="439" width="10.875" style="650" customWidth="1"/>
    <col min="440" max="440" width="9.875" style="650" customWidth="1"/>
    <col min="441" max="441" width="10.875" style="650" customWidth="1"/>
    <col min="442" max="442" width="9.875" style="650" customWidth="1"/>
    <col min="443" max="443" width="10.875" style="650" customWidth="1"/>
    <col min="444" max="444" width="9.875" style="650" customWidth="1"/>
    <col min="445" max="445" width="10.875" style="650" customWidth="1"/>
    <col min="446" max="446" width="9.875" style="650" customWidth="1"/>
    <col min="447" max="447" width="12.375" style="650" customWidth="1"/>
    <col min="448" max="448" width="9" style="650" customWidth="1"/>
    <col min="449" max="449" width="15" style="650" customWidth="1"/>
    <col min="450" max="450" width="10.5" style="650" customWidth="1"/>
    <col min="451" max="451" width="12.375" style="650" customWidth="1"/>
    <col min="452" max="452" width="9" style="650" customWidth="1"/>
    <col min="453" max="453" width="15" style="650" customWidth="1"/>
    <col min="454" max="454" width="10.5" style="650" customWidth="1"/>
    <col min="455" max="455" width="9.375" style="650" customWidth="1"/>
    <col min="456" max="458" width="7.875" style="650" customWidth="1"/>
    <col min="459" max="686" width="7.875" style="650"/>
    <col min="687" max="687" width="4.5" style="650" customWidth="1"/>
    <col min="688" max="688" width="28.375" style="650" customWidth="1"/>
    <col min="689" max="691" width="9" style="650" customWidth="1"/>
    <col min="692" max="693" width="10.875" style="650" customWidth="1"/>
    <col min="694" max="694" width="9.875" style="650" customWidth="1"/>
    <col min="695" max="695" width="10.875" style="650" customWidth="1"/>
    <col min="696" max="696" width="9.875" style="650" customWidth="1"/>
    <col min="697" max="697" width="10.875" style="650" customWidth="1"/>
    <col min="698" max="698" width="9.875" style="650" customWidth="1"/>
    <col min="699" max="699" width="10.875" style="650" customWidth="1"/>
    <col min="700" max="700" width="9.875" style="650" customWidth="1"/>
    <col min="701" max="701" width="10.875" style="650" customWidth="1"/>
    <col min="702" max="702" width="9.875" style="650" customWidth="1"/>
    <col min="703" max="703" width="12.375" style="650" customWidth="1"/>
    <col min="704" max="704" width="9" style="650" customWidth="1"/>
    <col min="705" max="705" width="15" style="650" customWidth="1"/>
    <col min="706" max="706" width="10.5" style="650" customWidth="1"/>
    <col min="707" max="707" width="12.375" style="650" customWidth="1"/>
    <col min="708" max="708" width="9" style="650" customWidth="1"/>
    <col min="709" max="709" width="15" style="650" customWidth="1"/>
    <col min="710" max="710" width="10.5" style="650" customWidth="1"/>
    <col min="711" max="711" width="9.375" style="650" customWidth="1"/>
    <col min="712" max="714" width="7.875" style="650" customWidth="1"/>
    <col min="715" max="942" width="7.875" style="650"/>
    <col min="943" max="943" width="4.5" style="650" customWidth="1"/>
    <col min="944" max="944" width="28.375" style="650" customWidth="1"/>
    <col min="945" max="947" width="9" style="650" customWidth="1"/>
    <col min="948" max="949" width="10.875" style="650" customWidth="1"/>
    <col min="950" max="950" width="9.875" style="650" customWidth="1"/>
    <col min="951" max="951" width="10.875" style="650" customWidth="1"/>
    <col min="952" max="952" width="9.875" style="650" customWidth="1"/>
    <col min="953" max="953" width="10.875" style="650" customWidth="1"/>
    <col min="954" max="954" width="9.875" style="650" customWidth="1"/>
    <col min="955" max="955" width="10.875" style="650" customWidth="1"/>
    <col min="956" max="956" width="9.875" style="650" customWidth="1"/>
    <col min="957" max="957" width="10.875" style="650" customWidth="1"/>
    <col min="958" max="958" width="9.875" style="650" customWidth="1"/>
    <col min="959" max="959" width="12.375" style="650" customWidth="1"/>
    <col min="960" max="960" width="9" style="650" customWidth="1"/>
    <col min="961" max="961" width="15" style="650" customWidth="1"/>
    <col min="962" max="962" width="10.5" style="650" customWidth="1"/>
    <col min="963" max="963" width="12.375" style="650" customWidth="1"/>
    <col min="964" max="964" width="9" style="650" customWidth="1"/>
    <col min="965" max="965" width="15" style="650" customWidth="1"/>
    <col min="966" max="966" width="10.5" style="650" customWidth="1"/>
    <col min="967" max="967" width="9.375" style="650" customWidth="1"/>
    <col min="968" max="970" width="7.875" style="650" customWidth="1"/>
    <col min="971" max="1198" width="7.875" style="650"/>
    <col min="1199" max="1199" width="4.5" style="650" customWidth="1"/>
    <col min="1200" max="1200" width="28.375" style="650" customWidth="1"/>
    <col min="1201" max="1203" width="9" style="650" customWidth="1"/>
    <col min="1204" max="1205" width="10.875" style="650" customWidth="1"/>
    <col min="1206" max="1206" width="9.875" style="650" customWidth="1"/>
    <col min="1207" max="1207" width="10.875" style="650" customWidth="1"/>
    <col min="1208" max="1208" width="9.875" style="650" customWidth="1"/>
    <col min="1209" max="1209" width="10.875" style="650" customWidth="1"/>
    <col min="1210" max="1210" width="9.875" style="650" customWidth="1"/>
    <col min="1211" max="1211" width="10.875" style="650" customWidth="1"/>
    <col min="1212" max="1212" width="9.875" style="650" customWidth="1"/>
    <col min="1213" max="1213" width="10.875" style="650" customWidth="1"/>
    <col min="1214" max="1214" width="9.875" style="650" customWidth="1"/>
    <col min="1215" max="1215" width="12.375" style="650" customWidth="1"/>
    <col min="1216" max="1216" width="9" style="650" customWidth="1"/>
    <col min="1217" max="1217" width="15" style="650" customWidth="1"/>
    <col min="1218" max="1218" width="10.5" style="650" customWidth="1"/>
    <col min="1219" max="1219" width="12.375" style="650" customWidth="1"/>
    <col min="1220" max="1220" width="9" style="650" customWidth="1"/>
    <col min="1221" max="1221" width="15" style="650" customWidth="1"/>
    <col min="1222" max="1222" width="10.5" style="650" customWidth="1"/>
    <col min="1223" max="1223" width="9.375" style="650" customWidth="1"/>
    <col min="1224" max="1226" width="7.875" style="650" customWidth="1"/>
    <col min="1227" max="1454" width="7.875" style="650"/>
    <col min="1455" max="1455" width="4.5" style="650" customWidth="1"/>
    <col min="1456" max="1456" width="28.375" style="650" customWidth="1"/>
    <col min="1457" max="1459" width="9" style="650" customWidth="1"/>
    <col min="1460" max="1461" width="10.875" style="650" customWidth="1"/>
    <col min="1462" max="1462" width="9.875" style="650" customWidth="1"/>
    <col min="1463" max="1463" width="10.875" style="650" customWidth="1"/>
    <col min="1464" max="1464" width="9.875" style="650" customWidth="1"/>
    <col min="1465" max="1465" width="10.875" style="650" customWidth="1"/>
    <col min="1466" max="1466" width="9.875" style="650" customWidth="1"/>
    <col min="1467" max="1467" width="10.875" style="650" customWidth="1"/>
    <col min="1468" max="1468" width="9.875" style="650" customWidth="1"/>
    <col min="1469" max="1469" width="10.875" style="650" customWidth="1"/>
    <col min="1470" max="1470" width="9.875" style="650" customWidth="1"/>
    <col min="1471" max="1471" width="12.375" style="650" customWidth="1"/>
    <col min="1472" max="1472" width="9" style="650" customWidth="1"/>
    <col min="1473" max="1473" width="15" style="650" customWidth="1"/>
    <col min="1474" max="1474" width="10.5" style="650" customWidth="1"/>
    <col min="1475" max="1475" width="12.375" style="650" customWidth="1"/>
    <col min="1476" max="1476" width="9" style="650" customWidth="1"/>
    <col min="1477" max="1477" width="15" style="650" customWidth="1"/>
    <col min="1478" max="1478" width="10.5" style="650" customWidth="1"/>
    <col min="1479" max="1479" width="9.375" style="650" customWidth="1"/>
    <col min="1480" max="1482" width="7.875" style="650" customWidth="1"/>
    <col min="1483" max="1710" width="7.875" style="650"/>
    <col min="1711" max="1711" width="4.5" style="650" customWidth="1"/>
    <col min="1712" max="1712" width="28.375" style="650" customWidth="1"/>
    <col min="1713" max="1715" width="9" style="650" customWidth="1"/>
    <col min="1716" max="1717" width="10.875" style="650" customWidth="1"/>
    <col min="1718" max="1718" width="9.875" style="650" customWidth="1"/>
    <col min="1719" max="1719" width="10.875" style="650" customWidth="1"/>
    <col min="1720" max="1720" width="9.875" style="650" customWidth="1"/>
    <col min="1721" max="1721" width="10.875" style="650" customWidth="1"/>
    <col min="1722" max="1722" width="9.875" style="650" customWidth="1"/>
    <col min="1723" max="1723" width="10.875" style="650" customWidth="1"/>
    <col min="1724" max="1724" width="9.875" style="650" customWidth="1"/>
    <col min="1725" max="1725" width="10.875" style="650" customWidth="1"/>
    <col min="1726" max="1726" width="9.875" style="650" customWidth="1"/>
    <col min="1727" max="1727" width="12.375" style="650" customWidth="1"/>
    <col min="1728" max="1728" width="9" style="650" customWidth="1"/>
    <col min="1729" max="1729" width="15" style="650" customWidth="1"/>
    <col min="1730" max="1730" width="10.5" style="650" customWidth="1"/>
    <col min="1731" max="1731" width="12.375" style="650" customWidth="1"/>
    <col min="1732" max="1732" width="9" style="650" customWidth="1"/>
    <col min="1733" max="1733" width="15" style="650" customWidth="1"/>
    <col min="1734" max="1734" width="10.5" style="650" customWidth="1"/>
    <col min="1735" max="1735" width="9.375" style="650" customWidth="1"/>
    <col min="1736" max="1738" width="7.875" style="650" customWidth="1"/>
    <col min="1739" max="1966" width="7.875" style="650"/>
    <col min="1967" max="1967" width="4.5" style="650" customWidth="1"/>
    <col min="1968" max="1968" width="28.375" style="650" customWidth="1"/>
    <col min="1969" max="1971" width="9" style="650" customWidth="1"/>
    <col min="1972" max="1973" width="10.875" style="650" customWidth="1"/>
    <col min="1974" max="1974" width="9.875" style="650" customWidth="1"/>
    <col min="1975" max="1975" width="10.875" style="650" customWidth="1"/>
    <col min="1976" max="1976" width="9.875" style="650" customWidth="1"/>
    <col min="1977" max="1977" width="10.875" style="650" customWidth="1"/>
    <col min="1978" max="1978" width="9.875" style="650" customWidth="1"/>
    <col min="1979" max="1979" width="10.875" style="650" customWidth="1"/>
    <col min="1980" max="1980" width="9.875" style="650" customWidth="1"/>
    <col min="1981" max="1981" width="10.875" style="650" customWidth="1"/>
    <col min="1982" max="1982" width="9.875" style="650" customWidth="1"/>
    <col min="1983" max="1983" width="12.375" style="650" customWidth="1"/>
    <col min="1984" max="1984" width="9" style="650" customWidth="1"/>
    <col min="1985" max="1985" width="15" style="650" customWidth="1"/>
    <col min="1986" max="1986" width="10.5" style="650" customWidth="1"/>
    <col min="1987" max="1987" width="12.375" style="650" customWidth="1"/>
    <col min="1988" max="1988" width="9" style="650" customWidth="1"/>
    <col min="1989" max="1989" width="15" style="650" customWidth="1"/>
    <col min="1990" max="1990" width="10.5" style="650" customWidth="1"/>
    <col min="1991" max="1991" width="9.375" style="650" customWidth="1"/>
    <col min="1992" max="1994" width="7.875" style="650" customWidth="1"/>
    <col min="1995" max="2222" width="7.875" style="650"/>
    <col min="2223" max="2223" width="4.5" style="650" customWidth="1"/>
    <col min="2224" max="2224" width="28.375" style="650" customWidth="1"/>
    <col min="2225" max="2227" width="9" style="650" customWidth="1"/>
    <col min="2228" max="2229" width="10.875" style="650" customWidth="1"/>
    <col min="2230" max="2230" width="9.875" style="650" customWidth="1"/>
    <col min="2231" max="2231" width="10.875" style="650" customWidth="1"/>
    <col min="2232" max="2232" width="9.875" style="650" customWidth="1"/>
    <col min="2233" max="2233" width="10.875" style="650" customWidth="1"/>
    <col min="2234" max="2234" width="9.875" style="650" customWidth="1"/>
    <col min="2235" max="2235" width="10.875" style="650" customWidth="1"/>
    <col min="2236" max="2236" width="9.875" style="650" customWidth="1"/>
    <col min="2237" max="2237" width="10.875" style="650" customWidth="1"/>
    <col min="2238" max="2238" width="9.875" style="650" customWidth="1"/>
    <col min="2239" max="2239" width="12.375" style="650" customWidth="1"/>
    <col min="2240" max="2240" width="9" style="650" customWidth="1"/>
    <col min="2241" max="2241" width="15" style="650" customWidth="1"/>
    <col min="2242" max="2242" width="10.5" style="650" customWidth="1"/>
    <col min="2243" max="2243" width="12.375" style="650" customWidth="1"/>
    <col min="2244" max="2244" width="9" style="650" customWidth="1"/>
    <col min="2245" max="2245" width="15" style="650" customWidth="1"/>
    <col min="2246" max="2246" width="10.5" style="650" customWidth="1"/>
    <col min="2247" max="2247" width="9.375" style="650" customWidth="1"/>
    <col min="2248" max="2250" width="7.875" style="650" customWidth="1"/>
    <col min="2251" max="2478" width="7.875" style="650"/>
    <col min="2479" max="2479" width="4.5" style="650" customWidth="1"/>
    <col min="2480" max="2480" width="28.375" style="650" customWidth="1"/>
    <col min="2481" max="2483" width="9" style="650" customWidth="1"/>
    <col min="2484" max="2485" width="10.875" style="650" customWidth="1"/>
    <col min="2486" max="2486" width="9.875" style="650" customWidth="1"/>
    <col min="2487" max="2487" width="10.875" style="650" customWidth="1"/>
    <col min="2488" max="2488" width="9.875" style="650" customWidth="1"/>
    <col min="2489" max="2489" width="10.875" style="650" customWidth="1"/>
    <col min="2490" max="2490" width="9.875" style="650" customWidth="1"/>
    <col min="2491" max="2491" width="10.875" style="650" customWidth="1"/>
    <col min="2492" max="2492" width="9.875" style="650" customWidth="1"/>
    <col min="2493" max="2493" width="10.875" style="650" customWidth="1"/>
    <col min="2494" max="2494" width="9.875" style="650" customWidth="1"/>
    <col min="2495" max="2495" width="12.375" style="650" customWidth="1"/>
    <col min="2496" max="2496" width="9" style="650" customWidth="1"/>
    <col min="2497" max="2497" width="15" style="650" customWidth="1"/>
    <col min="2498" max="2498" width="10.5" style="650" customWidth="1"/>
    <col min="2499" max="2499" width="12.375" style="650" customWidth="1"/>
    <col min="2500" max="2500" width="9" style="650" customWidth="1"/>
    <col min="2501" max="2501" width="15" style="650" customWidth="1"/>
    <col min="2502" max="2502" width="10.5" style="650" customWidth="1"/>
    <col min="2503" max="2503" width="9.375" style="650" customWidth="1"/>
    <col min="2504" max="2506" width="7.875" style="650" customWidth="1"/>
    <col min="2507" max="2734" width="7.875" style="650"/>
    <col min="2735" max="2735" width="4.5" style="650" customWidth="1"/>
    <col min="2736" max="2736" width="28.375" style="650" customWidth="1"/>
    <col min="2737" max="2739" width="9" style="650" customWidth="1"/>
    <col min="2740" max="2741" width="10.875" style="650" customWidth="1"/>
    <col min="2742" max="2742" width="9.875" style="650" customWidth="1"/>
    <col min="2743" max="2743" width="10.875" style="650" customWidth="1"/>
    <col min="2744" max="2744" width="9.875" style="650" customWidth="1"/>
    <col min="2745" max="2745" width="10.875" style="650" customWidth="1"/>
    <col min="2746" max="2746" width="9.875" style="650" customWidth="1"/>
    <col min="2747" max="2747" width="10.875" style="650" customWidth="1"/>
    <col min="2748" max="2748" width="9.875" style="650" customWidth="1"/>
    <col min="2749" max="2749" width="10.875" style="650" customWidth="1"/>
    <col min="2750" max="2750" width="9.875" style="650" customWidth="1"/>
    <col min="2751" max="2751" width="12.375" style="650" customWidth="1"/>
    <col min="2752" max="2752" width="9" style="650" customWidth="1"/>
    <col min="2753" max="2753" width="15" style="650" customWidth="1"/>
    <col min="2754" max="2754" width="10.5" style="650" customWidth="1"/>
    <col min="2755" max="2755" width="12.375" style="650" customWidth="1"/>
    <col min="2756" max="2756" width="9" style="650" customWidth="1"/>
    <col min="2757" max="2757" width="15" style="650" customWidth="1"/>
    <col min="2758" max="2758" width="10.5" style="650" customWidth="1"/>
    <col min="2759" max="2759" width="9.375" style="650" customWidth="1"/>
    <col min="2760" max="2762" width="7.875" style="650" customWidth="1"/>
    <col min="2763" max="2990" width="7.875" style="650"/>
    <col min="2991" max="2991" width="4.5" style="650" customWidth="1"/>
    <col min="2992" max="2992" width="28.375" style="650" customWidth="1"/>
    <col min="2993" max="2995" width="9" style="650" customWidth="1"/>
    <col min="2996" max="2997" width="10.875" style="650" customWidth="1"/>
    <col min="2998" max="2998" width="9.875" style="650" customWidth="1"/>
    <col min="2999" max="2999" width="10.875" style="650" customWidth="1"/>
    <col min="3000" max="3000" width="9.875" style="650" customWidth="1"/>
    <col min="3001" max="3001" width="10.875" style="650" customWidth="1"/>
    <col min="3002" max="3002" width="9.875" style="650" customWidth="1"/>
    <col min="3003" max="3003" width="10.875" style="650" customWidth="1"/>
    <col min="3004" max="3004" width="9.875" style="650" customWidth="1"/>
    <col min="3005" max="3005" width="10.875" style="650" customWidth="1"/>
    <col min="3006" max="3006" width="9.875" style="650" customWidth="1"/>
    <col min="3007" max="3007" width="12.375" style="650" customWidth="1"/>
    <col min="3008" max="3008" width="9" style="650" customWidth="1"/>
    <col min="3009" max="3009" width="15" style="650" customWidth="1"/>
    <col min="3010" max="3010" width="10.5" style="650" customWidth="1"/>
    <col min="3011" max="3011" width="12.375" style="650" customWidth="1"/>
    <col min="3012" max="3012" width="9" style="650" customWidth="1"/>
    <col min="3013" max="3013" width="15" style="650" customWidth="1"/>
    <col min="3014" max="3014" width="10.5" style="650" customWidth="1"/>
    <col min="3015" max="3015" width="9.375" style="650" customWidth="1"/>
    <col min="3016" max="3018" width="7.875" style="650" customWidth="1"/>
    <col min="3019" max="3246" width="7.875" style="650"/>
    <col min="3247" max="3247" width="4.5" style="650" customWidth="1"/>
    <col min="3248" max="3248" width="28.375" style="650" customWidth="1"/>
    <col min="3249" max="3251" width="9" style="650" customWidth="1"/>
    <col min="3252" max="3253" width="10.875" style="650" customWidth="1"/>
    <col min="3254" max="3254" width="9.875" style="650" customWidth="1"/>
    <col min="3255" max="3255" width="10.875" style="650" customWidth="1"/>
    <col min="3256" max="3256" width="9.875" style="650" customWidth="1"/>
    <col min="3257" max="3257" width="10.875" style="650" customWidth="1"/>
    <col min="3258" max="3258" width="9.875" style="650" customWidth="1"/>
    <col min="3259" max="3259" width="10.875" style="650" customWidth="1"/>
    <col min="3260" max="3260" width="9.875" style="650" customWidth="1"/>
    <col min="3261" max="3261" width="10.875" style="650" customWidth="1"/>
    <col min="3262" max="3262" width="9.875" style="650" customWidth="1"/>
    <col min="3263" max="3263" width="12.375" style="650" customWidth="1"/>
    <col min="3264" max="3264" width="9" style="650" customWidth="1"/>
    <col min="3265" max="3265" width="15" style="650" customWidth="1"/>
    <col min="3266" max="3266" width="10.5" style="650" customWidth="1"/>
    <col min="3267" max="3267" width="12.375" style="650" customWidth="1"/>
    <col min="3268" max="3268" width="9" style="650" customWidth="1"/>
    <col min="3269" max="3269" width="15" style="650" customWidth="1"/>
    <col min="3270" max="3270" width="10.5" style="650" customWidth="1"/>
    <col min="3271" max="3271" width="9.375" style="650" customWidth="1"/>
    <col min="3272" max="3274" width="7.875" style="650" customWidth="1"/>
    <col min="3275" max="3502" width="7.875" style="650"/>
    <col min="3503" max="3503" width="4.5" style="650" customWidth="1"/>
    <col min="3504" max="3504" width="28.375" style="650" customWidth="1"/>
    <col min="3505" max="3507" width="9" style="650" customWidth="1"/>
    <col min="3508" max="3509" width="10.875" style="650" customWidth="1"/>
    <col min="3510" max="3510" width="9.875" style="650" customWidth="1"/>
    <col min="3511" max="3511" width="10.875" style="650" customWidth="1"/>
    <col min="3512" max="3512" width="9.875" style="650" customWidth="1"/>
    <col min="3513" max="3513" width="10.875" style="650" customWidth="1"/>
    <col min="3514" max="3514" width="9.875" style="650" customWidth="1"/>
    <col min="3515" max="3515" width="10.875" style="650" customWidth="1"/>
    <col min="3516" max="3516" width="9.875" style="650" customWidth="1"/>
    <col min="3517" max="3517" width="10.875" style="650" customWidth="1"/>
    <col min="3518" max="3518" width="9.875" style="650" customWidth="1"/>
    <col min="3519" max="3519" width="12.375" style="650" customWidth="1"/>
    <col min="3520" max="3520" width="9" style="650" customWidth="1"/>
    <col min="3521" max="3521" width="15" style="650" customWidth="1"/>
    <col min="3522" max="3522" width="10.5" style="650" customWidth="1"/>
    <col min="3523" max="3523" width="12.375" style="650" customWidth="1"/>
    <col min="3524" max="3524" width="9" style="650" customWidth="1"/>
    <col min="3525" max="3525" width="15" style="650" customWidth="1"/>
    <col min="3526" max="3526" width="10.5" style="650" customWidth="1"/>
    <col min="3527" max="3527" width="9.375" style="650" customWidth="1"/>
    <col min="3528" max="3530" width="7.875" style="650" customWidth="1"/>
    <col min="3531" max="3758" width="7.875" style="650"/>
    <col min="3759" max="3759" width="4.5" style="650" customWidth="1"/>
    <col min="3760" max="3760" width="28.375" style="650" customWidth="1"/>
    <col min="3761" max="3763" width="9" style="650" customWidth="1"/>
    <col min="3764" max="3765" width="10.875" style="650" customWidth="1"/>
    <col min="3766" max="3766" width="9.875" style="650" customWidth="1"/>
    <col min="3767" max="3767" width="10.875" style="650" customWidth="1"/>
    <col min="3768" max="3768" width="9.875" style="650" customWidth="1"/>
    <col min="3769" max="3769" width="10.875" style="650" customWidth="1"/>
    <col min="3770" max="3770" width="9.875" style="650" customWidth="1"/>
    <col min="3771" max="3771" width="10.875" style="650" customWidth="1"/>
    <col min="3772" max="3772" width="9.875" style="650" customWidth="1"/>
    <col min="3773" max="3773" width="10.875" style="650" customWidth="1"/>
    <col min="3774" max="3774" width="9.875" style="650" customWidth="1"/>
    <col min="3775" max="3775" width="12.375" style="650" customWidth="1"/>
    <col min="3776" max="3776" width="9" style="650" customWidth="1"/>
    <col min="3777" max="3777" width="15" style="650" customWidth="1"/>
    <col min="3778" max="3778" width="10.5" style="650" customWidth="1"/>
    <col min="3779" max="3779" width="12.375" style="650" customWidth="1"/>
    <col min="3780" max="3780" width="9" style="650" customWidth="1"/>
    <col min="3781" max="3781" width="15" style="650" customWidth="1"/>
    <col min="3782" max="3782" width="10.5" style="650" customWidth="1"/>
    <col min="3783" max="3783" width="9.375" style="650" customWidth="1"/>
    <col min="3784" max="3786" width="7.875" style="650" customWidth="1"/>
    <col min="3787" max="4014" width="7.875" style="650"/>
    <col min="4015" max="4015" width="4.5" style="650" customWidth="1"/>
    <col min="4016" max="4016" width="28.375" style="650" customWidth="1"/>
    <col min="4017" max="4019" width="9" style="650" customWidth="1"/>
    <col min="4020" max="4021" width="10.875" style="650" customWidth="1"/>
    <col min="4022" max="4022" width="9.875" style="650" customWidth="1"/>
    <col min="4023" max="4023" width="10.875" style="650" customWidth="1"/>
    <col min="4024" max="4024" width="9.875" style="650" customWidth="1"/>
    <col min="4025" max="4025" width="10.875" style="650" customWidth="1"/>
    <col min="4026" max="4026" width="9.875" style="650" customWidth="1"/>
    <col min="4027" max="4027" width="10.875" style="650" customWidth="1"/>
    <col min="4028" max="4028" width="9.875" style="650" customWidth="1"/>
    <col min="4029" max="4029" width="10.875" style="650" customWidth="1"/>
    <col min="4030" max="4030" width="9.875" style="650" customWidth="1"/>
    <col min="4031" max="4031" width="12.375" style="650" customWidth="1"/>
    <col min="4032" max="4032" width="9" style="650" customWidth="1"/>
    <col min="4033" max="4033" width="15" style="650" customWidth="1"/>
    <col min="4034" max="4034" width="10.5" style="650" customWidth="1"/>
    <col min="4035" max="4035" width="12.375" style="650" customWidth="1"/>
    <col min="4036" max="4036" width="9" style="650" customWidth="1"/>
    <col min="4037" max="4037" width="15" style="650" customWidth="1"/>
    <col min="4038" max="4038" width="10.5" style="650" customWidth="1"/>
    <col min="4039" max="4039" width="9.375" style="650" customWidth="1"/>
    <col min="4040" max="4042" width="7.875" style="650" customWidth="1"/>
    <col min="4043" max="4270" width="7.875" style="650"/>
    <col min="4271" max="4271" width="4.5" style="650" customWidth="1"/>
    <col min="4272" max="4272" width="28.375" style="650" customWidth="1"/>
    <col min="4273" max="4275" width="9" style="650" customWidth="1"/>
    <col min="4276" max="4277" width="10.875" style="650" customWidth="1"/>
    <col min="4278" max="4278" width="9.875" style="650" customWidth="1"/>
    <col min="4279" max="4279" width="10.875" style="650" customWidth="1"/>
    <col min="4280" max="4280" width="9.875" style="650" customWidth="1"/>
    <col min="4281" max="4281" width="10.875" style="650" customWidth="1"/>
    <col min="4282" max="4282" width="9.875" style="650" customWidth="1"/>
    <col min="4283" max="4283" width="10.875" style="650" customWidth="1"/>
    <col min="4284" max="4284" width="9.875" style="650" customWidth="1"/>
    <col min="4285" max="4285" width="10.875" style="650" customWidth="1"/>
    <col min="4286" max="4286" width="9.875" style="650" customWidth="1"/>
    <col min="4287" max="4287" width="12.375" style="650" customWidth="1"/>
    <col min="4288" max="4288" width="9" style="650" customWidth="1"/>
    <col min="4289" max="4289" width="15" style="650" customWidth="1"/>
    <col min="4290" max="4290" width="10.5" style="650" customWidth="1"/>
    <col min="4291" max="4291" width="12.375" style="650" customWidth="1"/>
    <col min="4292" max="4292" width="9" style="650" customWidth="1"/>
    <col min="4293" max="4293" width="15" style="650" customWidth="1"/>
    <col min="4294" max="4294" width="10.5" style="650" customWidth="1"/>
    <col min="4295" max="4295" width="9.375" style="650" customWidth="1"/>
    <col min="4296" max="4298" width="7.875" style="650" customWidth="1"/>
    <col min="4299" max="4526" width="7.875" style="650"/>
    <col min="4527" max="4527" width="4.5" style="650" customWidth="1"/>
    <col min="4528" max="4528" width="28.375" style="650" customWidth="1"/>
    <col min="4529" max="4531" width="9" style="650" customWidth="1"/>
    <col min="4532" max="4533" width="10.875" style="650" customWidth="1"/>
    <col min="4534" max="4534" width="9.875" style="650" customWidth="1"/>
    <col min="4535" max="4535" width="10.875" style="650" customWidth="1"/>
    <col min="4536" max="4536" width="9.875" style="650" customWidth="1"/>
    <col min="4537" max="4537" width="10.875" style="650" customWidth="1"/>
    <col min="4538" max="4538" width="9.875" style="650" customWidth="1"/>
    <col min="4539" max="4539" width="10.875" style="650" customWidth="1"/>
    <col min="4540" max="4540" width="9.875" style="650" customWidth="1"/>
    <col min="4541" max="4541" width="10.875" style="650" customWidth="1"/>
    <col min="4542" max="4542" width="9.875" style="650" customWidth="1"/>
    <col min="4543" max="4543" width="12.375" style="650" customWidth="1"/>
    <col min="4544" max="4544" width="9" style="650" customWidth="1"/>
    <col min="4545" max="4545" width="15" style="650" customWidth="1"/>
    <col min="4546" max="4546" width="10.5" style="650" customWidth="1"/>
    <col min="4547" max="4547" width="12.375" style="650" customWidth="1"/>
    <col min="4548" max="4548" width="9" style="650" customWidth="1"/>
    <col min="4549" max="4549" width="15" style="650" customWidth="1"/>
    <col min="4550" max="4550" width="10.5" style="650" customWidth="1"/>
    <col min="4551" max="4551" width="9.375" style="650" customWidth="1"/>
    <col min="4552" max="4554" width="7.875" style="650" customWidth="1"/>
    <col min="4555" max="4782" width="7.875" style="650"/>
    <col min="4783" max="4783" width="4.5" style="650" customWidth="1"/>
    <col min="4784" max="4784" width="28.375" style="650" customWidth="1"/>
    <col min="4785" max="4787" width="9" style="650" customWidth="1"/>
    <col min="4788" max="4789" width="10.875" style="650" customWidth="1"/>
    <col min="4790" max="4790" width="9.875" style="650" customWidth="1"/>
    <col min="4791" max="4791" width="10.875" style="650" customWidth="1"/>
    <col min="4792" max="4792" width="9.875" style="650" customWidth="1"/>
    <col min="4793" max="4793" width="10.875" style="650" customWidth="1"/>
    <col min="4794" max="4794" width="9.875" style="650" customWidth="1"/>
    <col min="4795" max="4795" width="10.875" style="650" customWidth="1"/>
    <col min="4796" max="4796" width="9.875" style="650" customWidth="1"/>
    <col min="4797" max="4797" width="10.875" style="650" customWidth="1"/>
    <col min="4798" max="4798" width="9.875" style="650" customWidth="1"/>
    <col min="4799" max="4799" width="12.375" style="650" customWidth="1"/>
    <col min="4800" max="4800" width="9" style="650" customWidth="1"/>
    <col min="4801" max="4801" width="15" style="650" customWidth="1"/>
    <col min="4802" max="4802" width="10.5" style="650" customWidth="1"/>
    <col min="4803" max="4803" width="12.375" style="650" customWidth="1"/>
    <col min="4804" max="4804" width="9" style="650" customWidth="1"/>
    <col min="4805" max="4805" width="15" style="650" customWidth="1"/>
    <col min="4806" max="4806" width="10.5" style="650" customWidth="1"/>
    <col min="4807" max="4807" width="9.375" style="650" customWidth="1"/>
    <col min="4808" max="4810" width="7.875" style="650" customWidth="1"/>
    <col min="4811" max="5038" width="7.875" style="650"/>
    <col min="5039" max="5039" width="4.5" style="650" customWidth="1"/>
    <col min="5040" max="5040" width="28.375" style="650" customWidth="1"/>
    <col min="5041" max="5043" width="9" style="650" customWidth="1"/>
    <col min="5044" max="5045" width="10.875" style="650" customWidth="1"/>
    <col min="5046" max="5046" width="9.875" style="650" customWidth="1"/>
    <col min="5047" max="5047" width="10.875" style="650" customWidth="1"/>
    <col min="5048" max="5048" width="9.875" style="650" customWidth="1"/>
    <col min="5049" max="5049" width="10.875" style="650" customWidth="1"/>
    <col min="5050" max="5050" width="9.875" style="650" customWidth="1"/>
    <col min="5051" max="5051" width="10.875" style="650" customWidth="1"/>
    <col min="5052" max="5052" width="9.875" style="650" customWidth="1"/>
    <col min="5053" max="5053" width="10.875" style="650" customWidth="1"/>
    <col min="5054" max="5054" width="9.875" style="650" customWidth="1"/>
    <col min="5055" max="5055" width="12.375" style="650" customWidth="1"/>
    <col min="5056" max="5056" width="9" style="650" customWidth="1"/>
    <col min="5057" max="5057" width="15" style="650" customWidth="1"/>
    <col min="5058" max="5058" width="10.5" style="650" customWidth="1"/>
    <col min="5059" max="5059" width="12.375" style="650" customWidth="1"/>
    <col min="5060" max="5060" width="9" style="650" customWidth="1"/>
    <col min="5061" max="5061" width="15" style="650" customWidth="1"/>
    <col min="5062" max="5062" width="10.5" style="650" customWidth="1"/>
    <col min="5063" max="5063" width="9.375" style="650" customWidth="1"/>
    <col min="5064" max="5066" width="7.875" style="650" customWidth="1"/>
    <col min="5067" max="5294" width="7.875" style="650"/>
    <col min="5295" max="5295" width="4.5" style="650" customWidth="1"/>
    <col min="5296" max="5296" width="28.375" style="650" customWidth="1"/>
    <col min="5297" max="5299" width="9" style="650" customWidth="1"/>
    <col min="5300" max="5301" width="10.875" style="650" customWidth="1"/>
    <col min="5302" max="5302" width="9.875" style="650" customWidth="1"/>
    <col min="5303" max="5303" width="10.875" style="650" customWidth="1"/>
    <col min="5304" max="5304" width="9.875" style="650" customWidth="1"/>
    <col min="5305" max="5305" width="10.875" style="650" customWidth="1"/>
    <col min="5306" max="5306" width="9.875" style="650" customWidth="1"/>
    <col min="5307" max="5307" width="10.875" style="650" customWidth="1"/>
    <col min="5308" max="5308" width="9.875" style="650" customWidth="1"/>
    <col min="5309" max="5309" width="10.875" style="650" customWidth="1"/>
    <col min="5310" max="5310" width="9.875" style="650" customWidth="1"/>
    <col min="5311" max="5311" width="12.375" style="650" customWidth="1"/>
    <col min="5312" max="5312" width="9" style="650" customWidth="1"/>
    <col min="5313" max="5313" width="15" style="650" customWidth="1"/>
    <col min="5314" max="5314" width="10.5" style="650" customWidth="1"/>
    <col min="5315" max="5315" width="12.375" style="650" customWidth="1"/>
    <col min="5316" max="5316" width="9" style="650" customWidth="1"/>
    <col min="5317" max="5317" width="15" style="650" customWidth="1"/>
    <col min="5318" max="5318" width="10.5" style="650" customWidth="1"/>
    <col min="5319" max="5319" width="9.375" style="650" customWidth="1"/>
    <col min="5320" max="5322" width="7.875" style="650" customWidth="1"/>
    <col min="5323" max="5550" width="7.875" style="650"/>
    <col min="5551" max="5551" width="4.5" style="650" customWidth="1"/>
    <col min="5552" max="5552" width="28.375" style="650" customWidth="1"/>
    <col min="5553" max="5555" width="9" style="650" customWidth="1"/>
    <col min="5556" max="5557" width="10.875" style="650" customWidth="1"/>
    <col min="5558" max="5558" width="9.875" style="650" customWidth="1"/>
    <col min="5559" max="5559" width="10.875" style="650" customWidth="1"/>
    <col min="5560" max="5560" width="9.875" style="650" customWidth="1"/>
    <col min="5561" max="5561" width="10.875" style="650" customWidth="1"/>
    <col min="5562" max="5562" width="9.875" style="650" customWidth="1"/>
    <col min="5563" max="5563" width="10.875" style="650" customWidth="1"/>
    <col min="5564" max="5564" width="9.875" style="650" customWidth="1"/>
    <col min="5565" max="5565" width="10.875" style="650" customWidth="1"/>
    <col min="5566" max="5566" width="9.875" style="650" customWidth="1"/>
    <col min="5567" max="5567" width="12.375" style="650" customWidth="1"/>
    <col min="5568" max="5568" width="9" style="650" customWidth="1"/>
    <col min="5569" max="5569" width="15" style="650" customWidth="1"/>
    <col min="5570" max="5570" width="10.5" style="650" customWidth="1"/>
    <col min="5571" max="5571" width="12.375" style="650" customWidth="1"/>
    <col min="5572" max="5572" width="9" style="650" customWidth="1"/>
    <col min="5573" max="5573" width="15" style="650" customWidth="1"/>
    <col min="5574" max="5574" width="10.5" style="650" customWidth="1"/>
    <col min="5575" max="5575" width="9.375" style="650" customWidth="1"/>
    <col min="5576" max="5578" width="7.875" style="650" customWidth="1"/>
    <col min="5579" max="5806" width="7.875" style="650"/>
    <col min="5807" max="5807" width="4.5" style="650" customWidth="1"/>
    <col min="5808" max="5808" width="28.375" style="650" customWidth="1"/>
    <col min="5809" max="5811" width="9" style="650" customWidth="1"/>
    <col min="5812" max="5813" width="10.875" style="650" customWidth="1"/>
    <col min="5814" max="5814" width="9.875" style="650" customWidth="1"/>
    <col min="5815" max="5815" width="10.875" style="650" customWidth="1"/>
    <col min="5816" max="5816" width="9.875" style="650" customWidth="1"/>
    <col min="5817" max="5817" width="10.875" style="650" customWidth="1"/>
    <col min="5818" max="5818" width="9.875" style="650" customWidth="1"/>
    <col min="5819" max="5819" width="10.875" style="650" customWidth="1"/>
    <col min="5820" max="5820" width="9.875" style="650" customWidth="1"/>
    <col min="5821" max="5821" width="10.875" style="650" customWidth="1"/>
    <col min="5822" max="5822" width="9.875" style="650" customWidth="1"/>
    <col min="5823" max="5823" width="12.375" style="650" customWidth="1"/>
    <col min="5824" max="5824" width="9" style="650" customWidth="1"/>
    <col min="5825" max="5825" width="15" style="650" customWidth="1"/>
    <col min="5826" max="5826" width="10.5" style="650" customWidth="1"/>
    <col min="5827" max="5827" width="12.375" style="650" customWidth="1"/>
    <col min="5828" max="5828" width="9" style="650" customWidth="1"/>
    <col min="5829" max="5829" width="15" style="650" customWidth="1"/>
    <col min="5830" max="5830" width="10.5" style="650" customWidth="1"/>
    <col min="5831" max="5831" width="9.375" style="650" customWidth="1"/>
    <col min="5832" max="5834" width="7.875" style="650" customWidth="1"/>
    <col min="5835" max="6062" width="7.875" style="650"/>
    <col min="6063" max="6063" width="4.5" style="650" customWidth="1"/>
    <col min="6064" max="6064" width="28.375" style="650" customWidth="1"/>
    <col min="6065" max="6067" width="9" style="650" customWidth="1"/>
    <col min="6068" max="6069" width="10.875" style="650" customWidth="1"/>
    <col min="6070" max="6070" width="9.875" style="650" customWidth="1"/>
    <col min="6071" max="6071" width="10.875" style="650" customWidth="1"/>
    <col min="6072" max="6072" width="9.875" style="650" customWidth="1"/>
    <col min="6073" max="6073" width="10.875" style="650" customWidth="1"/>
    <col min="6074" max="6074" width="9.875" style="650" customWidth="1"/>
    <col min="6075" max="6075" width="10.875" style="650" customWidth="1"/>
    <col min="6076" max="6076" width="9.875" style="650" customWidth="1"/>
    <col min="6077" max="6077" width="10.875" style="650" customWidth="1"/>
    <col min="6078" max="6078" width="9.875" style="650" customWidth="1"/>
    <col min="6079" max="6079" width="12.375" style="650" customWidth="1"/>
    <col min="6080" max="6080" width="9" style="650" customWidth="1"/>
    <col min="6081" max="6081" width="15" style="650" customWidth="1"/>
    <col min="6082" max="6082" width="10.5" style="650" customWidth="1"/>
    <col min="6083" max="6083" width="12.375" style="650" customWidth="1"/>
    <col min="6084" max="6084" width="9" style="650" customWidth="1"/>
    <col min="6085" max="6085" width="15" style="650" customWidth="1"/>
    <col min="6086" max="6086" width="10.5" style="650" customWidth="1"/>
    <col min="6087" max="6087" width="9.375" style="650" customWidth="1"/>
    <col min="6088" max="6090" width="7.875" style="650" customWidth="1"/>
    <col min="6091" max="6318" width="7.875" style="650"/>
    <col min="6319" max="6319" width="4.5" style="650" customWidth="1"/>
    <col min="6320" max="6320" width="28.375" style="650" customWidth="1"/>
    <col min="6321" max="6323" width="9" style="650" customWidth="1"/>
    <col min="6324" max="6325" width="10.875" style="650" customWidth="1"/>
    <col min="6326" max="6326" width="9.875" style="650" customWidth="1"/>
    <col min="6327" max="6327" width="10.875" style="650" customWidth="1"/>
    <col min="6328" max="6328" width="9.875" style="650" customWidth="1"/>
    <col min="6329" max="6329" width="10.875" style="650" customWidth="1"/>
    <col min="6330" max="6330" width="9.875" style="650" customWidth="1"/>
    <col min="6331" max="6331" width="10.875" style="650" customWidth="1"/>
    <col min="6332" max="6332" width="9.875" style="650" customWidth="1"/>
    <col min="6333" max="6333" width="10.875" style="650" customWidth="1"/>
    <col min="6334" max="6334" width="9.875" style="650" customWidth="1"/>
    <col min="6335" max="6335" width="12.375" style="650" customWidth="1"/>
    <col min="6336" max="6336" width="9" style="650" customWidth="1"/>
    <col min="6337" max="6337" width="15" style="650" customWidth="1"/>
    <col min="6338" max="6338" width="10.5" style="650" customWidth="1"/>
    <col min="6339" max="6339" width="12.375" style="650" customWidth="1"/>
    <col min="6340" max="6340" width="9" style="650" customWidth="1"/>
    <col min="6341" max="6341" width="15" style="650" customWidth="1"/>
    <col min="6342" max="6342" width="10.5" style="650" customWidth="1"/>
    <col min="6343" max="6343" width="9.375" style="650" customWidth="1"/>
    <col min="6344" max="6346" width="7.875" style="650" customWidth="1"/>
    <col min="6347" max="6574" width="7.875" style="650"/>
    <col min="6575" max="6575" width="4.5" style="650" customWidth="1"/>
    <col min="6576" max="6576" width="28.375" style="650" customWidth="1"/>
    <col min="6577" max="6579" width="9" style="650" customWidth="1"/>
    <col min="6580" max="6581" width="10.875" style="650" customWidth="1"/>
    <col min="6582" max="6582" width="9.875" style="650" customWidth="1"/>
    <col min="6583" max="6583" width="10.875" style="650" customWidth="1"/>
    <col min="6584" max="6584" width="9.875" style="650" customWidth="1"/>
    <col min="6585" max="6585" width="10.875" style="650" customWidth="1"/>
    <col min="6586" max="6586" width="9.875" style="650" customWidth="1"/>
    <col min="6587" max="6587" width="10.875" style="650" customWidth="1"/>
    <col min="6588" max="6588" width="9.875" style="650" customWidth="1"/>
    <col min="6589" max="6589" width="10.875" style="650" customWidth="1"/>
    <col min="6590" max="6590" width="9.875" style="650" customWidth="1"/>
    <col min="6591" max="6591" width="12.375" style="650" customWidth="1"/>
    <col min="6592" max="6592" width="9" style="650" customWidth="1"/>
    <col min="6593" max="6593" width="15" style="650" customWidth="1"/>
    <col min="6594" max="6594" width="10.5" style="650" customWidth="1"/>
    <col min="6595" max="6595" width="12.375" style="650" customWidth="1"/>
    <col min="6596" max="6596" width="9" style="650" customWidth="1"/>
    <col min="6597" max="6597" width="15" style="650" customWidth="1"/>
    <col min="6598" max="6598" width="10.5" style="650" customWidth="1"/>
    <col min="6599" max="6599" width="9.375" style="650" customWidth="1"/>
    <col min="6600" max="6602" width="7.875" style="650" customWidth="1"/>
    <col min="6603" max="6830" width="7.875" style="650"/>
    <col min="6831" max="6831" width="4.5" style="650" customWidth="1"/>
    <col min="6832" max="6832" width="28.375" style="650" customWidth="1"/>
    <col min="6833" max="6835" width="9" style="650" customWidth="1"/>
    <col min="6836" max="6837" width="10.875" style="650" customWidth="1"/>
    <col min="6838" max="6838" width="9.875" style="650" customWidth="1"/>
    <col min="6839" max="6839" width="10.875" style="650" customWidth="1"/>
    <col min="6840" max="6840" width="9.875" style="650" customWidth="1"/>
    <col min="6841" max="6841" width="10.875" style="650" customWidth="1"/>
    <col min="6842" max="6842" width="9.875" style="650" customWidth="1"/>
    <col min="6843" max="6843" width="10.875" style="650" customWidth="1"/>
    <col min="6844" max="6844" width="9.875" style="650" customWidth="1"/>
    <col min="6845" max="6845" width="10.875" style="650" customWidth="1"/>
    <col min="6846" max="6846" width="9.875" style="650" customWidth="1"/>
    <col min="6847" max="6847" width="12.375" style="650" customWidth="1"/>
    <col min="6848" max="6848" width="9" style="650" customWidth="1"/>
    <col min="6849" max="6849" width="15" style="650" customWidth="1"/>
    <col min="6850" max="6850" width="10.5" style="650" customWidth="1"/>
    <col min="6851" max="6851" width="12.375" style="650" customWidth="1"/>
    <col min="6852" max="6852" width="9" style="650" customWidth="1"/>
    <col min="6853" max="6853" width="15" style="650" customWidth="1"/>
    <col min="6854" max="6854" width="10.5" style="650" customWidth="1"/>
    <col min="6855" max="6855" width="9.375" style="650" customWidth="1"/>
    <col min="6856" max="6858" width="7.875" style="650" customWidth="1"/>
    <col min="6859" max="7086" width="7.875" style="650"/>
    <col min="7087" max="7087" width="4.5" style="650" customWidth="1"/>
    <col min="7088" max="7088" width="28.375" style="650" customWidth="1"/>
    <col min="7089" max="7091" width="9" style="650" customWidth="1"/>
    <col min="7092" max="7093" width="10.875" style="650" customWidth="1"/>
    <col min="7094" max="7094" width="9.875" style="650" customWidth="1"/>
    <col min="7095" max="7095" width="10.875" style="650" customWidth="1"/>
    <col min="7096" max="7096" width="9.875" style="650" customWidth="1"/>
    <col min="7097" max="7097" width="10.875" style="650" customWidth="1"/>
    <col min="7098" max="7098" width="9.875" style="650" customWidth="1"/>
    <col min="7099" max="7099" width="10.875" style="650" customWidth="1"/>
    <col min="7100" max="7100" width="9.875" style="650" customWidth="1"/>
    <col min="7101" max="7101" width="10.875" style="650" customWidth="1"/>
    <col min="7102" max="7102" width="9.875" style="650" customWidth="1"/>
    <col min="7103" max="7103" width="12.375" style="650" customWidth="1"/>
    <col min="7104" max="7104" width="9" style="650" customWidth="1"/>
    <col min="7105" max="7105" width="15" style="650" customWidth="1"/>
    <col min="7106" max="7106" width="10.5" style="650" customWidth="1"/>
    <col min="7107" max="7107" width="12.375" style="650" customWidth="1"/>
    <col min="7108" max="7108" width="9" style="650" customWidth="1"/>
    <col min="7109" max="7109" width="15" style="650" customWidth="1"/>
    <col min="7110" max="7110" width="10.5" style="650" customWidth="1"/>
    <col min="7111" max="7111" width="9.375" style="650" customWidth="1"/>
    <col min="7112" max="7114" width="7.875" style="650" customWidth="1"/>
    <col min="7115" max="7342" width="7.875" style="650"/>
    <col min="7343" max="7343" width="4.5" style="650" customWidth="1"/>
    <col min="7344" max="7344" width="28.375" style="650" customWidth="1"/>
    <col min="7345" max="7347" width="9" style="650" customWidth="1"/>
    <col min="7348" max="7349" width="10.875" style="650" customWidth="1"/>
    <col min="7350" max="7350" width="9.875" style="650" customWidth="1"/>
    <col min="7351" max="7351" width="10.875" style="650" customWidth="1"/>
    <col min="7352" max="7352" width="9.875" style="650" customWidth="1"/>
    <col min="7353" max="7353" width="10.875" style="650" customWidth="1"/>
    <col min="7354" max="7354" width="9.875" style="650" customWidth="1"/>
    <col min="7355" max="7355" width="10.875" style="650" customWidth="1"/>
    <col min="7356" max="7356" width="9.875" style="650" customWidth="1"/>
    <col min="7357" max="7357" width="10.875" style="650" customWidth="1"/>
    <col min="7358" max="7358" width="9.875" style="650" customWidth="1"/>
    <col min="7359" max="7359" width="12.375" style="650" customWidth="1"/>
    <col min="7360" max="7360" width="9" style="650" customWidth="1"/>
    <col min="7361" max="7361" width="15" style="650" customWidth="1"/>
    <col min="7362" max="7362" width="10.5" style="650" customWidth="1"/>
    <col min="7363" max="7363" width="12.375" style="650" customWidth="1"/>
    <col min="7364" max="7364" width="9" style="650" customWidth="1"/>
    <col min="7365" max="7365" width="15" style="650" customWidth="1"/>
    <col min="7366" max="7366" width="10.5" style="650" customWidth="1"/>
    <col min="7367" max="7367" width="9.375" style="650" customWidth="1"/>
    <col min="7368" max="7370" width="7.875" style="650" customWidth="1"/>
    <col min="7371" max="7598" width="7.875" style="650"/>
    <col min="7599" max="7599" width="4.5" style="650" customWidth="1"/>
    <col min="7600" max="7600" width="28.375" style="650" customWidth="1"/>
    <col min="7601" max="7603" width="9" style="650" customWidth="1"/>
    <col min="7604" max="7605" width="10.875" style="650" customWidth="1"/>
    <col min="7606" max="7606" width="9.875" style="650" customWidth="1"/>
    <col min="7607" max="7607" width="10.875" style="650" customWidth="1"/>
    <col min="7608" max="7608" width="9.875" style="650" customWidth="1"/>
    <col min="7609" max="7609" width="10.875" style="650" customWidth="1"/>
    <col min="7610" max="7610" width="9.875" style="650" customWidth="1"/>
    <col min="7611" max="7611" width="10.875" style="650" customWidth="1"/>
    <col min="7612" max="7612" width="9.875" style="650" customWidth="1"/>
    <col min="7613" max="7613" width="10.875" style="650" customWidth="1"/>
    <col min="7614" max="7614" width="9.875" style="650" customWidth="1"/>
    <col min="7615" max="7615" width="12.375" style="650" customWidth="1"/>
    <col min="7616" max="7616" width="9" style="650" customWidth="1"/>
    <col min="7617" max="7617" width="15" style="650" customWidth="1"/>
    <col min="7618" max="7618" width="10.5" style="650" customWidth="1"/>
    <col min="7619" max="7619" width="12.375" style="650" customWidth="1"/>
    <col min="7620" max="7620" width="9" style="650" customWidth="1"/>
    <col min="7621" max="7621" width="15" style="650" customWidth="1"/>
    <col min="7622" max="7622" width="10.5" style="650" customWidth="1"/>
    <col min="7623" max="7623" width="9.375" style="650" customWidth="1"/>
    <col min="7624" max="7626" width="7.875" style="650" customWidth="1"/>
    <col min="7627" max="7854" width="7.875" style="650"/>
    <col min="7855" max="7855" width="4.5" style="650" customWidth="1"/>
    <col min="7856" max="7856" width="28.375" style="650" customWidth="1"/>
    <col min="7857" max="7859" width="9" style="650" customWidth="1"/>
    <col min="7860" max="7861" width="10.875" style="650" customWidth="1"/>
    <col min="7862" max="7862" width="9.875" style="650" customWidth="1"/>
    <col min="7863" max="7863" width="10.875" style="650" customWidth="1"/>
    <col min="7864" max="7864" width="9.875" style="650" customWidth="1"/>
    <col min="7865" max="7865" width="10.875" style="650" customWidth="1"/>
    <col min="7866" max="7866" width="9.875" style="650" customWidth="1"/>
    <col min="7867" max="7867" width="10.875" style="650" customWidth="1"/>
    <col min="7868" max="7868" width="9.875" style="650" customWidth="1"/>
    <col min="7869" max="7869" width="10.875" style="650" customWidth="1"/>
    <col min="7870" max="7870" width="9.875" style="650" customWidth="1"/>
    <col min="7871" max="7871" width="12.375" style="650" customWidth="1"/>
    <col min="7872" max="7872" width="9" style="650" customWidth="1"/>
    <col min="7873" max="7873" width="15" style="650" customWidth="1"/>
    <col min="7874" max="7874" width="10.5" style="650" customWidth="1"/>
    <col min="7875" max="7875" width="12.375" style="650" customWidth="1"/>
    <col min="7876" max="7876" width="9" style="650" customWidth="1"/>
    <col min="7877" max="7877" width="15" style="650" customWidth="1"/>
    <col min="7878" max="7878" width="10.5" style="650" customWidth="1"/>
    <col min="7879" max="7879" width="9.375" style="650" customWidth="1"/>
    <col min="7880" max="7882" width="7.875" style="650" customWidth="1"/>
    <col min="7883" max="8110" width="7.875" style="650"/>
    <col min="8111" max="8111" width="4.5" style="650" customWidth="1"/>
    <col min="8112" max="8112" width="28.375" style="650" customWidth="1"/>
    <col min="8113" max="8115" width="9" style="650" customWidth="1"/>
    <col min="8116" max="8117" width="10.875" style="650" customWidth="1"/>
    <col min="8118" max="8118" width="9.875" style="650" customWidth="1"/>
    <col min="8119" max="8119" width="10.875" style="650" customWidth="1"/>
    <col min="8120" max="8120" width="9.875" style="650" customWidth="1"/>
    <col min="8121" max="8121" width="10.875" style="650" customWidth="1"/>
    <col min="8122" max="8122" width="9.875" style="650" customWidth="1"/>
    <col min="8123" max="8123" width="10.875" style="650" customWidth="1"/>
    <col min="8124" max="8124" width="9.875" style="650" customWidth="1"/>
    <col min="8125" max="8125" width="10.875" style="650" customWidth="1"/>
    <col min="8126" max="8126" width="9.875" style="650" customWidth="1"/>
    <col min="8127" max="8127" width="12.375" style="650" customWidth="1"/>
    <col min="8128" max="8128" width="9" style="650" customWidth="1"/>
    <col min="8129" max="8129" width="15" style="650" customWidth="1"/>
    <col min="8130" max="8130" width="10.5" style="650" customWidth="1"/>
    <col min="8131" max="8131" width="12.375" style="650" customWidth="1"/>
    <col min="8132" max="8132" width="9" style="650" customWidth="1"/>
    <col min="8133" max="8133" width="15" style="650" customWidth="1"/>
    <col min="8134" max="8134" width="10.5" style="650" customWidth="1"/>
    <col min="8135" max="8135" width="9.375" style="650" customWidth="1"/>
    <col min="8136" max="8138" width="7.875" style="650" customWidth="1"/>
    <col min="8139" max="8366" width="7.875" style="650"/>
    <col min="8367" max="8367" width="4.5" style="650" customWidth="1"/>
    <col min="8368" max="8368" width="28.375" style="650" customWidth="1"/>
    <col min="8369" max="8371" width="9" style="650" customWidth="1"/>
    <col min="8372" max="8373" width="10.875" style="650" customWidth="1"/>
    <col min="8374" max="8374" width="9.875" style="650" customWidth="1"/>
    <col min="8375" max="8375" width="10.875" style="650" customWidth="1"/>
    <col min="8376" max="8376" width="9.875" style="650" customWidth="1"/>
    <col min="8377" max="8377" width="10.875" style="650" customWidth="1"/>
    <col min="8378" max="8378" width="9.875" style="650" customWidth="1"/>
    <col min="8379" max="8379" width="10.875" style="650" customWidth="1"/>
    <col min="8380" max="8380" width="9.875" style="650" customWidth="1"/>
    <col min="8381" max="8381" width="10.875" style="650" customWidth="1"/>
    <col min="8382" max="8382" width="9.875" style="650" customWidth="1"/>
    <col min="8383" max="8383" width="12.375" style="650" customWidth="1"/>
    <col min="8384" max="8384" width="9" style="650" customWidth="1"/>
    <col min="8385" max="8385" width="15" style="650" customWidth="1"/>
    <col min="8386" max="8386" width="10.5" style="650" customWidth="1"/>
    <col min="8387" max="8387" width="12.375" style="650" customWidth="1"/>
    <col min="8388" max="8388" width="9" style="650" customWidth="1"/>
    <col min="8389" max="8389" width="15" style="650" customWidth="1"/>
    <col min="8390" max="8390" width="10.5" style="650" customWidth="1"/>
    <col min="8391" max="8391" width="9.375" style="650" customWidth="1"/>
    <col min="8392" max="8394" width="7.875" style="650" customWidth="1"/>
    <col min="8395" max="8622" width="7.875" style="650"/>
    <col min="8623" max="8623" width="4.5" style="650" customWidth="1"/>
    <col min="8624" max="8624" width="28.375" style="650" customWidth="1"/>
    <col min="8625" max="8627" width="9" style="650" customWidth="1"/>
    <col min="8628" max="8629" width="10.875" style="650" customWidth="1"/>
    <col min="8630" max="8630" width="9.875" style="650" customWidth="1"/>
    <col min="8631" max="8631" width="10.875" style="650" customWidth="1"/>
    <col min="8632" max="8632" width="9.875" style="650" customWidth="1"/>
    <col min="8633" max="8633" width="10.875" style="650" customWidth="1"/>
    <col min="8634" max="8634" width="9.875" style="650" customWidth="1"/>
    <col min="8635" max="8635" width="10.875" style="650" customWidth="1"/>
    <col min="8636" max="8636" width="9.875" style="650" customWidth="1"/>
    <col min="8637" max="8637" width="10.875" style="650" customWidth="1"/>
    <col min="8638" max="8638" width="9.875" style="650" customWidth="1"/>
    <col min="8639" max="8639" width="12.375" style="650" customWidth="1"/>
    <col min="8640" max="8640" width="9" style="650" customWidth="1"/>
    <col min="8641" max="8641" width="15" style="650" customWidth="1"/>
    <col min="8642" max="8642" width="10.5" style="650" customWidth="1"/>
    <col min="8643" max="8643" width="12.375" style="650" customWidth="1"/>
    <col min="8644" max="8644" width="9" style="650" customWidth="1"/>
    <col min="8645" max="8645" width="15" style="650" customWidth="1"/>
    <col min="8646" max="8646" width="10.5" style="650" customWidth="1"/>
    <col min="8647" max="8647" width="9.375" style="650" customWidth="1"/>
    <col min="8648" max="8650" width="7.875" style="650" customWidth="1"/>
    <col min="8651" max="8878" width="7.875" style="650"/>
    <col min="8879" max="8879" width="4.5" style="650" customWidth="1"/>
    <col min="8880" max="8880" width="28.375" style="650" customWidth="1"/>
    <col min="8881" max="8883" width="9" style="650" customWidth="1"/>
    <col min="8884" max="8885" width="10.875" style="650" customWidth="1"/>
    <col min="8886" max="8886" width="9.875" style="650" customWidth="1"/>
    <col min="8887" max="8887" width="10.875" style="650" customWidth="1"/>
    <col min="8888" max="8888" width="9.875" style="650" customWidth="1"/>
    <col min="8889" max="8889" width="10.875" style="650" customWidth="1"/>
    <col min="8890" max="8890" width="9.875" style="650" customWidth="1"/>
    <col min="8891" max="8891" width="10.875" style="650" customWidth="1"/>
    <col min="8892" max="8892" width="9.875" style="650" customWidth="1"/>
    <col min="8893" max="8893" width="10.875" style="650" customWidth="1"/>
    <col min="8894" max="8894" width="9.875" style="650" customWidth="1"/>
    <col min="8895" max="8895" width="12.375" style="650" customWidth="1"/>
    <col min="8896" max="8896" width="9" style="650" customWidth="1"/>
    <col min="8897" max="8897" width="15" style="650" customWidth="1"/>
    <col min="8898" max="8898" width="10.5" style="650" customWidth="1"/>
    <col min="8899" max="8899" width="12.375" style="650" customWidth="1"/>
    <col min="8900" max="8900" width="9" style="650" customWidth="1"/>
    <col min="8901" max="8901" width="15" style="650" customWidth="1"/>
    <col min="8902" max="8902" width="10.5" style="650" customWidth="1"/>
    <col min="8903" max="8903" width="9.375" style="650" customWidth="1"/>
    <col min="8904" max="8906" width="7.875" style="650" customWidth="1"/>
    <col min="8907" max="9134" width="7.875" style="650"/>
    <col min="9135" max="9135" width="4.5" style="650" customWidth="1"/>
    <col min="9136" max="9136" width="28.375" style="650" customWidth="1"/>
    <col min="9137" max="9139" width="9" style="650" customWidth="1"/>
    <col min="9140" max="9141" width="10.875" style="650" customWidth="1"/>
    <col min="9142" max="9142" width="9.875" style="650" customWidth="1"/>
    <col min="9143" max="9143" width="10.875" style="650" customWidth="1"/>
    <col min="9144" max="9144" width="9.875" style="650" customWidth="1"/>
    <col min="9145" max="9145" width="10.875" style="650" customWidth="1"/>
    <col min="9146" max="9146" width="9.875" style="650" customWidth="1"/>
    <col min="9147" max="9147" width="10.875" style="650" customWidth="1"/>
    <col min="9148" max="9148" width="9.875" style="650" customWidth="1"/>
    <col min="9149" max="9149" width="10.875" style="650" customWidth="1"/>
    <col min="9150" max="9150" width="9.875" style="650" customWidth="1"/>
    <col min="9151" max="9151" width="12.375" style="650" customWidth="1"/>
    <col min="9152" max="9152" width="9" style="650" customWidth="1"/>
    <col min="9153" max="9153" width="15" style="650" customWidth="1"/>
    <col min="9154" max="9154" width="10.5" style="650" customWidth="1"/>
    <col min="9155" max="9155" width="12.375" style="650" customWidth="1"/>
    <col min="9156" max="9156" width="9" style="650" customWidth="1"/>
    <col min="9157" max="9157" width="15" style="650" customWidth="1"/>
    <col min="9158" max="9158" width="10.5" style="650" customWidth="1"/>
    <col min="9159" max="9159" width="9.375" style="650" customWidth="1"/>
    <col min="9160" max="9162" width="7.875" style="650" customWidth="1"/>
    <col min="9163" max="9390" width="7.875" style="650"/>
    <col min="9391" max="9391" width="4.5" style="650" customWidth="1"/>
    <col min="9392" max="9392" width="28.375" style="650" customWidth="1"/>
    <col min="9393" max="9395" width="9" style="650" customWidth="1"/>
    <col min="9396" max="9397" width="10.875" style="650" customWidth="1"/>
    <col min="9398" max="9398" width="9.875" style="650" customWidth="1"/>
    <col min="9399" max="9399" width="10.875" style="650" customWidth="1"/>
    <col min="9400" max="9400" width="9.875" style="650" customWidth="1"/>
    <col min="9401" max="9401" width="10.875" style="650" customWidth="1"/>
    <col min="9402" max="9402" width="9.875" style="650" customWidth="1"/>
    <col min="9403" max="9403" width="10.875" style="650" customWidth="1"/>
    <col min="9404" max="9404" width="9.875" style="650" customWidth="1"/>
    <col min="9405" max="9405" width="10.875" style="650" customWidth="1"/>
    <col min="9406" max="9406" width="9.875" style="650" customWidth="1"/>
    <col min="9407" max="9407" width="12.375" style="650" customWidth="1"/>
    <col min="9408" max="9408" width="9" style="650" customWidth="1"/>
    <col min="9409" max="9409" width="15" style="650" customWidth="1"/>
    <col min="9410" max="9410" width="10.5" style="650" customWidth="1"/>
    <col min="9411" max="9411" width="12.375" style="650" customWidth="1"/>
    <col min="9412" max="9412" width="9" style="650" customWidth="1"/>
    <col min="9413" max="9413" width="15" style="650" customWidth="1"/>
    <col min="9414" max="9414" width="10.5" style="650" customWidth="1"/>
    <col min="9415" max="9415" width="9.375" style="650" customWidth="1"/>
    <col min="9416" max="9418" width="7.875" style="650" customWidth="1"/>
    <col min="9419" max="9646" width="7.875" style="650"/>
    <col min="9647" max="9647" width="4.5" style="650" customWidth="1"/>
    <col min="9648" max="9648" width="28.375" style="650" customWidth="1"/>
    <col min="9649" max="9651" width="9" style="650" customWidth="1"/>
    <col min="9652" max="9653" width="10.875" style="650" customWidth="1"/>
    <col min="9654" max="9654" width="9.875" style="650" customWidth="1"/>
    <col min="9655" max="9655" width="10.875" style="650" customWidth="1"/>
    <col min="9656" max="9656" width="9.875" style="650" customWidth="1"/>
    <col min="9657" max="9657" width="10.875" style="650" customWidth="1"/>
    <col min="9658" max="9658" width="9.875" style="650" customWidth="1"/>
    <col min="9659" max="9659" width="10.875" style="650" customWidth="1"/>
    <col min="9660" max="9660" width="9.875" style="650" customWidth="1"/>
    <col min="9661" max="9661" width="10.875" style="650" customWidth="1"/>
    <col min="9662" max="9662" width="9.875" style="650" customWidth="1"/>
    <col min="9663" max="9663" width="12.375" style="650" customWidth="1"/>
    <col min="9664" max="9664" width="9" style="650" customWidth="1"/>
    <col min="9665" max="9665" width="15" style="650" customWidth="1"/>
    <col min="9666" max="9666" width="10.5" style="650" customWidth="1"/>
    <col min="9667" max="9667" width="12.375" style="650" customWidth="1"/>
    <col min="9668" max="9668" width="9" style="650" customWidth="1"/>
    <col min="9669" max="9669" width="15" style="650" customWidth="1"/>
    <col min="9670" max="9670" width="10.5" style="650" customWidth="1"/>
    <col min="9671" max="9671" width="9.375" style="650" customWidth="1"/>
    <col min="9672" max="9674" width="7.875" style="650" customWidth="1"/>
    <col min="9675" max="9902" width="7.875" style="650"/>
    <col min="9903" max="9903" width="4.5" style="650" customWidth="1"/>
    <col min="9904" max="9904" width="28.375" style="650" customWidth="1"/>
    <col min="9905" max="9907" width="9" style="650" customWidth="1"/>
    <col min="9908" max="9909" width="10.875" style="650" customWidth="1"/>
    <col min="9910" max="9910" width="9.875" style="650" customWidth="1"/>
    <col min="9911" max="9911" width="10.875" style="650" customWidth="1"/>
    <col min="9912" max="9912" width="9.875" style="650" customWidth="1"/>
    <col min="9913" max="9913" width="10.875" style="650" customWidth="1"/>
    <col min="9914" max="9914" width="9.875" style="650" customWidth="1"/>
    <col min="9915" max="9915" width="10.875" style="650" customWidth="1"/>
    <col min="9916" max="9916" width="9.875" style="650" customWidth="1"/>
    <col min="9917" max="9917" width="10.875" style="650" customWidth="1"/>
    <col min="9918" max="9918" width="9.875" style="650" customWidth="1"/>
    <col min="9919" max="9919" width="12.375" style="650" customWidth="1"/>
    <col min="9920" max="9920" width="9" style="650" customWidth="1"/>
    <col min="9921" max="9921" width="15" style="650" customWidth="1"/>
    <col min="9922" max="9922" width="10.5" style="650" customWidth="1"/>
    <col min="9923" max="9923" width="12.375" style="650" customWidth="1"/>
    <col min="9924" max="9924" width="9" style="650" customWidth="1"/>
    <col min="9925" max="9925" width="15" style="650" customWidth="1"/>
    <col min="9926" max="9926" width="10.5" style="650" customWidth="1"/>
    <col min="9927" max="9927" width="9.375" style="650" customWidth="1"/>
    <col min="9928" max="9930" width="7.875" style="650" customWidth="1"/>
    <col min="9931" max="10158" width="7.875" style="650"/>
    <col min="10159" max="10159" width="4.5" style="650" customWidth="1"/>
    <col min="10160" max="10160" width="28.375" style="650" customWidth="1"/>
    <col min="10161" max="10163" width="9" style="650" customWidth="1"/>
    <col min="10164" max="10165" width="10.875" style="650" customWidth="1"/>
    <col min="10166" max="10166" width="9.875" style="650" customWidth="1"/>
    <col min="10167" max="10167" width="10.875" style="650" customWidth="1"/>
    <col min="10168" max="10168" width="9.875" style="650" customWidth="1"/>
    <col min="10169" max="10169" width="10.875" style="650" customWidth="1"/>
    <col min="10170" max="10170" width="9.875" style="650" customWidth="1"/>
    <col min="10171" max="10171" width="10.875" style="650" customWidth="1"/>
    <col min="10172" max="10172" width="9.875" style="650" customWidth="1"/>
    <col min="10173" max="10173" width="10.875" style="650" customWidth="1"/>
    <col min="10174" max="10174" width="9.875" style="650" customWidth="1"/>
    <col min="10175" max="10175" width="12.375" style="650" customWidth="1"/>
    <col min="10176" max="10176" width="9" style="650" customWidth="1"/>
    <col min="10177" max="10177" width="15" style="650" customWidth="1"/>
    <col min="10178" max="10178" width="10.5" style="650" customWidth="1"/>
    <col min="10179" max="10179" width="12.375" style="650" customWidth="1"/>
    <col min="10180" max="10180" width="9" style="650" customWidth="1"/>
    <col min="10181" max="10181" width="15" style="650" customWidth="1"/>
    <col min="10182" max="10182" width="10.5" style="650" customWidth="1"/>
    <col min="10183" max="10183" width="9.375" style="650" customWidth="1"/>
    <col min="10184" max="10186" width="7.875" style="650" customWidth="1"/>
    <col min="10187" max="10414" width="7.875" style="650"/>
    <col min="10415" max="10415" width="4.5" style="650" customWidth="1"/>
    <col min="10416" max="10416" width="28.375" style="650" customWidth="1"/>
    <col min="10417" max="10419" width="9" style="650" customWidth="1"/>
    <col min="10420" max="10421" width="10.875" style="650" customWidth="1"/>
    <col min="10422" max="10422" width="9.875" style="650" customWidth="1"/>
    <col min="10423" max="10423" width="10.875" style="650" customWidth="1"/>
    <col min="10424" max="10424" width="9.875" style="650" customWidth="1"/>
    <col min="10425" max="10425" width="10.875" style="650" customWidth="1"/>
    <col min="10426" max="10426" width="9.875" style="650" customWidth="1"/>
    <col min="10427" max="10427" width="10.875" style="650" customWidth="1"/>
    <col min="10428" max="10428" width="9.875" style="650" customWidth="1"/>
    <col min="10429" max="10429" width="10.875" style="650" customWidth="1"/>
    <col min="10430" max="10430" width="9.875" style="650" customWidth="1"/>
    <col min="10431" max="10431" width="12.375" style="650" customWidth="1"/>
    <col min="10432" max="10432" width="9" style="650" customWidth="1"/>
    <col min="10433" max="10433" width="15" style="650" customWidth="1"/>
    <col min="10434" max="10434" width="10.5" style="650" customWidth="1"/>
    <col min="10435" max="10435" width="12.375" style="650" customWidth="1"/>
    <col min="10436" max="10436" width="9" style="650" customWidth="1"/>
    <col min="10437" max="10437" width="15" style="650" customWidth="1"/>
    <col min="10438" max="10438" width="10.5" style="650" customWidth="1"/>
    <col min="10439" max="10439" width="9.375" style="650" customWidth="1"/>
    <col min="10440" max="10442" width="7.875" style="650" customWidth="1"/>
    <col min="10443" max="10670" width="7.875" style="650"/>
    <col min="10671" max="10671" width="4.5" style="650" customWidth="1"/>
    <col min="10672" max="10672" width="28.375" style="650" customWidth="1"/>
    <col min="10673" max="10675" width="9" style="650" customWidth="1"/>
    <col min="10676" max="10677" width="10.875" style="650" customWidth="1"/>
    <col min="10678" max="10678" width="9.875" style="650" customWidth="1"/>
    <col min="10679" max="10679" width="10.875" style="650" customWidth="1"/>
    <col min="10680" max="10680" width="9.875" style="650" customWidth="1"/>
    <col min="10681" max="10681" width="10.875" style="650" customWidth="1"/>
    <col min="10682" max="10682" width="9.875" style="650" customWidth="1"/>
    <col min="10683" max="10683" width="10.875" style="650" customWidth="1"/>
    <col min="10684" max="10684" width="9.875" style="650" customWidth="1"/>
    <col min="10685" max="10685" width="10.875" style="650" customWidth="1"/>
    <col min="10686" max="10686" width="9.875" style="650" customWidth="1"/>
    <col min="10687" max="10687" width="12.375" style="650" customWidth="1"/>
    <col min="10688" max="10688" width="9" style="650" customWidth="1"/>
    <col min="10689" max="10689" width="15" style="650" customWidth="1"/>
    <col min="10690" max="10690" width="10.5" style="650" customWidth="1"/>
    <col min="10691" max="10691" width="12.375" style="650" customWidth="1"/>
    <col min="10692" max="10692" width="9" style="650" customWidth="1"/>
    <col min="10693" max="10693" width="15" style="650" customWidth="1"/>
    <col min="10694" max="10694" width="10.5" style="650" customWidth="1"/>
    <col min="10695" max="10695" width="9.375" style="650" customWidth="1"/>
    <col min="10696" max="10698" width="7.875" style="650" customWidth="1"/>
    <col min="10699" max="10926" width="7.875" style="650"/>
    <col min="10927" max="10927" width="4.5" style="650" customWidth="1"/>
    <col min="10928" max="10928" width="28.375" style="650" customWidth="1"/>
    <col min="10929" max="10931" width="9" style="650" customWidth="1"/>
    <col min="10932" max="10933" width="10.875" style="650" customWidth="1"/>
    <col min="10934" max="10934" width="9.875" style="650" customWidth="1"/>
    <col min="10935" max="10935" width="10.875" style="650" customWidth="1"/>
    <col min="10936" max="10936" width="9.875" style="650" customWidth="1"/>
    <col min="10937" max="10937" width="10.875" style="650" customWidth="1"/>
    <col min="10938" max="10938" width="9.875" style="650" customWidth="1"/>
    <col min="10939" max="10939" width="10.875" style="650" customWidth="1"/>
    <col min="10940" max="10940" width="9.875" style="650" customWidth="1"/>
    <col min="10941" max="10941" width="10.875" style="650" customWidth="1"/>
    <col min="10942" max="10942" width="9.875" style="650" customWidth="1"/>
    <col min="10943" max="10943" width="12.375" style="650" customWidth="1"/>
    <col min="10944" max="10944" width="9" style="650" customWidth="1"/>
    <col min="10945" max="10945" width="15" style="650" customWidth="1"/>
    <col min="10946" max="10946" width="10.5" style="650" customWidth="1"/>
    <col min="10947" max="10947" width="12.375" style="650" customWidth="1"/>
    <col min="10948" max="10948" width="9" style="650" customWidth="1"/>
    <col min="10949" max="10949" width="15" style="650" customWidth="1"/>
    <col min="10950" max="10950" width="10.5" style="650" customWidth="1"/>
    <col min="10951" max="10951" width="9.375" style="650" customWidth="1"/>
    <col min="10952" max="10954" width="7.875" style="650" customWidth="1"/>
    <col min="10955" max="11182" width="7.875" style="650"/>
    <col min="11183" max="11183" width="4.5" style="650" customWidth="1"/>
    <col min="11184" max="11184" width="28.375" style="650" customWidth="1"/>
    <col min="11185" max="11187" width="9" style="650" customWidth="1"/>
    <col min="11188" max="11189" width="10.875" style="650" customWidth="1"/>
    <col min="11190" max="11190" width="9.875" style="650" customWidth="1"/>
    <col min="11191" max="11191" width="10.875" style="650" customWidth="1"/>
    <col min="11192" max="11192" width="9.875" style="650" customWidth="1"/>
    <col min="11193" max="11193" width="10.875" style="650" customWidth="1"/>
    <col min="11194" max="11194" width="9.875" style="650" customWidth="1"/>
    <col min="11195" max="11195" width="10.875" style="650" customWidth="1"/>
    <col min="11196" max="11196" width="9.875" style="650" customWidth="1"/>
    <col min="11197" max="11197" width="10.875" style="650" customWidth="1"/>
    <col min="11198" max="11198" width="9.875" style="650" customWidth="1"/>
    <col min="11199" max="11199" width="12.375" style="650" customWidth="1"/>
    <col min="11200" max="11200" width="9" style="650" customWidth="1"/>
    <col min="11201" max="11201" width="15" style="650" customWidth="1"/>
    <col min="11202" max="11202" width="10.5" style="650" customWidth="1"/>
    <col min="11203" max="11203" width="12.375" style="650" customWidth="1"/>
    <col min="11204" max="11204" width="9" style="650" customWidth="1"/>
    <col min="11205" max="11205" width="15" style="650" customWidth="1"/>
    <col min="11206" max="11206" width="10.5" style="650" customWidth="1"/>
    <col min="11207" max="11207" width="9.375" style="650" customWidth="1"/>
    <col min="11208" max="11210" width="7.875" style="650" customWidth="1"/>
    <col min="11211" max="11438" width="7.875" style="650"/>
    <col min="11439" max="11439" width="4.5" style="650" customWidth="1"/>
    <col min="11440" max="11440" width="28.375" style="650" customWidth="1"/>
    <col min="11441" max="11443" width="9" style="650" customWidth="1"/>
    <col min="11444" max="11445" width="10.875" style="650" customWidth="1"/>
    <col min="11446" max="11446" width="9.875" style="650" customWidth="1"/>
    <col min="11447" max="11447" width="10.875" style="650" customWidth="1"/>
    <col min="11448" max="11448" width="9.875" style="650" customWidth="1"/>
    <col min="11449" max="11449" width="10.875" style="650" customWidth="1"/>
    <col min="11450" max="11450" width="9.875" style="650" customWidth="1"/>
    <col min="11451" max="11451" width="10.875" style="650" customWidth="1"/>
    <col min="11452" max="11452" width="9.875" style="650" customWidth="1"/>
    <col min="11453" max="11453" width="10.875" style="650" customWidth="1"/>
    <col min="11454" max="11454" width="9.875" style="650" customWidth="1"/>
    <col min="11455" max="11455" width="12.375" style="650" customWidth="1"/>
    <col min="11456" max="11456" width="9" style="650" customWidth="1"/>
    <col min="11457" max="11457" width="15" style="650" customWidth="1"/>
    <col min="11458" max="11458" width="10.5" style="650" customWidth="1"/>
    <col min="11459" max="11459" width="12.375" style="650" customWidth="1"/>
    <col min="11460" max="11460" width="9" style="650" customWidth="1"/>
    <col min="11461" max="11461" width="15" style="650" customWidth="1"/>
    <col min="11462" max="11462" width="10.5" style="650" customWidth="1"/>
    <col min="11463" max="11463" width="9.375" style="650" customWidth="1"/>
    <col min="11464" max="11466" width="7.875" style="650" customWidth="1"/>
    <col min="11467" max="11694" width="7.875" style="650"/>
    <col min="11695" max="11695" width="4.5" style="650" customWidth="1"/>
    <col min="11696" max="11696" width="28.375" style="650" customWidth="1"/>
    <col min="11697" max="11699" width="9" style="650" customWidth="1"/>
    <col min="11700" max="11701" width="10.875" style="650" customWidth="1"/>
    <col min="11702" max="11702" width="9.875" style="650" customWidth="1"/>
    <col min="11703" max="11703" width="10.875" style="650" customWidth="1"/>
    <col min="11704" max="11704" width="9.875" style="650" customWidth="1"/>
    <col min="11705" max="11705" width="10.875" style="650" customWidth="1"/>
    <col min="11706" max="11706" width="9.875" style="650" customWidth="1"/>
    <col min="11707" max="11707" width="10.875" style="650" customWidth="1"/>
    <col min="11708" max="11708" width="9.875" style="650" customWidth="1"/>
    <col min="11709" max="11709" width="10.875" style="650" customWidth="1"/>
    <col min="11710" max="11710" width="9.875" style="650" customWidth="1"/>
    <col min="11711" max="11711" width="12.375" style="650" customWidth="1"/>
    <col min="11712" max="11712" width="9" style="650" customWidth="1"/>
    <col min="11713" max="11713" width="15" style="650" customWidth="1"/>
    <col min="11714" max="11714" width="10.5" style="650" customWidth="1"/>
    <col min="11715" max="11715" width="12.375" style="650" customWidth="1"/>
    <col min="11716" max="11716" width="9" style="650" customWidth="1"/>
    <col min="11717" max="11717" width="15" style="650" customWidth="1"/>
    <col min="11718" max="11718" width="10.5" style="650" customWidth="1"/>
    <col min="11719" max="11719" width="9.375" style="650" customWidth="1"/>
    <col min="11720" max="11722" width="7.875" style="650" customWidth="1"/>
    <col min="11723" max="11950" width="7.875" style="650"/>
    <col min="11951" max="11951" width="4.5" style="650" customWidth="1"/>
    <col min="11952" max="11952" width="28.375" style="650" customWidth="1"/>
    <col min="11953" max="11955" width="9" style="650" customWidth="1"/>
    <col min="11956" max="11957" width="10.875" style="650" customWidth="1"/>
    <col min="11958" max="11958" width="9.875" style="650" customWidth="1"/>
    <col min="11959" max="11959" width="10.875" style="650" customWidth="1"/>
    <col min="11960" max="11960" width="9.875" style="650" customWidth="1"/>
    <col min="11961" max="11961" width="10.875" style="650" customWidth="1"/>
    <col min="11962" max="11962" width="9.875" style="650" customWidth="1"/>
    <col min="11963" max="11963" width="10.875" style="650" customWidth="1"/>
    <col min="11964" max="11964" width="9.875" style="650" customWidth="1"/>
    <col min="11965" max="11965" width="10.875" style="650" customWidth="1"/>
    <col min="11966" max="11966" width="9.875" style="650" customWidth="1"/>
    <col min="11967" max="11967" width="12.375" style="650" customWidth="1"/>
    <col min="11968" max="11968" width="9" style="650" customWidth="1"/>
    <col min="11969" max="11969" width="15" style="650" customWidth="1"/>
    <col min="11970" max="11970" width="10.5" style="650" customWidth="1"/>
    <col min="11971" max="11971" width="12.375" style="650" customWidth="1"/>
    <col min="11972" max="11972" width="9" style="650" customWidth="1"/>
    <col min="11973" max="11973" width="15" style="650" customWidth="1"/>
    <col min="11974" max="11974" width="10.5" style="650" customWidth="1"/>
    <col min="11975" max="11975" width="9.375" style="650" customWidth="1"/>
    <col min="11976" max="11978" width="7.875" style="650" customWidth="1"/>
    <col min="11979" max="12206" width="7.875" style="650"/>
    <col min="12207" max="12207" width="4.5" style="650" customWidth="1"/>
    <col min="12208" max="12208" width="28.375" style="650" customWidth="1"/>
    <col min="12209" max="12211" width="9" style="650" customWidth="1"/>
    <col min="12212" max="12213" width="10.875" style="650" customWidth="1"/>
    <col min="12214" max="12214" width="9.875" style="650" customWidth="1"/>
    <col min="12215" max="12215" width="10.875" style="650" customWidth="1"/>
    <col min="12216" max="12216" width="9.875" style="650" customWidth="1"/>
    <col min="12217" max="12217" width="10.875" style="650" customWidth="1"/>
    <col min="12218" max="12218" width="9.875" style="650" customWidth="1"/>
    <col min="12219" max="12219" width="10.875" style="650" customWidth="1"/>
    <col min="12220" max="12220" width="9.875" style="650" customWidth="1"/>
    <col min="12221" max="12221" width="10.875" style="650" customWidth="1"/>
    <col min="12222" max="12222" width="9.875" style="650" customWidth="1"/>
    <col min="12223" max="12223" width="12.375" style="650" customWidth="1"/>
    <col min="12224" max="12224" width="9" style="650" customWidth="1"/>
    <col min="12225" max="12225" width="15" style="650" customWidth="1"/>
    <col min="12226" max="12226" width="10.5" style="650" customWidth="1"/>
    <col min="12227" max="12227" width="12.375" style="650" customWidth="1"/>
    <col min="12228" max="12228" width="9" style="650" customWidth="1"/>
    <col min="12229" max="12229" width="15" style="650" customWidth="1"/>
    <col min="12230" max="12230" width="10.5" style="650" customWidth="1"/>
    <col min="12231" max="12231" width="9.375" style="650" customWidth="1"/>
    <col min="12232" max="12234" width="7.875" style="650" customWidth="1"/>
    <col min="12235" max="12462" width="7.875" style="650"/>
    <col min="12463" max="12463" width="4.5" style="650" customWidth="1"/>
    <col min="12464" max="12464" width="28.375" style="650" customWidth="1"/>
    <col min="12465" max="12467" width="9" style="650" customWidth="1"/>
    <col min="12468" max="12469" width="10.875" style="650" customWidth="1"/>
    <col min="12470" max="12470" width="9.875" style="650" customWidth="1"/>
    <col min="12471" max="12471" width="10.875" style="650" customWidth="1"/>
    <col min="12472" max="12472" width="9.875" style="650" customWidth="1"/>
    <col min="12473" max="12473" width="10.875" style="650" customWidth="1"/>
    <col min="12474" max="12474" width="9.875" style="650" customWidth="1"/>
    <col min="12475" max="12475" width="10.875" style="650" customWidth="1"/>
    <col min="12476" max="12476" width="9.875" style="650" customWidth="1"/>
    <col min="12477" max="12477" width="10.875" style="650" customWidth="1"/>
    <col min="12478" max="12478" width="9.875" style="650" customWidth="1"/>
    <col min="12479" max="12479" width="12.375" style="650" customWidth="1"/>
    <col min="12480" max="12480" width="9" style="650" customWidth="1"/>
    <col min="12481" max="12481" width="15" style="650" customWidth="1"/>
    <col min="12482" max="12482" width="10.5" style="650" customWidth="1"/>
    <col min="12483" max="12483" width="12.375" style="650" customWidth="1"/>
    <col min="12484" max="12484" width="9" style="650" customWidth="1"/>
    <col min="12485" max="12485" width="15" style="650" customWidth="1"/>
    <col min="12486" max="12486" width="10.5" style="650" customWidth="1"/>
    <col min="12487" max="12487" width="9.375" style="650" customWidth="1"/>
    <col min="12488" max="12490" width="7.875" style="650" customWidth="1"/>
    <col min="12491" max="12718" width="7.875" style="650"/>
    <col min="12719" max="12719" width="4.5" style="650" customWidth="1"/>
    <col min="12720" max="12720" width="28.375" style="650" customWidth="1"/>
    <col min="12721" max="12723" width="9" style="650" customWidth="1"/>
    <col min="12724" max="12725" width="10.875" style="650" customWidth="1"/>
    <col min="12726" max="12726" width="9.875" style="650" customWidth="1"/>
    <col min="12727" max="12727" width="10.875" style="650" customWidth="1"/>
    <col min="12728" max="12728" width="9.875" style="650" customWidth="1"/>
    <col min="12729" max="12729" width="10.875" style="650" customWidth="1"/>
    <col min="12730" max="12730" width="9.875" style="650" customWidth="1"/>
    <col min="12731" max="12731" width="10.875" style="650" customWidth="1"/>
    <col min="12732" max="12732" width="9.875" style="650" customWidth="1"/>
    <col min="12733" max="12733" width="10.875" style="650" customWidth="1"/>
    <col min="12734" max="12734" width="9.875" style="650" customWidth="1"/>
    <col min="12735" max="12735" width="12.375" style="650" customWidth="1"/>
    <col min="12736" max="12736" width="9" style="650" customWidth="1"/>
    <col min="12737" max="12737" width="15" style="650" customWidth="1"/>
    <col min="12738" max="12738" width="10.5" style="650" customWidth="1"/>
    <col min="12739" max="12739" width="12.375" style="650" customWidth="1"/>
    <col min="12740" max="12740" width="9" style="650" customWidth="1"/>
    <col min="12741" max="12741" width="15" style="650" customWidth="1"/>
    <col min="12742" max="12742" width="10.5" style="650" customWidth="1"/>
    <col min="12743" max="12743" width="9.375" style="650" customWidth="1"/>
    <col min="12744" max="12746" width="7.875" style="650" customWidth="1"/>
    <col min="12747" max="12974" width="7.875" style="650"/>
    <col min="12975" max="12975" width="4.5" style="650" customWidth="1"/>
    <col min="12976" max="12976" width="28.375" style="650" customWidth="1"/>
    <col min="12977" max="12979" width="9" style="650" customWidth="1"/>
    <col min="12980" max="12981" width="10.875" style="650" customWidth="1"/>
    <col min="12982" max="12982" width="9.875" style="650" customWidth="1"/>
    <col min="12983" max="12983" width="10.875" style="650" customWidth="1"/>
    <col min="12984" max="12984" width="9.875" style="650" customWidth="1"/>
    <col min="12985" max="12985" width="10.875" style="650" customWidth="1"/>
    <col min="12986" max="12986" width="9.875" style="650" customWidth="1"/>
    <col min="12987" max="12987" width="10.875" style="650" customWidth="1"/>
    <col min="12988" max="12988" width="9.875" style="650" customWidth="1"/>
    <col min="12989" max="12989" width="10.875" style="650" customWidth="1"/>
    <col min="12990" max="12990" width="9.875" style="650" customWidth="1"/>
    <col min="12991" max="12991" width="12.375" style="650" customWidth="1"/>
    <col min="12992" max="12992" width="9" style="650" customWidth="1"/>
    <col min="12993" max="12993" width="15" style="650" customWidth="1"/>
    <col min="12994" max="12994" width="10.5" style="650" customWidth="1"/>
    <col min="12995" max="12995" width="12.375" style="650" customWidth="1"/>
    <col min="12996" max="12996" width="9" style="650" customWidth="1"/>
    <col min="12997" max="12997" width="15" style="650" customWidth="1"/>
    <col min="12998" max="12998" width="10.5" style="650" customWidth="1"/>
    <col min="12999" max="12999" width="9.375" style="650" customWidth="1"/>
    <col min="13000" max="13002" width="7.875" style="650" customWidth="1"/>
    <col min="13003" max="13230" width="7.875" style="650"/>
    <col min="13231" max="13231" width="4.5" style="650" customWidth="1"/>
    <col min="13232" max="13232" width="28.375" style="650" customWidth="1"/>
    <col min="13233" max="13235" width="9" style="650" customWidth="1"/>
    <col min="13236" max="13237" width="10.875" style="650" customWidth="1"/>
    <col min="13238" max="13238" width="9.875" style="650" customWidth="1"/>
    <col min="13239" max="13239" width="10.875" style="650" customWidth="1"/>
    <col min="13240" max="13240" width="9.875" style="650" customWidth="1"/>
    <col min="13241" max="13241" width="10.875" style="650" customWidth="1"/>
    <col min="13242" max="13242" width="9.875" style="650" customWidth="1"/>
    <col min="13243" max="13243" width="10.875" style="650" customWidth="1"/>
    <col min="13244" max="13244" width="9.875" style="650" customWidth="1"/>
    <col min="13245" max="13245" width="10.875" style="650" customWidth="1"/>
    <col min="13246" max="13246" width="9.875" style="650" customWidth="1"/>
    <col min="13247" max="13247" width="12.375" style="650" customWidth="1"/>
    <col min="13248" max="13248" width="9" style="650" customWidth="1"/>
    <col min="13249" max="13249" width="15" style="650" customWidth="1"/>
    <col min="13250" max="13250" width="10.5" style="650" customWidth="1"/>
    <col min="13251" max="13251" width="12.375" style="650" customWidth="1"/>
    <col min="13252" max="13252" width="9" style="650" customWidth="1"/>
    <col min="13253" max="13253" width="15" style="650" customWidth="1"/>
    <col min="13254" max="13254" width="10.5" style="650" customWidth="1"/>
    <col min="13255" max="13255" width="9.375" style="650" customWidth="1"/>
    <col min="13256" max="13258" width="7.875" style="650" customWidth="1"/>
    <col min="13259" max="13486" width="7.875" style="650"/>
    <col min="13487" max="13487" width="4.5" style="650" customWidth="1"/>
    <col min="13488" max="13488" width="28.375" style="650" customWidth="1"/>
    <col min="13489" max="13491" width="9" style="650" customWidth="1"/>
    <col min="13492" max="13493" width="10.875" style="650" customWidth="1"/>
    <col min="13494" max="13494" width="9.875" style="650" customWidth="1"/>
    <col min="13495" max="13495" width="10.875" style="650" customWidth="1"/>
    <col min="13496" max="13496" width="9.875" style="650" customWidth="1"/>
    <col min="13497" max="13497" width="10.875" style="650" customWidth="1"/>
    <col min="13498" max="13498" width="9.875" style="650" customWidth="1"/>
    <col min="13499" max="13499" width="10.875" style="650" customWidth="1"/>
    <col min="13500" max="13500" width="9.875" style="650" customWidth="1"/>
    <col min="13501" max="13501" width="10.875" style="650" customWidth="1"/>
    <col min="13502" max="13502" width="9.875" style="650" customWidth="1"/>
    <col min="13503" max="13503" width="12.375" style="650" customWidth="1"/>
    <col min="13504" max="13504" width="9" style="650" customWidth="1"/>
    <col min="13505" max="13505" width="15" style="650" customWidth="1"/>
    <col min="13506" max="13506" width="10.5" style="650" customWidth="1"/>
    <col min="13507" max="13507" width="12.375" style="650" customWidth="1"/>
    <col min="13508" max="13508" width="9" style="650" customWidth="1"/>
    <col min="13509" max="13509" width="15" style="650" customWidth="1"/>
    <col min="13510" max="13510" width="10.5" style="650" customWidth="1"/>
    <col min="13511" max="13511" width="9.375" style="650" customWidth="1"/>
    <col min="13512" max="13514" width="7.875" style="650" customWidth="1"/>
    <col min="13515" max="13742" width="7.875" style="650"/>
    <col min="13743" max="13743" width="4.5" style="650" customWidth="1"/>
    <col min="13744" max="13744" width="28.375" style="650" customWidth="1"/>
    <col min="13745" max="13747" width="9" style="650" customWidth="1"/>
    <col min="13748" max="13749" width="10.875" style="650" customWidth="1"/>
    <col min="13750" max="13750" width="9.875" style="650" customWidth="1"/>
    <col min="13751" max="13751" width="10.875" style="650" customWidth="1"/>
    <col min="13752" max="13752" width="9.875" style="650" customWidth="1"/>
    <col min="13753" max="13753" width="10.875" style="650" customWidth="1"/>
    <col min="13754" max="13754" width="9.875" style="650" customWidth="1"/>
    <col min="13755" max="13755" width="10.875" style="650" customWidth="1"/>
    <col min="13756" max="13756" width="9.875" style="650" customWidth="1"/>
    <col min="13757" max="13757" width="10.875" style="650" customWidth="1"/>
    <col min="13758" max="13758" width="9.875" style="650" customWidth="1"/>
    <col min="13759" max="13759" width="12.375" style="650" customWidth="1"/>
    <col min="13760" max="13760" width="9" style="650" customWidth="1"/>
    <col min="13761" max="13761" width="15" style="650" customWidth="1"/>
    <col min="13762" max="13762" width="10.5" style="650" customWidth="1"/>
    <col min="13763" max="13763" width="12.375" style="650" customWidth="1"/>
    <col min="13764" max="13764" width="9" style="650" customWidth="1"/>
    <col min="13765" max="13765" width="15" style="650" customWidth="1"/>
    <col min="13766" max="13766" width="10.5" style="650" customWidth="1"/>
    <col min="13767" max="13767" width="9.375" style="650" customWidth="1"/>
    <col min="13768" max="13770" width="7.875" style="650" customWidth="1"/>
    <col min="13771" max="13998" width="7.875" style="650"/>
    <col min="13999" max="13999" width="4.5" style="650" customWidth="1"/>
    <col min="14000" max="14000" width="28.375" style="650" customWidth="1"/>
    <col min="14001" max="14003" width="9" style="650" customWidth="1"/>
    <col min="14004" max="14005" width="10.875" style="650" customWidth="1"/>
    <col min="14006" max="14006" width="9.875" style="650" customWidth="1"/>
    <col min="14007" max="14007" width="10.875" style="650" customWidth="1"/>
    <col min="14008" max="14008" width="9.875" style="650" customWidth="1"/>
    <col min="14009" max="14009" width="10.875" style="650" customWidth="1"/>
    <col min="14010" max="14010" width="9.875" style="650" customWidth="1"/>
    <col min="14011" max="14011" width="10.875" style="650" customWidth="1"/>
    <col min="14012" max="14012" width="9.875" style="650" customWidth="1"/>
    <col min="14013" max="14013" width="10.875" style="650" customWidth="1"/>
    <col min="14014" max="14014" width="9.875" style="650" customWidth="1"/>
    <col min="14015" max="14015" width="12.375" style="650" customWidth="1"/>
    <col min="14016" max="14016" width="9" style="650" customWidth="1"/>
    <col min="14017" max="14017" width="15" style="650" customWidth="1"/>
    <col min="14018" max="14018" width="10.5" style="650" customWidth="1"/>
    <col min="14019" max="14019" width="12.375" style="650" customWidth="1"/>
    <col min="14020" max="14020" width="9" style="650" customWidth="1"/>
    <col min="14021" max="14021" width="15" style="650" customWidth="1"/>
    <col min="14022" max="14022" width="10.5" style="650" customWidth="1"/>
    <col min="14023" max="14023" width="9.375" style="650" customWidth="1"/>
    <col min="14024" max="14026" width="7.875" style="650" customWidth="1"/>
    <col min="14027" max="14254" width="7.875" style="650"/>
    <col min="14255" max="14255" width="4.5" style="650" customWidth="1"/>
    <col min="14256" max="14256" width="28.375" style="650" customWidth="1"/>
    <col min="14257" max="14259" width="9" style="650" customWidth="1"/>
    <col min="14260" max="14261" width="10.875" style="650" customWidth="1"/>
    <col min="14262" max="14262" width="9.875" style="650" customWidth="1"/>
    <col min="14263" max="14263" width="10.875" style="650" customWidth="1"/>
    <col min="14264" max="14264" width="9.875" style="650" customWidth="1"/>
    <col min="14265" max="14265" width="10.875" style="650" customWidth="1"/>
    <col min="14266" max="14266" width="9.875" style="650" customWidth="1"/>
    <col min="14267" max="14267" width="10.875" style="650" customWidth="1"/>
    <col min="14268" max="14268" width="9.875" style="650" customWidth="1"/>
    <col min="14269" max="14269" width="10.875" style="650" customWidth="1"/>
    <col min="14270" max="14270" width="9.875" style="650" customWidth="1"/>
    <col min="14271" max="14271" width="12.375" style="650" customWidth="1"/>
    <col min="14272" max="14272" width="9" style="650" customWidth="1"/>
    <col min="14273" max="14273" width="15" style="650" customWidth="1"/>
    <col min="14274" max="14274" width="10.5" style="650" customWidth="1"/>
    <col min="14275" max="14275" width="12.375" style="650" customWidth="1"/>
    <col min="14276" max="14276" width="9" style="650" customWidth="1"/>
    <col min="14277" max="14277" width="15" style="650" customWidth="1"/>
    <col min="14278" max="14278" width="10.5" style="650" customWidth="1"/>
    <col min="14279" max="14279" width="9.375" style="650" customWidth="1"/>
    <col min="14280" max="14282" width="7.875" style="650" customWidth="1"/>
    <col min="14283" max="14510" width="7.875" style="650"/>
    <col min="14511" max="14511" width="4.5" style="650" customWidth="1"/>
    <col min="14512" max="14512" width="28.375" style="650" customWidth="1"/>
    <col min="14513" max="14515" width="9" style="650" customWidth="1"/>
    <col min="14516" max="14517" width="10.875" style="650" customWidth="1"/>
    <col min="14518" max="14518" width="9.875" style="650" customWidth="1"/>
    <col min="14519" max="14519" width="10.875" style="650" customWidth="1"/>
    <col min="14520" max="14520" width="9.875" style="650" customWidth="1"/>
    <col min="14521" max="14521" width="10.875" style="650" customWidth="1"/>
    <col min="14522" max="14522" width="9.875" style="650" customWidth="1"/>
    <col min="14523" max="14523" width="10.875" style="650" customWidth="1"/>
    <col min="14524" max="14524" width="9.875" style="650" customWidth="1"/>
    <col min="14525" max="14525" width="10.875" style="650" customWidth="1"/>
    <col min="14526" max="14526" width="9.875" style="650" customWidth="1"/>
    <col min="14527" max="14527" width="12.375" style="650" customWidth="1"/>
    <col min="14528" max="14528" width="9" style="650" customWidth="1"/>
    <col min="14529" max="14529" width="15" style="650" customWidth="1"/>
    <col min="14530" max="14530" width="10.5" style="650" customWidth="1"/>
    <col min="14531" max="14531" width="12.375" style="650" customWidth="1"/>
    <col min="14532" max="14532" width="9" style="650" customWidth="1"/>
    <col min="14533" max="14533" width="15" style="650" customWidth="1"/>
    <col min="14534" max="14534" width="10.5" style="650" customWidth="1"/>
    <col min="14535" max="14535" width="9.375" style="650" customWidth="1"/>
    <col min="14536" max="14538" width="7.875" style="650" customWidth="1"/>
    <col min="14539" max="14766" width="7.875" style="650"/>
    <col min="14767" max="14767" width="4.5" style="650" customWidth="1"/>
    <col min="14768" max="14768" width="28.375" style="650" customWidth="1"/>
    <col min="14769" max="14771" width="9" style="650" customWidth="1"/>
    <col min="14772" max="14773" width="10.875" style="650" customWidth="1"/>
    <col min="14774" max="14774" width="9.875" style="650" customWidth="1"/>
    <col min="14775" max="14775" width="10.875" style="650" customWidth="1"/>
    <col min="14776" max="14776" width="9.875" style="650" customWidth="1"/>
    <col min="14777" max="14777" width="10.875" style="650" customWidth="1"/>
    <col min="14778" max="14778" width="9.875" style="650" customWidth="1"/>
    <col min="14779" max="14779" width="10.875" style="650" customWidth="1"/>
    <col min="14780" max="14780" width="9.875" style="650" customWidth="1"/>
    <col min="14781" max="14781" width="10.875" style="650" customWidth="1"/>
    <col min="14782" max="14782" width="9.875" style="650" customWidth="1"/>
    <col min="14783" max="14783" width="12.375" style="650" customWidth="1"/>
    <col min="14784" max="14784" width="9" style="650" customWidth="1"/>
    <col min="14785" max="14785" width="15" style="650" customWidth="1"/>
    <col min="14786" max="14786" width="10.5" style="650" customWidth="1"/>
    <col min="14787" max="14787" width="12.375" style="650" customWidth="1"/>
    <col min="14788" max="14788" width="9" style="650" customWidth="1"/>
    <col min="14789" max="14789" width="15" style="650" customWidth="1"/>
    <col min="14790" max="14790" width="10.5" style="650" customWidth="1"/>
    <col min="14791" max="14791" width="9.375" style="650" customWidth="1"/>
    <col min="14792" max="14794" width="7.875" style="650" customWidth="1"/>
    <col min="14795" max="15022" width="7.875" style="650"/>
    <col min="15023" max="15023" width="4.5" style="650" customWidth="1"/>
    <col min="15024" max="15024" width="28.375" style="650" customWidth="1"/>
    <col min="15025" max="15027" width="9" style="650" customWidth="1"/>
    <col min="15028" max="15029" width="10.875" style="650" customWidth="1"/>
    <col min="15030" max="15030" width="9.875" style="650" customWidth="1"/>
    <col min="15031" max="15031" width="10.875" style="650" customWidth="1"/>
    <col min="15032" max="15032" width="9.875" style="650" customWidth="1"/>
    <col min="15033" max="15033" width="10.875" style="650" customWidth="1"/>
    <col min="15034" max="15034" width="9.875" style="650" customWidth="1"/>
    <col min="15035" max="15035" width="10.875" style="650" customWidth="1"/>
    <col min="15036" max="15036" width="9.875" style="650" customWidth="1"/>
    <col min="15037" max="15037" width="10.875" style="650" customWidth="1"/>
    <col min="15038" max="15038" width="9.875" style="650" customWidth="1"/>
    <col min="15039" max="15039" width="12.375" style="650" customWidth="1"/>
    <col min="15040" max="15040" width="9" style="650" customWidth="1"/>
    <col min="15041" max="15041" width="15" style="650" customWidth="1"/>
    <col min="15042" max="15042" width="10.5" style="650" customWidth="1"/>
    <col min="15043" max="15043" width="12.375" style="650" customWidth="1"/>
    <col min="15044" max="15044" width="9" style="650" customWidth="1"/>
    <col min="15045" max="15045" width="15" style="650" customWidth="1"/>
    <col min="15046" max="15046" width="10.5" style="650" customWidth="1"/>
    <col min="15047" max="15047" width="9.375" style="650" customWidth="1"/>
    <col min="15048" max="15050" width="7.875" style="650" customWidth="1"/>
    <col min="15051" max="15278" width="7.875" style="650"/>
    <col min="15279" max="15279" width="4.5" style="650" customWidth="1"/>
    <col min="15280" max="15280" width="28.375" style="650" customWidth="1"/>
    <col min="15281" max="15283" width="9" style="650" customWidth="1"/>
    <col min="15284" max="15285" width="10.875" style="650" customWidth="1"/>
    <col min="15286" max="15286" width="9.875" style="650" customWidth="1"/>
    <col min="15287" max="15287" width="10.875" style="650" customWidth="1"/>
    <col min="15288" max="15288" width="9.875" style="650" customWidth="1"/>
    <col min="15289" max="15289" width="10.875" style="650" customWidth="1"/>
    <col min="15290" max="15290" width="9.875" style="650" customWidth="1"/>
    <col min="15291" max="15291" width="10.875" style="650" customWidth="1"/>
    <col min="15292" max="15292" width="9.875" style="650" customWidth="1"/>
    <col min="15293" max="15293" width="10.875" style="650" customWidth="1"/>
    <col min="15294" max="15294" width="9.875" style="650" customWidth="1"/>
    <col min="15295" max="15295" width="12.375" style="650" customWidth="1"/>
    <col min="15296" max="15296" width="9" style="650" customWidth="1"/>
    <col min="15297" max="15297" width="15" style="650" customWidth="1"/>
    <col min="15298" max="15298" width="10.5" style="650" customWidth="1"/>
    <col min="15299" max="15299" width="12.375" style="650" customWidth="1"/>
    <col min="15300" max="15300" width="9" style="650" customWidth="1"/>
    <col min="15301" max="15301" width="15" style="650" customWidth="1"/>
    <col min="15302" max="15302" width="10.5" style="650" customWidth="1"/>
    <col min="15303" max="15303" width="9.375" style="650" customWidth="1"/>
    <col min="15304" max="15306" width="7.875" style="650" customWidth="1"/>
    <col min="15307" max="15534" width="7.875" style="650"/>
    <col min="15535" max="15535" width="4.5" style="650" customWidth="1"/>
    <col min="15536" max="15536" width="28.375" style="650" customWidth="1"/>
    <col min="15537" max="15539" width="9" style="650" customWidth="1"/>
    <col min="15540" max="15541" width="10.875" style="650" customWidth="1"/>
    <col min="15542" max="15542" width="9.875" style="650" customWidth="1"/>
    <col min="15543" max="15543" width="10.875" style="650" customWidth="1"/>
    <col min="15544" max="15544" width="9.875" style="650" customWidth="1"/>
    <col min="15545" max="15545" width="10.875" style="650" customWidth="1"/>
    <col min="15546" max="15546" width="9.875" style="650" customWidth="1"/>
    <col min="15547" max="15547" width="10.875" style="650" customWidth="1"/>
    <col min="15548" max="15548" width="9.875" style="650" customWidth="1"/>
    <col min="15549" max="15549" width="10.875" style="650" customWidth="1"/>
    <col min="15550" max="15550" width="9.875" style="650" customWidth="1"/>
    <col min="15551" max="15551" width="12.375" style="650" customWidth="1"/>
    <col min="15552" max="15552" width="9" style="650" customWidth="1"/>
    <col min="15553" max="15553" width="15" style="650" customWidth="1"/>
    <col min="15554" max="15554" width="10.5" style="650" customWidth="1"/>
    <col min="15555" max="15555" width="12.375" style="650" customWidth="1"/>
    <col min="15556" max="15556" width="9" style="650" customWidth="1"/>
    <col min="15557" max="15557" width="15" style="650" customWidth="1"/>
    <col min="15558" max="15558" width="10.5" style="650" customWidth="1"/>
    <col min="15559" max="15559" width="9.375" style="650" customWidth="1"/>
    <col min="15560" max="15562" width="7.875" style="650" customWidth="1"/>
    <col min="15563" max="15790" width="7.875" style="650"/>
    <col min="15791" max="15791" width="4.5" style="650" customWidth="1"/>
    <col min="15792" max="15792" width="28.375" style="650" customWidth="1"/>
    <col min="15793" max="15795" width="9" style="650" customWidth="1"/>
    <col min="15796" max="15797" width="10.875" style="650" customWidth="1"/>
    <col min="15798" max="15798" width="9.875" style="650" customWidth="1"/>
    <col min="15799" max="15799" width="10.875" style="650" customWidth="1"/>
    <col min="15800" max="15800" width="9.875" style="650" customWidth="1"/>
    <col min="15801" max="15801" width="10.875" style="650" customWidth="1"/>
    <col min="15802" max="15802" width="9.875" style="650" customWidth="1"/>
    <col min="15803" max="15803" width="10.875" style="650" customWidth="1"/>
    <col min="15804" max="15804" width="9.875" style="650" customWidth="1"/>
    <col min="15805" max="15805" width="10.875" style="650" customWidth="1"/>
    <col min="15806" max="15806" width="9.875" style="650" customWidth="1"/>
    <col min="15807" max="15807" width="12.375" style="650" customWidth="1"/>
    <col min="15808" max="15808" width="9" style="650" customWidth="1"/>
    <col min="15809" max="15809" width="15" style="650" customWidth="1"/>
    <col min="15810" max="15810" width="10.5" style="650" customWidth="1"/>
    <col min="15811" max="15811" width="12.375" style="650" customWidth="1"/>
    <col min="15812" max="15812" width="9" style="650" customWidth="1"/>
    <col min="15813" max="15813" width="15" style="650" customWidth="1"/>
    <col min="15814" max="15814" width="10.5" style="650" customWidth="1"/>
    <col min="15815" max="15815" width="9.375" style="650" customWidth="1"/>
    <col min="15816" max="15818" width="7.875" style="650" customWidth="1"/>
    <col min="15819" max="16046" width="7.875" style="650"/>
    <col min="16047" max="16047" width="4.5" style="650" customWidth="1"/>
    <col min="16048" max="16048" width="28.375" style="650" customWidth="1"/>
    <col min="16049" max="16051" width="9" style="650" customWidth="1"/>
    <col min="16052" max="16053" width="10.875" style="650" customWidth="1"/>
    <col min="16054" max="16054" width="9.875" style="650" customWidth="1"/>
    <col min="16055" max="16055" width="10.875" style="650" customWidth="1"/>
    <col min="16056" max="16056" width="9.875" style="650" customWidth="1"/>
    <col min="16057" max="16057" width="10.875" style="650" customWidth="1"/>
    <col min="16058" max="16058" width="9.875" style="650" customWidth="1"/>
    <col min="16059" max="16059" width="10.875" style="650" customWidth="1"/>
    <col min="16060" max="16060" width="9.875" style="650" customWidth="1"/>
    <col min="16061" max="16061" width="10.875" style="650" customWidth="1"/>
    <col min="16062" max="16062" width="9.875" style="650" customWidth="1"/>
    <col min="16063" max="16063" width="12.375" style="650" customWidth="1"/>
    <col min="16064" max="16064" width="9" style="650" customWidth="1"/>
    <col min="16065" max="16065" width="15" style="650" customWidth="1"/>
    <col min="16066" max="16066" width="10.5" style="650" customWidth="1"/>
    <col min="16067" max="16067" width="12.375" style="650" customWidth="1"/>
    <col min="16068" max="16068" width="9" style="650" customWidth="1"/>
    <col min="16069" max="16069" width="15" style="650" customWidth="1"/>
    <col min="16070" max="16070" width="10.5" style="650" customWidth="1"/>
    <col min="16071" max="16071" width="9.375" style="650" customWidth="1"/>
    <col min="16072" max="16074" width="7.875" style="650" customWidth="1"/>
    <col min="16075" max="16298" width="7.875" style="650"/>
    <col min="16299" max="16384" width="8" style="650" customWidth="1"/>
  </cols>
  <sheetData>
    <row r="1" spans="1:19" s="651" customFormat="1" ht="18.75">
      <c r="A1" s="1044" t="s">
        <v>3558</v>
      </c>
      <c r="B1" s="1044"/>
      <c r="C1" s="1044"/>
      <c r="D1" s="1044"/>
      <c r="E1" s="1044"/>
      <c r="F1" s="1044"/>
      <c r="G1" s="1044"/>
      <c r="H1" s="1044"/>
      <c r="I1" s="1044"/>
      <c r="J1" s="1044"/>
      <c r="K1" s="1044"/>
    </row>
    <row r="2" spans="1:19" s="798" customFormat="1" ht="45.75" customHeight="1">
      <c r="A2" s="1045" t="s">
        <v>3775</v>
      </c>
      <c r="B2" s="1045"/>
      <c r="C2" s="1045"/>
      <c r="D2" s="1045"/>
      <c r="E2" s="1045"/>
      <c r="F2" s="1045"/>
      <c r="G2" s="1045"/>
      <c r="H2" s="1045"/>
      <c r="I2" s="1045"/>
      <c r="J2" s="1045"/>
      <c r="K2" s="1045"/>
    </row>
    <row r="3" spans="1:19" s="798" customFormat="1" ht="24.75" customHeight="1">
      <c r="A3" s="1046" t="str">
        <f>'PL III'!A3:M3</f>
        <v>(Kèm theo Tờ trình số: 191/TTr-UBND ngày  01/10/2022 của UBND huyện Đăk Glei)</v>
      </c>
      <c r="B3" s="1046"/>
      <c r="C3" s="1046"/>
      <c r="D3" s="1046"/>
      <c r="E3" s="1046"/>
      <c r="F3" s="1046"/>
      <c r="G3" s="1046"/>
      <c r="H3" s="1046"/>
      <c r="I3" s="1046"/>
      <c r="J3" s="1046"/>
      <c r="K3" s="1046"/>
    </row>
    <row r="4" spans="1:19" ht="21" customHeight="1">
      <c r="A4" s="1047" t="s">
        <v>3642</v>
      </c>
      <c r="B4" s="1047"/>
      <c r="C4" s="1047"/>
      <c r="D4" s="1047"/>
      <c r="E4" s="1047"/>
      <c r="F4" s="1047"/>
      <c r="G4" s="1047"/>
      <c r="H4" s="1047"/>
      <c r="I4" s="1047"/>
      <c r="J4" s="1047"/>
      <c r="K4" s="1047"/>
    </row>
    <row r="5" spans="1:19" s="801" customFormat="1" ht="19.5" customHeight="1">
      <c r="A5" s="1075" t="s">
        <v>1883</v>
      </c>
      <c r="B5" s="1076" t="s">
        <v>3115</v>
      </c>
      <c r="C5" s="1076" t="s">
        <v>3116</v>
      </c>
      <c r="D5" s="1076" t="s">
        <v>2297</v>
      </c>
      <c r="E5" s="1076" t="s">
        <v>3591</v>
      </c>
      <c r="F5" s="1076" t="s">
        <v>3117</v>
      </c>
      <c r="G5" s="1077" t="s">
        <v>2301</v>
      </c>
      <c r="H5" s="1077"/>
      <c r="I5" s="1076" t="s">
        <v>3118</v>
      </c>
      <c r="J5" s="1076"/>
      <c r="K5" s="1076" t="s">
        <v>1894</v>
      </c>
    </row>
    <row r="6" spans="1:19" s="801" customFormat="1" ht="19.5" customHeight="1">
      <c r="A6" s="1075"/>
      <c r="B6" s="1076"/>
      <c r="C6" s="1076"/>
      <c r="D6" s="1076"/>
      <c r="E6" s="1076"/>
      <c r="F6" s="1076"/>
      <c r="G6" s="1076" t="s">
        <v>2061</v>
      </c>
      <c r="H6" s="1076"/>
      <c r="I6" s="1076"/>
      <c r="J6" s="1076"/>
      <c r="K6" s="1076"/>
    </row>
    <row r="7" spans="1:19" s="801" customFormat="1" ht="15.75" customHeight="1">
      <c r="A7" s="1075"/>
      <c r="B7" s="1076"/>
      <c r="C7" s="1076"/>
      <c r="D7" s="1076"/>
      <c r="E7" s="1076"/>
      <c r="F7" s="1076"/>
      <c r="G7" s="1076" t="s">
        <v>2310</v>
      </c>
      <c r="H7" s="1076" t="s">
        <v>3119</v>
      </c>
      <c r="I7" s="1076" t="s">
        <v>2310</v>
      </c>
      <c r="J7" s="1078" t="s">
        <v>3120</v>
      </c>
      <c r="K7" s="1076"/>
    </row>
    <row r="8" spans="1:19" s="801" customFormat="1">
      <c r="A8" s="1075"/>
      <c r="B8" s="1076"/>
      <c r="C8" s="1076"/>
      <c r="D8" s="1076"/>
      <c r="E8" s="1076"/>
      <c r="F8" s="1076"/>
      <c r="G8" s="1076"/>
      <c r="H8" s="1076"/>
      <c r="I8" s="1076"/>
      <c r="J8" s="1078"/>
      <c r="K8" s="1076"/>
    </row>
    <row r="9" spans="1:19" s="801" customFormat="1" ht="42" customHeight="1">
      <c r="A9" s="1075"/>
      <c r="B9" s="1076"/>
      <c r="C9" s="1076"/>
      <c r="D9" s="1076"/>
      <c r="E9" s="1076"/>
      <c r="F9" s="1076"/>
      <c r="G9" s="1076"/>
      <c r="H9" s="1076"/>
      <c r="I9" s="1076"/>
      <c r="J9" s="1078"/>
      <c r="K9" s="1076"/>
    </row>
    <row r="10" spans="1:19" s="766" customFormat="1">
      <c r="A10" s="1079">
        <v>1</v>
      </c>
      <c r="B10" s="1080">
        <v>2</v>
      </c>
      <c r="C10" s="1080">
        <v>3</v>
      </c>
      <c r="D10" s="1080">
        <v>4</v>
      </c>
      <c r="E10" s="1080">
        <v>5</v>
      </c>
      <c r="F10" s="1080">
        <v>6</v>
      </c>
      <c r="G10" s="1080">
        <v>8</v>
      </c>
      <c r="H10" s="1080">
        <v>9</v>
      </c>
      <c r="I10" s="1080">
        <v>11</v>
      </c>
      <c r="J10" s="1080">
        <v>12</v>
      </c>
      <c r="K10" s="1080">
        <v>16</v>
      </c>
    </row>
    <row r="11" spans="1:19" s="652" customFormat="1" ht="26.25" customHeight="1">
      <c r="A11" s="1081"/>
      <c r="B11" s="1082" t="s">
        <v>2067</v>
      </c>
      <c r="C11" s="1082"/>
      <c r="D11" s="1082"/>
      <c r="E11" s="1083"/>
      <c r="F11" s="1082"/>
      <c r="G11" s="1084">
        <f>G12+G24+G29+G156+G163+G183-1</f>
        <v>262016.41317365272</v>
      </c>
      <c r="H11" s="1084">
        <f t="shared" ref="H11:J11" si="0">H12+H24+H29+H156+H163+H183-1</f>
        <v>260367.41317365272</v>
      </c>
      <c r="I11" s="1084">
        <f>I12+I24+I29+I156+I163+I183-1</f>
        <v>262016.41317365272</v>
      </c>
      <c r="J11" s="1084">
        <f t="shared" si="0"/>
        <v>260367.41317365272</v>
      </c>
      <c r="K11" s="1085"/>
    </row>
    <row r="12" spans="1:19" s="654" customFormat="1" ht="47.25">
      <c r="A12" s="1086" t="s">
        <v>1909</v>
      </c>
      <c r="B12" s="1087" t="s">
        <v>3755</v>
      </c>
      <c r="C12" s="1082"/>
      <c r="D12" s="1082"/>
      <c r="E12" s="1083"/>
      <c r="F12" s="1082"/>
      <c r="G12" s="696">
        <v>16416.413173652702</v>
      </c>
      <c r="H12" s="696">
        <v>16416.413173652702</v>
      </c>
      <c r="I12" s="696">
        <v>16416.413173652702</v>
      </c>
      <c r="J12" s="696">
        <v>16416.413173652702</v>
      </c>
      <c r="K12" s="1088"/>
      <c r="N12" s="654">
        <v>18057.599999999999</v>
      </c>
      <c r="O12" s="654">
        <v>16416</v>
      </c>
      <c r="S12" s="650">
        <v>13106.586826347306</v>
      </c>
    </row>
    <row r="13" spans="1:19" s="653" customFormat="1">
      <c r="A13" s="1089" t="s">
        <v>3077</v>
      </c>
      <c r="B13" s="1090" t="s">
        <v>3121</v>
      </c>
      <c r="C13" s="1091"/>
      <c r="D13" s="1091"/>
      <c r="E13" s="1092"/>
      <c r="F13" s="1091"/>
      <c r="G13" s="1093">
        <f>G14+G15+G16</f>
        <v>3309.4131736526951</v>
      </c>
      <c r="H13" s="1093">
        <f t="shared" ref="H13:J13" si="1">H14+H15+H16</f>
        <v>3309.4131736526951</v>
      </c>
      <c r="I13" s="1093">
        <f t="shared" si="1"/>
        <v>3309.4131736526951</v>
      </c>
      <c r="J13" s="1093">
        <f t="shared" si="1"/>
        <v>3309.4131736526951</v>
      </c>
      <c r="K13" s="1094"/>
    </row>
    <row r="14" spans="1:19" ht="31.5">
      <c r="A14" s="1079" t="s">
        <v>2330</v>
      </c>
      <c r="B14" s="1095" t="s">
        <v>3122</v>
      </c>
      <c r="C14" s="1096" t="s">
        <v>3123</v>
      </c>
      <c r="D14" s="1097" t="s">
        <v>3124</v>
      </c>
      <c r="E14" s="1098" t="s">
        <v>3125</v>
      </c>
      <c r="F14" s="1096">
        <v>2022</v>
      </c>
      <c r="G14" s="700">
        <v>466.01197604790423</v>
      </c>
      <c r="H14" s="700">
        <v>466.01197604790423</v>
      </c>
      <c r="I14" s="701">
        <v>466.01197604790423</v>
      </c>
      <c r="J14" s="701">
        <v>466.01197604790423</v>
      </c>
      <c r="K14" s="1080"/>
      <c r="O14" s="650">
        <v>16</v>
      </c>
      <c r="P14" s="650">
        <v>0.4</v>
      </c>
      <c r="Q14" s="650">
        <f>O14*P14</f>
        <v>6.4</v>
      </c>
      <c r="S14" s="650">
        <f>$Q$19*Q14</f>
        <v>466.02370508484057</v>
      </c>
    </row>
    <row r="15" spans="1:19" ht="31.5">
      <c r="A15" s="1079" t="s">
        <v>2337</v>
      </c>
      <c r="B15" s="1095" t="s">
        <v>3126</v>
      </c>
      <c r="C15" s="1096" t="s">
        <v>3123</v>
      </c>
      <c r="D15" s="1097" t="str">
        <f>D14</f>
        <v>Phòng Dân tộc</v>
      </c>
      <c r="E15" s="1098" t="s">
        <v>3127</v>
      </c>
      <c r="F15" s="1096" t="s">
        <v>3745</v>
      </c>
      <c r="G15" s="700">
        <v>1368.9101796407188</v>
      </c>
      <c r="H15" s="700">
        <v>1368.9101796407188</v>
      </c>
      <c r="I15" s="701">
        <v>1368.9101796407188</v>
      </c>
      <c r="J15" s="701">
        <v>1368.9101796407188</v>
      </c>
      <c r="K15" s="1080"/>
      <c r="O15" s="650">
        <v>47</v>
      </c>
      <c r="P15" s="650">
        <v>0.4</v>
      </c>
      <c r="Q15" s="650">
        <f t="shared" ref="Q15:Q17" si="2">O15*P15</f>
        <v>18.8</v>
      </c>
      <c r="S15" s="650">
        <f t="shared" ref="S15:S17" si="3">$Q$19*Q15</f>
        <v>1368.9446336867193</v>
      </c>
    </row>
    <row r="16" spans="1:19" ht="31.5">
      <c r="A16" s="1079" t="s">
        <v>2372</v>
      </c>
      <c r="B16" s="1095" t="s">
        <v>3128</v>
      </c>
      <c r="C16" s="1096" t="s">
        <v>3123</v>
      </c>
      <c r="D16" s="1097" t="str">
        <f>D15</f>
        <v>Phòng Dân tộc</v>
      </c>
      <c r="E16" s="1098" t="s">
        <v>3129</v>
      </c>
      <c r="F16" s="1096" t="s">
        <v>3130</v>
      </c>
      <c r="G16" s="700">
        <v>1474.4910179640719</v>
      </c>
      <c r="H16" s="700">
        <v>1474.4910179640719</v>
      </c>
      <c r="I16" s="701">
        <v>1474.4910179640719</v>
      </c>
      <c r="J16" s="701">
        <v>1474.4910179640719</v>
      </c>
      <c r="K16" s="1080"/>
      <c r="O16" s="650">
        <v>90</v>
      </c>
      <c r="P16" s="650">
        <v>0.22500000000000001</v>
      </c>
      <c r="Q16" s="650">
        <f t="shared" si="2"/>
        <v>20.25</v>
      </c>
      <c r="S16" s="650">
        <f t="shared" si="3"/>
        <v>1474.5281293700034</v>
      </c>
    </row>
    <row r="17" spans="1:19" s="653" customFormat="1">
      <c r="A17" s="1099" t="s">
        <v>3078</v>
      </c>
      <c r="B17" s="1100" t="s">
        <v>3131</v>
      </c>
      <c r="C17" s="1091"/>
      <c r="D17" s="1101"/>
      <c r="E17" s="1092"/>
      <c r="F17" s="1091"/>
      <c r="G17" s="1093">
        <f>SUM(G18:G23)</f>
        <v>13107</v>
      </c>
      <c r="H17" s="1093">
        <f t="shared" ref="H17:J17" si="4">SUM(H18:H23)</f>
        <v>13107</v>
      </c>
      <c r="I17" s="1093">
        <f t="shared" si="4"/>
        <v>13107</v>
      </c>
      <c r="J17" s="1093">
        <f t="shared" si="4"/>
        <v>13107</v>
      </c>
      <c r="K17" s="1094"/>
      <c r="O17" s="653">
        <v>6</v>
      </c>
      <c r="P17" s="653">
        <v>30</v>
      </c>
      <c r="Q17" s="650">
        <f t="shared" si="2"/>
        <v>180</v>
      </c>
      <c r="S17" s="650">
        <f t="shared" si="3"/>
        <v>13106.916705511141</v>
      </c>
    </row>
    <row r="18" spans="1:19" ht="31.5">
      <c r="A18" s="1079" t="s">
        <v>2330</v>
      </c>
      <c r="B18" s="1102" t="s">
        <v>3132</v>
      </c>
      <c r="C18" s="1097" t="s">
        <v>3133</v>
      </c>
      <c r="D18" s="1097" t="str">
        <f>D16</f>
        <v>Phòng Dân tộc</v>
      </c>
      <c r="E18" s="1098" t="s">
        <v>3134</v>
      </c>
      <c r="F18" s="1097">
        <v>2022</v>
      </c>
      <c r="G18" s="700">
        <v>2100</v>
      </c>
      <c r="H18" s="700">
        <v>2100</v>
      </c>
      <c r="I18" s="701">
        <v>2100</v>
      </c>
      <c r="J18" s="701">
        <v>2100</v>
      </c>
      <c r="K18" s="1080"/>
      <c r="Q18" s="650">
        <f>SUM(Q14:Q17)</f>
        <v>225.45</v>
      </c>
      <c r="S18" s="650">
        <f>SUM(S14:S17)</f>
        <v>16416.413173652705</v>
      </c>
    </row>
    <row r="19" spans="1:19" ht="31.5">
      <c r="A19" s="1079" t="s">
        <v>2337</v>
      </c>
      <c r="B19" s="1103" t="s">
        <v>3135</v>
      </c>
      <c r="C19" s="1097" t="s">
        <v>3136</v>
      </c>
      <c r="D19" s="1097" t="str">
        <f>D18</f>
        <v>Phòng Dân tộc</v>
      </c>
      <c r="E19" s="1098" t="s">
        <v>3137</v>
      </c>
      <c r="F19" s="1097">
        <v>2022</v>
      </c>
      <c r="G19" s="700">
        <v>2007</v>
      </c>
      <c r="H19" s="700">
        <v>2007</v>
      </c>
      <c r="I19" s="701">
        <v>2007</v>
      </c>
      <c r="J19" s="701">
        <v>2007</v>
      </c>
      <c r="K19" s="1080"/>
      <c r="Q19" s="650">
        <f>H12/Q18</f>
        <v>72.816203919506336</v>
      </c>
    </row>
    <row r="20" spans="1:19" ht="94.5">
      <c r="A20" s="1079" t="s">
        <v>2372</v>
      </c>
      <c r="B20" s="1104" t="s">
        <v>3138</v>
      </c>
      <c r="C20" s="1105" t="s">
        <v>3139</v>
      </c>
      <c r="D20" s="1097" t="str">
        <f>D19</f>
        <v>Phòng Dân tộc</v>
      </c>
      <c r="E20" s="1098" t="s">
        <v>3140</v>
      </c>
      <c r="F20" s="1097" t="s">
        <v>3746</v>
      </c>
      <c r="G20" s="700">
        <v>2500</v>
      </c>
      <c r="H20" s="700">
        <v>2500</v>
      </c>
      <c r="I20" s="701">
        <v>2500</v>
      </c>
      <c r="J20" s="701">
        <v>2500</v>
      </c>
      <c r="K20" s="1080"/>
    </row>
    <row r="21" spans="1:19" ht="31.5">
      <c r="A21" s="1079" t="s">
        <v>2534</v>
      </c>
      <c r="B21" s="1104" t="s">
        <v>3141</v>
      </c>
      <c r="C21" s="1097" t="s">
        <v>3142</v>
      </c>
      <c r="D21" s="1097" t="str">
        <f>D20</f>
        <v>Phòng Dân tộc</v>
      </c>
      <c r="E21" s="1098" t="s">
        <v>3143</v>
      </c>
      <c r="F21" s="1097" t="s">
        <v>3746</v>
      </c>
      <c r="G21" s="700">
        <v>2000</v>
      </c>
      <c r="H21" s="700">
        <v>2000</v>
      </c>
      <c r="I21" s="701">
        <v>2000</v>
      </c>
      <c r="J21" s="701">
        <v>2000</v>
      </c>
      <c r="K21" s="1080"/>
    </row>
    <row r="22" spans="1:19" ht="63">
      <c r="A22" s="1079" t="s">
        <v>2538</v>
      </c>
      <c r="B22" s="1106" t="s">
        <v>3144</v>
      </c>
      <c r="C22" s="1107" t="s">
        <v>3145</v>
      </c>
      <c r="D22" s="1097" t="str">
        <f>D21</f>
        <v>Phòng Dân tộc</v>
      </c>
      <c r="E22" s="1098" t="s">
        <v>3146</v>
      </c>
      <c r="F22" s="1107" t="s">
        <v>3747</v>
      </c>
      <c r="G22" s="700">
        <v>2000</v>
      </c>
      <c r="H22" s="700">
        <v>2000</v>
      </c>
      <c r="I22" s="701">
        <v>2000</v>
      </c>
      <c r="J22" s="701">
        <v>2000</v>
      </c>
      <c r="K22" s="1080"/>
    </row>
    <row r="23" spans="1:19" ht="47.25">
      <c r="A23" s="1079" t="s">
        <v>2558</v>
      </c>
      <c r="B23" s="1108" t="s">
        <v>3147</v>
      </c>
      <c r="C23" s="1097" t="s">
        <v>3148</v>
      </c>
      <c r="D23" s="1097" t="str">
        <f>D22</f>
        <v>Phòng Dân tộc</v>
      </c>
      <c r="E23" s="1098" t="s">
        <v>3149</v>
      </c>
      <c r="F23" s="1097">
        <v>2025</v>
      </c>
      <c r="G23" s="700">
        <v>2500</v>
      </c>
      <c r="H23" s="700">
        <v>2500</v>
      </c>
      <c r="I23" s="701">
        <v>2500</v>
      </c>
      <c r="J23" s="701">
        <v>2500</v>
      </c>
      <c r="K23" s="1080"/>
    </row>
    <row r="24" spans="1:19" s="654" customFormat="1" ht="47.25">
      <c r="A24" s="1081" t="s">
        <v>1923</v>
      </c>
      <c r="B24" s="1109" t="s">
        <v>3065</v>
      </c>
      <c r="C24" s="1110"/>
      <c r="D24" s="1110"/>
      <c r="E24" s="1083"/>
      <c r="F24" s="1110"/>
      <c r="G24" s="696">
        <f>SUM(G25:G28)</f>
        <v>78837</v>
      </c>
      <c r="H24" s="696">
        <f t="shared" ref="H24:J24" si="5">SUM(H25:H28)</f>
        <v>78837</v>
      </c>
      <c r="I24" s="696">
        <f t="shared" si="5"/>
        <v>78837</v>
      </c>
      <c r="J24" s="696">
        <f t="shared" si="5"/>
        <v>78837</v>
      </c>
      <c r="K24" s="1111"/>
    </row>
    <row r="25" spans="1:19" ht="47.25">
      <c r="A25" s="1079">
        <v>1</v>
      </c>
      <c r="B25" s="1102" t="s">
        <v>3152</v>
      </c>
      <c r="C25" s="1097" t="s">
        <v>2821</v>
      </c>
      <c r="D25" s="1097" t="s">
        <v>1171</v>
      </c>
      <c r="E25" s="1098" t="s">
        <v>3564</v>
      </c>
      <c r="F25" s="1097" t="s">
        <v>3748</v>
      </c>
      <c r="G25" s="700">
        <v>19200</v>
      </c>
      <c r="H25" s="700">
        <v>19200</v>
      </c>
      <c r="I25" s="700">
        <v>19200</v>
      </c>
      <c r="J25" s="700">
        <v>19200</v>
      </c>
      <c r="K25" s="1112"/>
    </row>
    <row r="26" spans="1:19" ht="47.25">
      <c r="A26" s="1079">
        <v>2</v>
      </c>
      <c r="B26" s="1102" t="s">
        <v>3561</v>
      </c>
      <c r="C26" s="1097" t="s">
        <v>1918</v>
      </c>
      <c r="D26" s="1097" t="str">
        <f>D25</f>
        <v>Ban QLDA ĐTXD huyện</v>
      </c>
      <c r="E26" s="1098" t="s">
        <v>3562</v>
      </c>
      <c r="F26" s="1097" t="s">
        <v>3748</v>
      </c>
      <c r="G26" s="700">
        <v>35237</v>
      </c>
      <c r="H26" s="700">
        <v>35237</v>
      </c>
      <c r="I26" s="700">
        <v>35237</v>
      </c>
      <c r="J26" s="700">
        <v>35237</v>
      </c>
      <c r="K26" s="1112"/>
      <c r="M26" s="700">
        <v>25200</v>
      </c>
      <c r="N26" s="700">
        <v>25200</v>
      </c>
      <c r="O26" s="701">
        <v>25200</v>
      </c>
      <c r="P26" s="701">
        <v>25200</v>
      </c>
    </row>
    <row r="27" spans="1:19" ht="47.25">
      <c r="A27" s="1079">
        <v>3</v>
      </c>
      <c r="B27" s="1102" t="s">
        <v>3153</v>
      </c>
      <c r="C27" s="1097" t="s">
        <v>2890</v>
      </c>
      <c r="D27" s="1097" t="str">
        <f>D26</f>
        <v>Ban QLDA ĐTXD huyện</v>
      </c>
      <c r="E27" s="1098" t="s">
        <v>3563</v>
      </c>
      <c r="F27" s="1097" t="s">
        <v>3746</v>
      </c>
      <c r="G27" s="700">
        <v>20000</v>
      </c>
      <c r="H27" s="700">
        <v>20000</v>
      </c>
      <c r="I27" s="700">
        <v>20000</v>
      </c>
      <c r="J27" s="700">
        <v>20000</v>
      </c>
      <c r="K27" s="1112"/>
    </row>
    <row r="28" spans="1:19" ht="63">
      <c r="A28" s="1079">
        <v>4</v>
      </c>
      <c r="B28" s="1102" t="s">
        <v>3150</v>
      </c>
      <c r="C28" s="1097" t="s">
        <v>3151</v>
      </c>
      <c r="D28" s="1097" t="s">
        <v>2874</v>
      </c>
      <c r="E28" s="1098" t="s">
        <v>3776</v>
      </c>
      <c r="F28" s="1097" t="s">
        <v>3746</v>
      </c>
      <c r="G28" s="700">
        <v>4400</v>
      </c>
      <c r="H28" s="700">
        <v>4400</v>
      </c>
      <c r="I28" s="701">
        <v>4400</v>
      </c>
      <c r="J28" s="701">
        <v>4400</v>
      </c>
      <c r="K28" s="1112"/>
    </row>
    <row r="29" spans="1:19" s="654" customFormat="1" ht="63">
      <c r="A29" s="1081" t="s">
        <v>1934</v>
      </c>
      <c r="B29" s="1109" t="s">
        <v>3757</v>
      </c>
      <c r="C29" s="1110"/>
      <c r="D29" s="1110"/>
      <c r="E29" s="1083"/>
      <c r="F29" s="1110"/>
      <c r="G29" s="696">
        <f>G30</f>
        <v>127103</v>
      </c>
      <c r="H29" s="696">
        <f t="shared" ref="H29:J29" si="6">H30</f>
        <v>125454</v>
      </c>
      <c r="I29" s="696">
        <v>127103</v>
      </c>
      <c r="J29" s="696">
        <f t="shared" si="6"/>
        <v>125454</v>
      </c>
      <c r="K29" s="1111"/>
    </row>
    <row r="30" spans="1:19" s="654" customFormat="1" ht="63">
      <c r="A30" s="1081" t="s">
        <v>3079</v>
      </c>
      <c r="B30" s="1109" t="s">
        <v>3756</v>
      </c>
      <c r="C30" s="1110"/>
      <c r="D30" s="1110"/>
      <c r="E30" s="1083"/>
      <c r="F30" s="1110"/>
      <c r="G30" s="696">
        <f>G31+G52</f>
        <v>127103</v>
      </c>
      <c r="H30" s="696">
        <f t="shared" ref="H30:J30" si="7">H31+H52</f>
        <v>125454</v>
      </c>
      <c r="I30" s="696">
        <f t="shared" si="7"/>
        <v>127103</v>
      </c>
      <c r="J30" s="696">
        <f t="shared" si="7"/>
        <v>125454</v>
      </c>
      <c r="K30" s="1111"/>
      <c r="M30" s="654">
        <v>125454</v>
      </c>
    </row>
    <row r="31" spans="1:19" s="654" customFormat="1">
      <c r="A31" s="1081" t="s">
        <v>2123</v>
      </c>
      <c r="B31" s="1109" t="s">
        <v>2070</v>
      </c>
      <c r="C31" s="1110"/>
      <c r="D31" s="1110"/>
      <c r="E31" s="1083"/>
      <c r="F31" s="1110"/>
      <c r="G31" s="696">
        <f>G32</f>
        <v>32357</v>
      </c>
      <c r="H31" s="696">
        <f t="shared" ref="H31:J31" si="8">H32</f>
        <v>32357</v>
      </c>
      <c r="I31" s="696">
        <f t="shared" si="8"/>
        <v>32357</v>
      </c>
      <c r="J31" s="696">
        <f t="shared" si="8"/>
        <v>32357</v>
      </c>
      <c r="K31" s="1111"/>
    </row>
    <row r="32" spans="1:19" s="654" customFormat="1">
      <c r="A32" s="1081"/>
      <c r="B32" s="1109" t="s">
        <v>3111</v>
      </c>
      <c r="C32" s="1110"/>
      <c r="D32" s="1110"/>
      <c r="E32" s="1083"/>
      <c r="F32" s="1110"/>
      <c r="G32" s="696">
        <f>SUM(G33:G51)</f>
        <v>32357</v>
      </c>
      <c r="H32" s="696">
        <f t="shared" ref="H32:J32" si="9">SUM(H33:H51)</f>
        <v>32357</v>
      </c>
      <c r="I32" s="696">
        <f t="shared" si="9"/>
        <v>32357</v>
      </c>
      <c r="J32" s="696">
        <f t="shared" si="9"/>
        <v>32357</v>
      </c>
      <c r="K32" s="1111"/>
    </row>
    <row r="33" spans="1:11" ht="63">
      <c r="A33" s="1079">
        <v>1</v>
      </c>
      <c r="B33" s="1113" t="s">
        <v>3741</v>
      </c>
      <c r="C33" s="1114" t="s">
        <v>3154</v>
      </c>
      <c r="D33" s="1097" t="s">
        <v>3111</v>
      </c>
      <c r="E33" s="1098" t="s">
        <v>3777</v>
      </c>
      <c r="F33" s="1097" t="s">
        <v>3748</v>
      </c>
      <c r="G33" s="700">
        <v>15775</v>
      </c>
      <c r="H33" s="700">
        <v>15775</v>
      </c>
      <c r="I33" s="701">
        <v>15775</v>
      </c>
      <c r="J33" s="701">
        <v>15775</v>
      </c>
      <c r="K33" s="1112"/>
    </row>
    <row r="34" spans="1:11" ht="47.25">
      <c r="A34" s="1079">
        <v>2</v>
      </c>
      <c r="B34" s="1113" t="s">
        <v>3155</v>
      </c>
      <c r="C34" s="1114" t="s">
        <v>2779</v>
      </c>
      <c r="D34" s="1097" t="str">
        <f>D33</f>
        <v>BQL dự án đầu tư xây dựng</v>
      </c>
      <c r="E34" s="1098" t="s">
        <v>3156</v>
      </c>
      <c r="F34" s="1097">
        <v>2022</v>
      </c>
      <c r="G34" s="700">
        <v>741</v>
      </c>
      <c r="H34" s="700">
        <v>741</v>
      </c>
      <c r="I34" s="701">
        <v>741</v>
      </c>
      <c r="J34" s="701">
        <v>741</v>
      </c>
      <c r="K34" s="1112"/>
    </row>
    <row r="35" spans="1:11" ht="47.25">
      <c r="A35" s="1079">
        <v>3</v>
      </c>
      <c r="B35" s="1113" t="s">
        <v>3168</v>
      </c>
      <c r="C35" s="1114" t="s">
        <v>2821</v>
      </c>
      <c r="D35" s="1097" t="str">
        <f t="shared" ref="D35:D51" si="10">D34</f>
        <v>BQL dự án đầu tư xây dựng</v>
      </c>
      <c r="E35" s="1114" t="s">
        <v>3169</v>
      </c>
      <c r="F35" s="1097">
        <v>2022</v>
      </c>
      <c r="G35" s="700">
        <v>1034</v>
      </c>
      <c r="H35" s="700">
        <v>1034</v>
      </c>
      <c r="I35" s="701">
        <v>1034</v>
      </c>
      <c r="J35" s="701">
        <v>1034</v>
      </c>
      <c r="K35" s="1115"/>
    </row>
    <row r="36" spans="1:11" ht="47.25">
      <c r="A36" s="1079">
        <v>4</v>
      </c>
      <c r="B36" s="1116" t="s">
        <v>3192</v>
      </c>
      <c r="C36" s="1097" t="s">
        <v>2821</v>
      </c>
      <c r="D36" s="1097" t="str">
        <f t="shared" si="10"/>
        <v>BQL dự án đầu tư xây dựng</v>
      </c>
      <c r="E36" s="1114" t="s">
        <v>3193</v>
      </c>
      <c r="F36" s="1097">
        <v>2022</v>
      </c>
      <c r="G36" s="700">
        <v>855</v>
      </c>
      <c r="H36" s="700">
        <v>855</v>
      </c>
      <c r="I36" s="701">
        <v>855</v>
      </c>
      <c r="J36" s="701">
        <v>855</v>
      </c>
      <c r="K36" s="1115"/>
    </row>
    <row r="37" spans="1:11" ht="47.25">
      <c r="A37" s="1079">
        <v>5</v>
      </c>
      <c r="B37" s="1116" t="s">
        <v>3196</v>
      </c>
      <c r="C37" s="1096" t="s">
        <v>2837</v>
      </c>
      <c r="D37" s="1097" t="str">
        <f t="shared" si="10"/>
        <v>BQL dự án đầu tư xây dựng</v>
      </c>
      <c r="E37" s="1098" t="s">
        <v>3647</v>
      </c>
      <c r="F37" s="1097">
        <v>2022</v>
      </c>
      <c r="G37" s="700">
        <v>300</v>
      </c>
      <c r="H37" s="700">
        <v>300</v>
      </c>
      <c r="I37" s="701">
        <v>300</v>
      </c>
      <c r="J37" s="701">
        <v>300</v>
      </c>
      <c r="K37" s="1115"/>
    </row>
    <row r="38" spans="1:11" ht="47.25">
      <c r="A38" s="1079">
        <v>6</v>
      </c>
      <c r="B38" s="1117" t="s">
        <v>3198</v>
      </c>
      <c r="C38" s="1096" t="s">
        <v>2837</v>
      </c>
      <c r="D38" s="1097" t="str">
        <f>D37</f>
        <v>BQL dự án đầu tư xây dựng</v>
      </c>
      <c r="E38" s="1098" t="s">
        <v>3197</v>
      </c>
      <c r="F38" s="1097">
        <v>2022</v>
      </c>
      <c r="G38" s="700">
        <v>1037</v>
      </c>
      <c r="H38" s="700">
        <v>1037</v>
      </c>
      <c r="I38" s="701">
        <v>1037</v>
      </c>
      <c r="J38" s="701">
        <f>H38</f>
        <v>1037</v>
      </c>
      <c r="K38" s="1115"/>
    </row>
    <row r="39" spans="1:11" ht="31.5">
      <c r="A39" s="1079">
        <v>7</v>
      </c>
      <c r="B39" s="1113" t="s">
        <v>3222</v>
      </c>
      <c r="C39" s="1097" t="s">
        <v>1918</v>
      </c>
      <c r="D39" s="1097" t="str">
        <f>D38</f>
        <v>BQL dự án đầu tư xây dựng</v>
      </c>
      <c r="E39" s="1098" t="s">
        <v>3224</v>
      </c>
      <c r="F39" s="1097">
        <v>2022</v>
      </c>
      <c r="G39" s="700">
        <v>1077</v>
      </c>
      <c r="H39" s="700">
        <v>1077</v>
      </c>
      <c r="I39" s="701">
        <v>1077</v>
      </c>
      <c r="J39" s="701">
        <v>1077</v>
      </c>
      <c r="K39" s="1115"/>
    </row>
    <row r="40" spans="1:11" ht="47.25">
      <c r="A40" s="1079">
        <v>8</v>
      </c>
      <c r="B40" s="1113" t="s">
        <v>3335</v>
      </c>
      <c r="C40" s="1114" t="s">
        <v>2798</v>
      </c>
      <c r="D40" s="1097" t="str">
        <f>D39</f>
        <v>BQL dự án đầu tư xây dựng</v>
      </c>
      <c r="E40" s="1098" t="s">
        <v>3337</v>
      </c>
      <c r="F40" s="1114">
        <v>2022</v>
      </c>
      <c r="G40" s="700">
        <v>1000</v>
      </c>
      <c r="H40" s="700">
        <v>1000</v>
      </c>
      <c r="I40" s="701">
        <v>1000</v>
      </c>
      <c r="J40" s="701">
        <v>1000</v>
      </c>
      <c r="K40" s="1112"/>
    </row>
    <row r="41" spans="1:11" ht="31.5">
      <c r="A41" s="1079">
        <v>9</v>
      </c>
      <c r="B41" s="1113" t="s">
        <v>3338</v>
      </c>
      <c r="C41" s="1114" t="s">
        <v>2798</v>
      </c>
      <c r="D41" s="1097" t="str">
        <f>D40</f>
        <v>BQL dự án đầu tư xây dựng</v>
      </c>
      <c r="E41" s="1098" t="s">
        <v>3339</v>
      </c>
      <c r="F41" s="1114" t="s">
        <v>3608</v>
      </c>
      <c r="G41" s="700">
        <v>825</v>
      </c>
      <c r="H41" s="700">
        <v>825</v>
      </c>
      <c r="I41" s="701">
        <v>825</v>
      </c>
      <c r="J41" s="701">
        <v>825</v>
      </c>
      <c r="K41" s="1112"/>
    </row>
    <row r="42" spans="1:11" ht="31.5">
      <c r="A42" s="1079">
        <v>10</v>
      </c>
      <c r="B42" s="1113" t="s">
        <v>3231</v>
      </c>
      <c r="C42" s="1097" t="s">
        <v>3639</v>
      </c>
      <c r="D42" s="1097" t="str">
        <f>D41</f>
        <v>BQL dự án đầu tư xây dựng</v>
      </c>
      <c r="E42" s="1118" t="s">
        <v>3232</v>
      </c>
      <c r="F42" s="1097" t="s">
        <v>3749</v>
      </c>
      <c r="G42" s="700">
        <v>1000</v>
      </c>
      <c r="H42" s="1119">
        <v>1000</v>
      </c>
      <c r="I42" s="701">
        <v>1000</v>
      </c>
      <c r="J42" s="701">
        <v>1000</v>
      </c>
      <c r="K42" s="1115"/>
    </row>
    <row r="43" spans="1:11" ht="47.25">
      <c r="A43" s="1079">
        <v>11</v>
      </c>
      <c r="B43" s="1113" t="s">
        <v>3170</v>
      </c>
      <c r="C43" s="1114" t="s">
        <v>2821</v>
      </c>
      <c r="D43" s="1097" t="str">
        <f t="shared" si="10"/>
        <v>BQL dự án đầu tư xây dựng</v>
      </c>
      <c r="E43" s="1098" t="s">
        <v>3171</v>
      </c>
      <c r="F43" s="1097" t="s">
        <v>3749</v>
      </c>
      <c r="G43" s="700">
        <v>1100</v>
      </c>
      <c r="H43" s="700">
        <v>1100</v>
      </c>
      <c r="I43" s="701">
        <v>1100</v>
      </c>
      <c r="J43" s="701">
        <v>1100</v>
      </c>
      <c r="K43" s="1115"/>
    </row>
    <row r="44" spans="1:11" ht="31.5">
      <c r="A44" s="1079">
        <v>12</v>
      </c>
      <c r="B44" s="1113" t="s">
        <v>3285</v>
      </c>
      <c r="C44" s="1120" t="s">
        <v>2752</v>
      </c>
      <c r="D44" s="1097" t="str">
        <f t="shared" si="10"/>
        <v>BQL dự án đầu tư xây dựng</v>
      </c>
      <c r="E44" s="1098" t="s">
        <v>3288</v>
      </c>
      <c r="F44" s="1097" t="s">
        <v>3749</v>
      </c>
      <c r="G44" s="700">
        <v>836</v>
      </c>
      <c r="H44" s="700">
        <v>836</v>
      </c>
      <c r="I44" s="701">
        <v>836</v>
      </c>
      <c r="J44" s="701">
        <v>836</v>
      </c>
      <c r="K44" s="1115"/>
    </row>
    <row r="45" spans="1:11" ht="31.5">
      <c r="A45" s="1079">
        <v>13</v>
      </c>
      <c r="B45" s="1116" t="s">
        <v>3187</v>
      </c>
      <c r="C45" s="1097" t="s">
        <v>2821</v>
      </c>
      <c r="D45" s="1097" t="str">
        <f t="shared" si="10"/>
        <v>BQL dự án đầu tư xây dựng</v>
      </c>
      <c r="E45" s="1098" t="s">
        <v>3188</v>
      </c>
      <c r="F45" s="1097" t="s">
        <v>3747</v>
      </c>
      <c r="G45" s="700">
        <v>1077</v>
      </c>
      <c r="H45" s="700">
        <v>1077</v>
      </c>
      <c r="I45" s="701">
        <v>1077</v>
      </c>
      <c r="J45" s="701">
        <v>1077</v>
      </c>
      <c r="K45" s="1115"/>
    </row>
    <row r="46" spans="1:11" ht="31.5">
      <c r="A46" s="1079">
        <v>14</v>
      </c>
      <c r="B46" s="1113" t="s">
        <v>3273</v>
      </c>
      <c r="C46" s="1096" t="s">
        <v>2156</v>
      </c>
      <c r="D46" s="1097" t="str">
        <f>D78</f>
        <v>BQL dự án đầu tư xây dựng</v>
      </c>
      <c r="E46" s="1118" t="s">
        <v>3611</v>
      </c>
      <c r="F46" s="1121" t="s">
        <v>3747</v>
      </c>
      <c r="G46" s="700">
        <v>500</v>
      </c>
      <c r="H46" s="700">
        <v>500</v>
      </c>
      <c r="I46" s="701">
        <v>500</v>
      </c>
      <c r="J46" s="701">
        <v>500</v>
      </c>
      <c r="K46" s="1115"/>
    </row>
    <row r="47" spans="1:11" ht="31.5">
      <c r="A47" s="1079">
        <v>15</v>
      </c>
      <c r="B47" s="1113" t="s">
        <v>3296</v>
      </c>
      <c r="C47" s="1114" t="s">
        <v>2752</v>
      </c>
      <c r="D47" s="1097" t="str">
        <f t="shared" si="10"/>
        <v>BQL dự án đầu tư xây dựng</v>
      </c>
      <c r="E47" s="1098" t="s">
        <v>3288</v>
      </c>
      <c r="F47" s="1097" t="s">
        <v>3747</v>
      </c>
      <c r="G47" s="700">
        <v>900</v>
      </c>
      <c r="H47" s="700">
        <v>900</v>
      </c>
      <c r="I47" s="701">
        <v>900</v>
      </c>
      <c r="J47" s="701">
        <v>900</v>
      </c>
      <c r="K47" s="1115"/>
    </row>
    <row r="48" spans="1:11" ht="47.25">
      <c r="A48" s="1079">
        <v>16</v>
      </c>
      <c r="B48" s="1113" t="s">
        <v>3297</v>
      </c>
      <c r="C48" s="1114" t="s">
        <v>2752</v>
      </c>
      <c r="D48" s="1097" t="str">
        <f t="shared" si="10"/>
        <v>BQL dự án đầu tư xây dựng</v>
      </c>
      <c r="E48" s="1098" t="s">
        <v>3298</v>
      </c>
      <c r="F48" s="1097" t="s">
        <v>3747</v>
      </c>
      <c r="G48" s="700">
        <v>1400</v>
      </c>
      <c r="H48" s="700">
        <v>1400</v>
      </c>
      <c r="I48" s="701">
        <v>1400</v>
      </c>
      <c r="J48" s="701">
        <v>1400</v>
      </c>
      <c r="K48" s="1115"/>
    </row>
    <row r="49" spans="1:26" ht="31.5">
      <c r="A49" s="1079">
        <v>17</v>
      </c>
      <c r="B49" s="1113" t="s">
        <v>3299</v>
      </c>
      <c r="C49" s="1114" t="s">
        <v>2752</v>
      </c>
      <c r="D49" s="1097" t="str">
        <f t="shared" si="10"/>
        <v>BQL dự án đầu tư xây dựng</v>
      </c>
      <c r="E49" s="1098" t="s">
        <v>3288</v>
      </c>
      <c r="F49" s="1097">
        <v>2025</v>
      </c>
      <c r="G49" s="700">
        <v>1000</v>
      </c>
      <c r="H49" s="700">
        <v>1000</v>
      </c>
      <c r="I49" s="701">
        <v>1000</v>
      </c>
      <c r="J49" s="701">
        <v>1000</v>
      </c>
      <c r="K49" s="1115"/>
    </row>
    <row r="50" spans="1:26" ht="31.5">
      <c r="A50" s="1079">
        <v>18</v>
      </c>
      <c r="B50" s="1113" t="s">
        <v>3300</v>
      </c>
      <c r="C50" s="1114" t="s">
        <v>2752</v>
      </c>
      <c r="D50" s="1097" t="str">
        <f t="shared" si="10"/>
        <v>BQL dự án đầu tư xây dựng</v>
      </c>
      <c r="E50" s="1098" t="s">
        <v>3288</v>
      </c>
      <c r="F50" s="1097">
        <v>2025</v>
      </c>
      <c r="G50" s="700">
        <v>900</v>
      </c>
      <c r="H50" s="700">
        <v>900</v>
      </c>
      <c r="I50" s="701">
        <v>900</v>
      </c>
      <c r="J50" s="701">
        <v>900</v>
      </c>
      <c r="K50" s="1115"/>
    </row>
    <row r="51" spans="1:26" ht="31.5">
      <c r="A51" s="1079">
        <v>19</v>
      </c>
      <c r="B51" s="1113" t="s">
        <v>3303</v>
      </c>
      <c r="C51" s="1114" t="s">
        <v>2752</v>
      </c>
      <c r="D51" s="1097" t="str">
        <f t="shared" si="10"/>
        <v>BQL dự án đầu tư xây dựng</v>
      </c>
      <c r="E51" s="1098" t="s">
        <v>3607</v>
      </c>
      <c r="F51" s="1097">
        <v>2025</v>
      </c>
      <c r="G51" s="700">
        <v>1000</v>
      </c>
      <c r="H51" s="700">
        <v>1000</v>
      </c>
      <c r="I51" s="701">
        <v>1000</v>
      </c>
      <c r="J51" s="701">
        <v>1000</v>
      </c>
      <c r="K51" s="1115"/>
    </row>
    <row r="52" spans="1:26" s="654" customFormat="1">
      <c r="A52" s="1081" t="s">
        <v>2123</v>
      </c>
      <c r="B52" s="1122" t="s">
        <v>3043</v>
      </c>
      <c r="C52" s="1123"/>
      <c r="D52" s="1110"/>
      <c r="E52" s="1083"/>
      <c r="F52" s="1110"/>
      <c r="G52" s="696">
        <f>G53+G65+G73+G84+G94+G100+G110+G118+G128+G137+G141</f>
        <v>94746</v>
      </c>
      <c r="H52" s="696">
        <f t="shared" ref="H52:J52" si="11">H53+H65+H73+H84+H94+H100+H110+H118+H128+H137+H141</f>
        <v>93097</v>
      </c>
      <c r="I52" s="696">
        <f t="shared" si="11"/>
        <v>94746</v>
      </c>
      <c r="J52" s="696">
        <f t="shared" si="11"/>
        <v>93097</v>
      </c>
      <c r="K52" s="696"/>
      <c r="L52" s="902">
        <v>93097</v>
      </c>
      <c r="M52" s="696">
        <v>93097</v>
      </c>
      <c r="N52" s="696">
        <v>93097</v>
      </c>
      <c r="O52" s="696">
        <v>93097</v>
      </c>
      <c r="P52" s="696">
        <v>93097</v>
      </c>
      <c r="Q52" s="696">
        <v>93097</v>
      </c>
      <c r="R52" s="696">
        <v>93097</v>
      </c>
      <c r="S52" s="696">
        <v>93097</v>
      </c>
      <c r="T52" s="696">
        <v>93097</v>
      </c>
      <c r="U52" s="696">
        <v>93097</v>
      </c>
      <c r="V52" s="696">
        <v>93097</v>
      </c>
      <c r="W52" s="696">
        <v>93097</v>
      </c>
      <c r="X52" s="696">
        <v>93097</v>
      </c>
    </row>
    <row r="53" spans="1:26" s="654" customFormat="1">
      <c r="A53" s="1081">
        <v>1</v>
      </c>
      <c r="B53" s="1124" t="s">
        <v>3112</v>
      </c>
      <c r="C53" s="1123"/>
      <c r="D53" s="1101"/>
      <c r="E53" s="1083"/>
      <c r="F53" s="1101"/>
      <c r="G53" s="696">
        <f>SUM(G54:G64)</f>
        <v>10991</v>
      </c>
      <c r="H53" s="696">
        <f t="shared" ref="H53:J53" si="12">SUM(H54:H64)</f>
        <v>10752</v>
      </c>
      <c r="I53" s="696">
        <f t="shared" si="12"/>
        <v>10991</v>
      </c>
      <c r="J53" s="696">
        <f t="shared" si="12"/>
        <v>10752</v>
      </c>
      <c r="K53" s="1111"/>
    </row>
    <row r="54" spans="1:26" ht="47.25">
      <c r="A54" s="1079" t="s">
        <v>3031</v>
      </c>
      <c r="B54" s="1113" t="s">
        <v>3157</v>
      </c>
      <c r="C54" s="1114" t="s">
        <v>3158</v>
      </c>
      <c r="D54" s="1114" t="s">
        <v>3159</v>
      </c>
      <c r="E54" s="1098" t="s">
        <v>3160</v>
      </c>
      <c r="F54" s="1097">
        <v>2022</v>
      </c>
      <c r="G54" s="700">
        <v>1238</v>
      </c>
      <c r="H54" s="700">
        <v>1100</v>
      </c>
      <c r="I54" s="701">
        <v>1238</v>
      </c>
      <c r="J54" s="701">
        <v>1100</v>
      </c>
      <c r="K54" s="1112"/>
      <c r="Z54" s="654"/>
    </row>
    <row r="55" spans="1:26" ht="47.25">
      <c r="A55" s="1079" t="s">
        <v>3033</v>
      </c>
      <c r="B55" s="1113" t="s">
        <v>3565</v>
      </c>
      <c r="C55" s="1114" t="s">
        <v>3161</v>
      </c>
      <c r="D55" s="1114" t="s">
        <v>3159</v>
      </c>
      <c r="E55" s="1098" t="s">
        <v>3162</v>
      </c>
      <c r="F55" s="1097">
        <v>2022</v>
      </c>
      <c r="G55" s="700">
        <v>951</v>
      </c>
      <c r="H55" s="700">
        <v>850</v>
      </c>
      <c r="I55" s="701">
        <v>951</v>
      </c>
      <c r="J55" s="701">
        <v>850</v>
      </c>
      <c r="K55" s="1112"/>
      <c r="Z55" s="654"/>
    </row>
    <row r="56" spans="1:26" s="654" customFormat="1" ht="31.5">
      <c r="A56" s="1079" t="s">
        <v>3038</v>
      </c>
      <c r="B56" s="1116" t="s">
        <v>3566</v>
      </c>
      <c r="C56" s="1096" t="s">
        <v>3574</v>
      </c>
      <c r="D56" s="1114" t="s">
        <v>3418</v>
      </c>
      <c r="E56" s="1125" t="s">
        <v>3575</v>
      </c>
      <c r="F56" s="1096" t="s">
        <v>3749</v>
      </c>
      <c r="G56" s="700">
        <v>1600</v>
      </c>
      <c r="H56" s="1126">
        <v>1600</v>
      </c>
      <c r="I56" s="701">
        <v>1600</v>
      </c>
      <c r="J56" s="701">
        <v>1600</v>
      </c>
      <c r="K56" s="1112"/>
    </row>
    <row r="57" spans="1:26" s="654" customFormat="1" ht="31.5">
      <c r="A57" s="1079" t="s">
        <v>3592</v>
      </c>
      <c r="B57" s="1127" t="s">
        <v>3567</v>
      </c>
      <c r="C57" s="1096" t="s">
        <v>3576</v>
      </c>
      <c r="D57" s="1114" t="s">
        <v>3418</v>
      </c>
      <c r="E57" s="1125" t="s">
        <v>3577</v>
      </c>
      <c r="F57" s="1096" t="s">
        <v>3749</v>
      </c>
      <c r="G57" s="700">
        <v>800</v>
      </c>
      <c r="H57" s="1126">
        <v>800</v>
      </c>
      <c r="I57" s="701">
        <v>800</v>
      </c>
      <c r="J57" s="701">
        <v>800</v>
      </c>
      <c r="K57" s="1112"/>
    </row>
    <row r="58" spans="1:26" s="654" customFormat="1" ht="31.5">
      <c r="A58" s="1079" t="s">
        <v>3593</v>
      </c>
      <c r="B58" s="1116" t="s">
        <v>3568</v>
      </c>
      <c r="C58" s="1096" t="s">
        <v>3578</v>
      </c>
      <c r="D58" s="1114" t="s">
        <v>3159</v>
      </c>
      <c r="E58" s="1125" t="s">
        <v>3579</v>
      </c>
      <c r="F58" s="1096" t="s">
        <v>3749</v>
      </c>
      <c r="G58" s="700">
        <v>500</v>
      </c>
      <c r="H58" s="1126">
        <v>500</v>
      </c>
      <c r="I58" s="701">
        <v>500</v>
      </c>
      <c r="J58" s="701">
        <v>500</v>
      </c>
      <c r="K58" s="1112"/>
    </row>
    <row r="59" spans="1:26" s="654" customFormat="1" ht="31.5">
      <c r="A59" s="1079" t="s">
        <v>3594</v>
      </c>
      <c r="B59" s="1116" t="s">
        <v>3569</v>
      </c>
      <c r="C59" s="1096" t="s">
        <v>3580</v>
      </c>
      <c r="D59" s="1114" t="s">
        <v>3159</v>
      </c>
      <c r="E59" s="1125" t="s">
        <v>3581</v>
      </c>
      <c r="F59" s="1096" t="s">
        <v>3747</v>
      </c>
      <c r="G59" s="700">
        <v>2000</v>
      </c>
      <c r="H59" s="1126">
        <v>2000</v>
      </c>
      <c r="I59" s="701">
        <v>2000</v>
      </c>
      <c r="J59" s="701">
        <v>2000</v>
      </c>
      <c r="K59" s="1112"/>
    </row>
    <row r="60" spans="1:26" s="654" customFormat="1" ht="31.5">
      <c r="A60" s="1079" t="s">
        <v>3595</v>
      </c>
      <c r="B60" s="1128" t="s">
        <v>3570</v>
      </c>
      <c r="C60" s="1096" t="s">
        <v>3483</v>
      </c>
      <c r="D60" s="1129" t="s">
        <v>3159</v>
      </c>
      <c r="E60" s="672" t="s">
        <v>3582</v>
      </c>
      <c r="F60" s="1096" t="s">
        <v>3747</v>
      </c>
      <c r="G60" s="700">
        <v>802</v>
      </c>
      <c r="H60" s="1130">
        <v>802</v>
      </c>
      <c r="I60" s="701">
        <v>802</v>
      </c>
      <c r="J60" s="701">
        <v>802</v>
      </c>
      <c r="K60" s="1112"/>
    </row>
    <row r="61" spans="1:26" s="654" customFormat="1" ht="31.5">
      <c r="A61" s="1079" t="s">
        <v>3596</v>
      </c>
      <c r="B61" s="1131" t="s">
        <v>3571</v>
      </c>
      <c r="C61" s="1096" t="s">
        <v>3583</v>
      </c>
      <c r="D61" s="1129" t="s">
        <v>3159</v>
      </c>
      <c r="E61" s="672" t="s">
        <v>3584</v>
      </c>
      <c r="F61" s="1096" t="s">
        <v>3747</v>
      </c>
      <c r="G61" s="700">
        <v>700</v>
      </c>
      <c r="H61" s="1130">
        <v>700</v>
      </c>
      <c r="I61" s="700">
        <v>700</v>
      </c>
      <c r="J61" s="700">
        <v>700</v>
      </c>
      <c r="K61" s="1112"/>
    </row>
    <row r="62" spans="1:26" s="654" customFormat="1" ht="31.5">
      <c r="A62" s="1079" t="s">
        <v>3597</v>
      </c>
      <c r="B62" s="1116" t="s">
        <v>3572</v>
      </c>
      <c r="C62" s="1096" t="s">
        <v>3163</v>
      </c>
      <c r="D62" s="1129" t="s">
        <v>3159</v>
      </c>
      <c r="E62" s="1125" t="s">
        <v>3585</v>
      </c>
      <c r="F62" s="1096">
        <v>2025</v>
      </c>
      <c r="G62" s="700">
        <v>500</v>
      </c>
      <c r="H62" s="1126">
        <v>500</v>
      </c>
      <c r="I62" s="701">
        <v>500</v>
      </c>
      <c r="J62" s="701">
        <v>500</v>
      </c>
      <c r="K62" s="1112"/>
    </row>
    <row r="63" spans="1:26" s="654" customFormat="1" ht="31.5">
      <c r="A63" s="1079" t="s">
        <v>3598</v>
      </c>
      <c r="B63" s="1116" t="s">
        <v>3573</v>
      </c>
      <c r="C63" s="1096" t="s">
        <v>3586</v>
      </c>
      <c r="D63" s="1129" t="s">
        <v>3159</v>
      </c>
      <c r="E63" s="1125" t="s">
        <v>3587</v>
      </c>
      <c r="F63" s="1096">
        <v>2025</v>
      </c>
      <c r="G63" s="700">
        <v>1500</v>
      </c>
      <c r="H63" s="700">
        <v>1500</v>
      </c>
      <c r="I63" s="701">
        <v>1500</v>
      </c>
      <c r="J63" s="701">
        <v>1500</v>
      </c>
      <c r="K63" s="1112"/>
    </row>
    <row r="64" spans="1:26" s="654" customFormat="1" ht="31.5">
      <c r="A64" s="1079" t="s">
        <v>3599</v>
      </c>
      <c r="B64" s="1116" t="s">
        <v>3164</v>
      </c>
      <c r="C64" s="1096" t="s">
        <v>3165</v>
      </c>
      <c r="D64" s="1129" t="s">
        <v>3159</v>
      </c>
      <c r="E64" s="1125" t="s">
        <v>3588</v>
      </c>
      <c r="F64" s="1096">
        <v>2025</v>
      </c>
      <c r="G64" s="700">
        <v>400</v>
      </c>
      <c r="H64" s="700">
        <v>400</v>
      </c>
      <c r="I64" s="701">
        <v>400</v>
      </c>
      <c r="J64" s="701">
        <v>400</v>
      </c>
      <c r="K64" s="1112"/>
    </row>
    <row r="65" spans="1:26" s="654" customFormat="1">
      <c r="A65" s="1081">
        <v>2</v>
      </c>
      <c r="B65" s="1124" t="s">
        <v>2821</v>
      </c>
      <c r="C65" s="1132"/>
      <c r="D65" s="1132"/>
      <c r="E65" s="1083"/>
      <c r="F65" s="1132"/>
      <c r="G65" s="696">
        <f>SUM(G66:G72)</f>
        <v>8365</v>
      </c>
      <c r="H65" s="696">
        <f t="shared" ref="H65:J65" si="13">SUM(H66:H72)</f>
        <v>8250</v>
      </c>
      <c r="I65" s="696">
        <f t="shared" si="13"/>
        <v>8365</v>
      </c>
      <c r="J65" s="696">
        <f t="shared" si="13"/>
        <v>8250</v>
      </c>
      <c r="K65" s="1112"/>
    </row>
    <row r="66" spans="1:26" ht="47.25">
      <c r="A66" s="1079" t="s">
        <v>2136</v>
      </c>
      <c r="B66" s="1113" t="s">
        <v>3166</v>
      </c>
      <c r="C66" s="1114" t="s">
        <v>3167</v>
      </c>
      <c r="D66" s="1114" t="s">
        <v>2874</v>
      </c>
      <c r="E66" s="1098" t="s">
        <v>3612</v>
      </c>
      <c r="F66" s="1097">
        <v>2022</v>
      </c>
      <c r="G66" s="700">
        <v>1315</v>
      </c>
      <c r="H66" s="700">
        <v>1200</v>
      </c>
      <c r="I66" s="701">
        <v>1315</v>
      </c>
      <c r="J66" s="701">
        <v>1200</v>
      </c>
      <c r="K66" s="1112"/>
      <c r="Z66" s="654"/>
    </row>
    <row r="67" spans="1:26" ht="47.25">
      <c r="A67" s="1079" t="s">
        <v>2201</v>
      </c>
      <c r="B67" s="1116" t="s">
        <v>3173</v>
      </c>
      <c r="C67" s="1114" t="s">
        <v>3167</v>
      </c>
      <c r="D67" s="1114" t="s">
        <v>2874</v>
      </c>
      <c r="E67" s="1098" t="s">
        <v>3174</v>
      </c>
      <c r="F67" s="1097" t="s">
        <v>3749</v>
      </c>
      <c r="G67" s="700">
        <v>1300</v>
      </c>
      <c r="H67" s="700">
        <v>1300</v>
      </c>
      <c r="I67" s="701">
        <v>1300</v>
      </c>
      <c r="J67" s="701">
        <v>1300</v>
      </c>
      <c r="K67" s="1112"/>
      <c r="Z67" s="654"/>
    </row>
    <row r="68" spans="1:26" ht="47.25">
      <c r="A68" s="1079" t="s">
        <v>3651</v>
      </c>
      <c r="B68" s="1116" t="s">
        <v>3176</v>
      </c>
      <c r="C68" s="1097" t="s">
        <v>3177</v>
      </c>
      <c r="D68" s="1114" t="s">
        <v>2874</v>
      </c>
      <c r="E68" s="1098" t="s">
        <v>3178</v>
      </c>
      <c r="F68" s="1097" t="s">
        <v>3749</v>
      </c>
      <c r="G68" s="700">
        <v>1300</v>
      </c>
      <c r="H68" s="700">
        <v>1300</v>
      </c>
      <c r="I68" s="701">
        <v>1300</v>
      </c>
      <c r="J68" s="701">
        <v>1300</v>
      </c>
      <c r="K68" s="1112"/>
      <c r="Z68" s="654"/>
    </row>
    <row r="69" spans="1:26" ht="47.25">
      <c r="A69" s="1079" t="s">
        <v>3172</v>
      </c>
      <c r="B69" s="1116" t="s">
        <v>3180</v>
      </c>
      <c r="C69" s="1097" t="s">
        <v>3181</v>
      </c>
      <c r="D69" s="1114" t="s">
        <v>2874</v>
      </c>
      <c r="E69" s="1098" t="s">
        <v>3182</v>
      </c>
      <c r="F69" s="1097" t="s">
        <v>3747</v>
      </c>
      <c r="G69" s="700">
        <v>950</v>
      </c>
      <c r="H69" s="700">
        <v>950</v>
      </c>
      <c r="I69" s="701">
        <v>950</v>
      </c>
      <c r="J69" s="701">
        <v>950</v>
      </c>
      <c r="K69" s="1112"/>
      <c r="Z69" s="654"/>
    </row>
    <row r="70" spans="1:26" ht="47.25">
      <c r="A70" s="1079" t="s">
        <v>3175</v>
      </c>
      <c r="B70" s="1116" t="s">
        <v>3184</v>
      </c>
      <c r="C70" s="1097" t="s">
        <v>3185</v>
      </c>
      <c r="D70" s="1114" t="s">
        <v>2874</v>
      </c>
      <c r="E70" s="1098" t="s">
        <v>3186</v>
      </c>
      <c r="F70" s="1097" t="s">
        <v>3747</v>
      </c>
      <c r="G70" s="700">
        <v>1400</v>
      </c>
      <c r="H70" s="700">
        <v>1400</v>
      </c>
      <c r="I70" s="701">
        <v>1400</v>
      </c>
      <c r="J70" s="701">
        <v>1400</v>
      </c>
      <c r="K70" s="1112"/>
      <c r="Z70" s="654"/>
    </row>
    <row r="71" spans="1:26" ht="47.25">
      <c r="A71" s="1079" t="s">
        <v>3179</v>
      </c>
      <c r="B71" s="1116" t="s">
        <v>3189</v>
      </c>
      <c r="C71" s="1097" t="s">
        <v>3190</v>
      </c>
      <c r="D71" s="1114" t="s">
        <v>2874</v>
      </c>
      <c r="E71" s="1098" t="s">
        <v>3191</v>
      </c>
      <c r="F71" s="1097">
        <v>2025</v>
      </c>
      <c r="G71" s="700">
        <v>1200</v>
      </c>
      <c r="H71" s="700">
        <v>1200</v>
      </c>
      <c r="I71" s="701">
        <v>1200</v>
      </c>
      <c r="J71" s="701">
        <v>1200</v>
      </c>
      <c r="K71" s="1112"/>
      <c r="Z71" s="654"/>
    </row>
    <row r="72" spans="1:26" ht="47.25">
      <c r="A72" s="1079" t="s">
        <v>3183</v>
      </c>
      <c r="B72" s="1116" t="s">
        <v>3194</v>
      </c>
      <c r="C72" s="1097" t="s">
        <v>3133</v>
      </c>
      <c r="D72" s="1114" t="s">
        <v>2874</v>
      </c>
      <c r="E72" s="1098" t="s">
        <v>3195</v>
      </c>
      <c r="F72" s="1097">
        <v>2025</v>
      </c>
      <c r="G72" s="700">
        <v>900</v>
      </c>
      <c r="H72" s="700">
        <v>900</v>
      </c>
      <c r="I72" s="701">
        <v>900</v>
      </c>
      <c r="J72" s="701">
        <v>900</v>
      </c>
      <c r="K72" s="1112"/>
      <c r="Z72" s="654"/>
    </row>
    <row r="73" spans="1:26" s="654" customFormat="1">
      <c r="A73" s="1081">
        <v>3</v>
      </c>
      <c r="B73" s="1122" t="s">
        <v>2837</v>
      </c>
      <c r="C73" s="1101"/>
      <c r="D73" s="1132"/>
      <c r="E73" s="1083"/>
      <c r="F73" s="1101"/>
      <c r="G73" s="696">
        <f>SUM(G74:G83)</f>
        <v>11086</v>
      </c>
      <c r="H73" s="696">
        <f t="shared" ref="H73:J73" si="14">SUM(H74:H83)</f>
        <v>10997</v>
      </c>
      <c r="I73" s="696">
        <f t="shared" si="14"/>
        <v>11086</v>
      </c>
      <c r="J73" s="696">
        <f t="shared" si="14"/>
        <v>10997</v>
      </c>
      <c r="K73" s="1112"/>
    </row>
    <row r="74" spans="1:26" ht="31.5">
      <c r="A74" s="1079" t="s">
        <v>3039</v>
      </c>
      <c r="B74" s="1102" t="s">
        <v>3552</v>
      </c>
      <c r="C74" s="1097" t="s">
        <v>3553</v>
      </c>
      <c r="D74" s="1096" t="s">
        <v>2886</v>
      </c>
      <c r="E74" s="1098" t="s">
        <v>3554</v>
      </c>
      <c r="F74" s="1097">
        <v>2022</v>
      </c>
      <c r="G74" s="700">
        <v>438</v>
      </c>
      <c r="H74" s="700">
        <v>400</v>
      </c>
      <c r="I74" s="701">
        <v>438</v>
      </c>
      <c r="J74" s="701">
        <v>400</v>
      </c>
      <c r="K74" s="1112"/>
      <c r="Z74" s="654"/>
    </row>
    <row r="75" spans="1:26" ht="47.25">
      <c r="A75" s="1079" t="s">
        <v>3042</v>
      </c>
      <c r="B75" s="1133" t="s">
        <v>3201</v>
      </c>
      <c r="C75" s="1097" t="s">
        <v>2837</v>
      </c>
      <c r="D75" s="1096" t="s">
        <v>2886</v>
      </c>
      <c r="E75" s="1098" t="s">
        <v>3202</v>
      </c>
      <c r="F75" s="1097">
        <v>2022</v>
      </c>
      <c r="G75" s="700">
        <v>551</v>
      </c>
      <c r="H75" s="700">
        <v>500</v>
      </c>
      <c r="I75" s="701">
        <v>551</v>
      </c>
      <c r="J75" s="701">
        <v>500</v>
      </c>
      <c r="K75" s="1115"/>
      <c r="Z75" s="654"/>
    </row>
    <row r="76" spans="1:26" ht="31.5">
      <c r="A76" s="1079" t="s">
        <v>3199</v>
      </c>
      <c r="B76" s="1133" t="s">
        <v>3204</v>
      </c>
      <c r="C76" s="1134" t="s">
        <v>3205</v>
      </c>
      <c r="D76" s="1134" t="s">
        <v>2886</v>
      </c>
      <c r="E76" s="1098" t="s">
        <v>3613</v>
      </c>
      <c r="F76" s="1134" t="s">
        <v>3749</v>
      </c>
      <c r="G76" s="700">
        <v>2500</v>
      </c>
      <c r="H76" s="700">
        <v>2500</v>
      </c>
      <c r="I76" s="701">
        <v>2500</v>
      </c>
      <c r="J76" s="701">
        <v>2500</v>
      </c>
      <c r="K76" s="1112"/>
      <c r="Z76" s="654"/>
    </row>
    <row r="77" spans="1:26" ht="31.5">
      <c r="A77" s="1079" t="s">
        <v>3649</v>
      </c>
      <c r="B77" s="1133" t="s">
        <v>3208</v>
      </c>
      <c r="C77" s="1134" t="s">
        <v>3209</v>
      </c>
      <c r="D77" s="1134" t="s">
        <v>2886</v>
      </c>
      <c r="E77" s="1098" t="s">
        <v>3614</v>
      </c>
      <c r="F77" s="1134" t="s">
        <v>3747</v>
      </c>
      <c r="G77" s="700">
        <v>1200</v>
      </c>
      <c r="H77" s="700">
        <v>1200</v>
      </c>
      <c r="I77" s="701">
        <v>1200</v>
      </c>
      <c r="J77" s="701">
        <v>1200</v>
      </c>
      <c r="K77" s="1112"/>
      <c r="Z77" s="654"/>
    </row>
    <row r="78" spans="1:26" ht="31.5">
      <c r="A78" s="1079" t="s">
        <v>3203</v>
      </c>
      <c r="B78" s="1133" t="s">
        <v>3213</v>
      </c>
      <c r="C78" s="1134" t="s">
        <v>2890</v>
      </c>
      <c r="D78" s="1097" t="str">
        <f>D45</f>
        <v>BQL dự án đầu tư xây dựng</v>
      </c>
      <c r="E78" s="1134" t="s">
        <v>3610</v>
      </c>
      <c r="F78" s="1097" t="s">
        <v>3747</v>
      </c>
      <c r="G78" s="700">
        <v>697</v>
      </c>
      <c r="H78" s="700">
        <v>697</v>
      </c>
      <c r="I78" s="701">
        <v>697</v>
      </c>
      <c r="J78" s="701">
        <v>697</v>
      </c>
      <c r="K78" s="1112"/>
      <c r="Z78" s="654"/>
    </row>
    <row r="79" spans="1:26" ht="31.5">
      <c r="A79" s="1079" t="s">
        <v>3207</v>
      </c>
      <c r="B79" s="1133" t="s">
        <v>3211</v>
      </c>
      <c r="C79" s="1134" t="s">
        <v>3212</v>
      </c>
      <c r="D79" s="1134" t="s">
        <v>2886</v>
      </c>
      <c r="E79" s="1098" t="s">
        <v>3615</v>
      </c>
      <c r="F79" s="1134" t="s">
        <v>3747</v>
      </c>
      <c r="G79" s="700">
        <v>1100</v>
      </c>
      <c r="H79" s="700">
        <v>1100</v>
      </c>
      <c r="I79" s="701">
        <v>1100</v>
      </c>
      <c r="J79" s="701">
        <v>1100</v>
      </c>
      <c r="K79" s="1112"/>
      <c r="Z79" s="654"/>
    </row>
    <row r="80" spans="1:26" ht="31.5">
      <c r="A80" s="1079" t="s">
        <v>3210</v>
      </c>
      <c r="B80" s="1133" t="s">
        <v>3216</v>
      </c>
      <c r="C80" s="1134" t="s">
        <v>3200</v>
      </c>
      <c r="D80" s="1134" t="s">
        <v>2886</v>
      </c>
      <c r="E80" s="1098" t="s">
        <v>3615</v>
      </c>
      <c r="F80" s="1134">
        <v>2025</v>
      </c>
      <c r="G80" s="700">
        <v>1100</v>
      </c>
      <c r="H80" s="700">
        <v>1100</v>
      </c>
      <c r="I80" s="701">
        <v>1100</v>
      </c>
      <c r="J80" s="701">
        <v>1100</v>
      </c>
      <c r="K80" s="1112"/>
      <c r="Z80" s="654"/>
    </row>
    <row r="81" spans="1:26" ht="31.5">
      <c r="A81" s="1079" t="s">
        <v>3650</v>
      </c>
      <c r="B81" s="1133" t="s">
        <v>3218</v>
      </c>
      <c r="C81" s="1134" t="s">
        <v>3219</v>
      </c>
      <c r="D81" s="1134" t="s">
        <v>2886</v>
      </c>
      <c r="E81" s="1098" t="s">
        <v>3614</v>
      </c>
      <c r="F81" s="1134">
        <v>2025</v>
      </c>
      <c r="G81" s="700">
        <v>1200</v>
      </c>
      <c r="H81" s="700">
        <v>1200</v>
      </c>
      <c r="I81" s="701">
        <v>1200</v>
      </c>
      <c r="J81" s="701">
        <v>1200</v>
      </c>
      <c r="K81" s="1112"/>
      <c r="Z81" s="654"/>
    </row>
    <row r="82" spans="1:26" ht="31.5">
      <c r="A82" s="1079" t="s">
        <v>3215</v>
      </c>
      <c r="B82" s="1133" t="s">
        <v>3220</v>
      </c>
      <c r="C82" s="1134" t="s">
        <v>3214</v>
      </c>
      <c r="D82" s="1134" t="s">
        <v>2886</v>
      </c>
      <c r="E82" s="1098" t="s">
        <v>3616</v>
      </c>
      <c r="F82" s="1134">
        <v>2025</v>
      </c>
      <c r="G82" s="700">
        <v>1300</v>
      </c>
      <c r="H82" s="700">
        <v>1300</v>
      </c>
      <c r="I82" s="701">
        <v>1300</v>
      </c>
      <c r="J82" s="701">
        <v>1300</v>
      </c>
      <c r="K82" s="1112"/>
      <c r="Z82" s="654"/>
    </row>
    <row r="83" spans="1:26" ht="31.5">
      <c r="A83" s="1079" t="s">
        <v>3217</v>
      </c>
      <c r="B83" s="1133" t="s">
        <v>3221</v>
      </c>
      <c r="C83" s="1134" t="s">
        <v>3214</v>
      </c>
      <c r="D83" s="1134" t="s">
        <v>2886</v>
      </c>
      <c r="E83" s="1098" t="s">
        <v>3206</v>
      </c>
      <c r="F83" s="1134">
        <v>2025</v>
      </c>
      <c r="G83" s="700">
        <v>1000</v>
      </c>
      <c r="H83" s="700">
        <v>1000</v>
      </c>
      <c r="I83" s="701">
        <v>1000</v>
      </c>
      <c r="J83" s="701">
        <v>1000</v>
      </c>
      <c r="K83" s="1112"/>
      <c r="Z83" s="654"/>
    </row>
    <row r="84" spans="1:26" s="654" customFormat="1">
      <c r="A84" s="1081">
        <v>4</v>
      </c>
      <c r="B84" s="1122" t="s">
        <v>1918</v>
      </c>
      <c r="C84" s="1101"/>
      <c r="D84" s="1091"/>
      <c r="E84" s="1083"/>
      <c r="F84" s="1101"/>
      <c r="G84" s="696">
        <f>SUM(G85:G93)</f>
        <v>8366</v>
      </c>
      <c r="H84" s="696">
        <f t="shared" ref="H84:J84" si="15">SUM(H85:H93)</f>
        <v>8270</v>
      </c>
      <c r="I84" s="696">
        <f t="shared" si="15"/>
        <v>8366</v>
      </c>
      <c r="J84" s="696">
        <f t="shared" si="15"/>
        <v>8270</v>
      </c>
      <c r="K84" s="1112"/>
    </row>
    <row r="85" spans="1:26" ht="31.5">
      <c r="A85" s="1079">
        <v>4.0999999999999996</v>
      </c>
      <c r="B85" s="1113" t="s">
        <v>3225</v>
      </c>
      <c r="C85" s="1097" t="s">
        <v>3226</v>
      </c>
      <c r="D85" s="1097" t="s">
        <v>88</v>
      </c>
      <c r="E85" s="1098" t="s">
        <v>3227</v>
      </c>
      <c r="F85" s="1097">
        <v>2022</v>
      </c>
      <c r="G85" s="1119">
        <v>896</v>
      </c>
      <c r="H85" s="700">
        <v>800</v>
      </c>
      <c r="I85" s="701">
        <v>896</v>
      </c>
      <c r="J85" s="701">
        <v>800</v>
      </c>
      <c r="K85" s="1112"/>
      <c r="Z85" s="654"/>
    </row>
    <row r="86" spans="1:26" ht="31.5">
      <c r="A86" s="1079">
        <v>4.2</v>
      </c>
      <c r="B86" s="1113" t="s">
        <v>3228</v>
      </c>
      <c r="C86" s="1097" t="s">
        <v>3229</v>
      </c>
      <c r="D86" s="1097" t="s">
        <v>88</v>
      </c>
      <c r="E86" s="1098" t="s">
        <v>3230</v>
      </c>
      <c r="F86" s="1097" t="s">
        <v>3749</v>
      </c>
      <c r="G86" s="700">
        <v>950</v>
      </c>
      <c r="H86" s="700">
        <v>950</v>
      </c>
      <c r="I86" s="701">
        <v>950</v>
      </c>
      <c r="J86" s="701">
        <v>950</v>
      </c>
      <c r="K86" s="1112"/>
      <c r="Z86" s="654"/>
    </row>
    <row r="87" spans="1:26" ht="31.5">
      <c r="A87" s="1079">
        <v>4.3</v>
      </c>
      <c r="B87" s="1113" t="s">
        <v>3233</v>
      </c>
      <c r="C87" s="1097" t="s">
        <v>3234</v>
      </c>
      <c r="D87" s="1097" t="s">
        <v>88</v>
      </c>
      <c r="E87" s="1118" t="s">
        <v>3235</v>
      </c>
      <c r="F87" s="1097" t="s">
        <v>3749</v>
      </c>
      <c r="G87" s="1119">
        <v>1050</v>
      </c>
      <c r="H87" s="700">
        <v>1050</v>
      </c>
      <c r="I87" s="701">
        <v>1050</v>
      </c>
      <c r="J87" s="701">
        <v>1050</v>
      </c>
      <c r="K87" s="1112"/>
      <c r="Z87" s="654"/>
    </row>
    <row r="88" spans="1:26" ht="31.5">
      <c r="A88" s="1079">
        <v>4.4000000000000004</v>
      </c>
      <c r="B88" s="1113" t="s">
        <v>3236</v>
      </c>
      <c r="C88" s="1097" t="s">
        <v>3234</v>
      </c>
      <c r="D88" s="1097" t="s">
        <v>88</v>
      </c>
      <c r="E88" s="1118" t="s">
        <v>3227</v>
      </c>
      <c r="F88" s="1097" t="s">
        <v>3747</v>
      </c>
      <c r="G88" s="1119">
        <v>1000</v>
      </c>
      <c r="H88" s="700">
        <v>1000</v>
      </c>
      <c r="I88" s="701">
        <v>1000</v>
      </c>
      <c r="J88" s="701">
        <v>1000</v>
      </c>
      <c r="K88" s="1112"/>
      <c r="Z88" s="654"/>
    </row>
    <row r="89" spans="1:26" ht="31.5">
      <c r="A89" s="1079">
        <v>4.5</v>
      </c>
      <c r="B89" s="1113" t="s">
        <v>3237</v>
      </c>
      <c r="C89" s="1097" t="s">
        <v>3226</v>
      </c>
      <c r="D89" s="1097" t="s">
        <v>88</v>
      </c>
      <c r="E89" s="1118" t="s">
        <v>3238</v>
      </c>
      <c r="F89" s="1097" t="s">
        <v>3747</v>
      </c>
      <c r="G89" s="1119">
        <v>1000</v>
      </c>
      <c r="H89" s="700">
        <v>1000</v>
      </c>
      <c r="I89" s="701">
        <v>1000</v>
      </c>
      <c r="J89" s="701">
        <v>1000</v>
      </c>
      <c r="K89" s="1112"/>
      <c r="Z89" s="654"/>
    </row>
    <row r="90" spans="1:26" ht="31.5">
      <c r="A90" s="1079">
        <v>4.5999999999999996</v>
      </c>
      <c r="B90" s="1113" t="s">
        <v>3239</v>
      </c>
      <c r="C90" s="1097" t="s">
        <v>3226</v>
      </c>
      <c r="D90" s="1097" t="s">
        <v>88</v>
      </c>
      <c r="E90" s="1118" t="s">
        <v>3240</v>
      </c>
      <c r="F90" s="1097" t="s">
        <v>3747</v>
      </c>
      <c r="G90" s="1119">
        <v>1000</v>
      </c>
      <c r="H90" s="700">
        <v>1000</v>
      </c>
      <c r="I90" s="701">
        <v>1000</v>
      </c>
      <c r="J90" s="701">
        <v>1000</v>
      </c>
      <c r="K90" s="1112"/>
      <c r="Z90" s="654"/>
    </row>
    <row r="91" spans="1:26" ht="31.5">
      <c r="A91" s="1079">
        <v>4.7</v>
      </c>
      <c r="B91" s="1113" t="s">
        <v>3241</v>
      </c>
      <c r="C91" s="1097" t="s">
        <v>3234</v>
      </c>
      <c r="D91" s="1097" t="s">
        <v>88</v>
      </c>
      <c r="E91" s="1118" t="s">
        <v>3242</v>
      </c>
      <c r="F91" s="1097">
        <v>2025</v>
      </c>
      <c r="G91" s="1119">
        <v>30</v>
      </c>
      <c r="H91" s="700">
        <v>30</v>
      </c>
      <c r="I91" s="701">
        <v>30</v>
      </c>
      <c r="J91" s="701">
        <v>30</v>
      </c>
      <c r="K91" s="1112"/>
      <c r="Z91" s="654"/>
    </row>
    <row r="92" spans="1:26" ht="31.5">
      <c r="A92" s="1079">
        <v>4.8</v>
      </c>
      <c r="B92" s="1113" t="s">
        <v>3555</v>
      </c>
      <c r="C92" s="1097" t="s">
        <v>3559</v>
      </c>
      <c r="D92" s="1097" t="s">
        <v>88</v>
      </c>
      <c r="E92" s="1118" t="s">
        <v>3560</v>
      </c>
      <c r="F92" s="1097">
        <v>2025</v>
      </c>
      <c r="G92" s="1119">
        <v>940</v>
      </c>
      <c r="H92" s="700">
        <f>920+20</f>
        <v>940</v>
      </c>
      <c r="I92" s="701">
        <v>940</v>
      </c>
      <c r="J92" s="701">
        <v>940</v>
      </c>
      <c r="K92" s="1112"/>
      <c r="Z92" s="654"/>
    </row>
    <row r="93" spans="1:26" ht="31.5">
      <c r="A93" s="1079">
        <v>4.9000000000000004</v>
      </c>
      <c r="B93" s="1113" t="s">
        <v>3243</v>
      </c>
      <c r="C93" s="1097" t="s">
        <v>3226</v>
      </c>
      <c r="D93" s="1097" t="s">
        <v>88</v>
      </c>
      <c r="E93" s="1118" t="s">
        <v>3244</v>
      </c>
      <c r="F93" s="1097">
        <v>2025</v>
      </c>
      <c r="G93" s="1119">
        <v>1500</v>
      </c>
      <c r="H93" s="700">
        <v>1500</v>
      </c>
      <c r="I93" s="701">
        <v>1500</v>
      </c>
      <c r="J93" s="701">
        <v>1500</v>
      </c>
      <c r="K93" s="1112"/>
      <c r="Z93" s="654"/>
    </row>
    <row r="94" spans="1:26" s="654" customFormat="1">
      <c r="A94" s="1081">
        <v>5</v>
      </c>
      <c r="B94" s="1122" t="s">
        <v>2204</v>
      </c>
      <c r="C94" s="1101"/>
      <c r="D94" s="1101"/>
      <c r="E94" s="1083"/>
      <c r="F94" s="1101"/>
      <c r="G94" s="696">
        <f>SUM(G95:G99)</f>
        <v>10006</v>
      </c>
      <c r="H94" s="696">
        <f t="shared" ref="H94:J94" si="16">SUM(H95:H99)</f>
        <v>9828</v>
      </c>
      <c r="I94" s="696">
        <f t="shared" si="16"/>
        <v>10006</v>
      </c>
      <c r="J94" s="696">
        <f t="shared" si="16"/>
        <v>9828</v>
      </c>
      <c r="K94" s="1112"/>
    </row>
    <row r="95" spans="1:26" ht="31.5">
      <c r="A95" s="1079" t="s">
        <v>3245</v>
      </c>
      <c r="B95" s="1113" t="s">
        <v>3246</v>
      </c>
      <c r="C95" s="1114" t="s">
        <v>3247</v>
      </c>
      <c r="D95" s="1114" t="s">
        <v>3248</v>
      </c>
      <c r="E95" s="1118" t="s">
        <v>3249</v>
      </c>
      <c r="F95" s="1114">
        <v>2022</v>
      </c>
      <c r="G95" s="700">
        <v>1961</v>
      </c>
      <c r="H95" s="700">
        <v>1783</v>
      </c>
      <c r="I95" s="701">
        <v>1961</v>
      </c>
      <c r="J95" s="701">
        <v>1783</v>
      </c>
      <c r="K95" s="1112"/>
      <c r="Z95" s="654"/>
    </row>
    <row r="96" spans="1:26" ht="47.25">
      <c r="A96" s="1079" t="s">
        <v>3250</v>
      </c>
      <c r="B96" s="1113" t="s">
        <v>3251</v>
      </c>
      <c r="C96" s="1114" t="s">
        <v>3252</v>
      </c>
      <c r="D96" s="1114" t="s">
        <v>3248</v>
      </c>
      <c r="E96" s="1118" t="s">
        <v>3253</v>
      </c>
      <c r="F96" s="1114" t="s">
        <v>3749</v>
      </c>
      <c r="G96" s="700">
        <v>1985</v>
      </c>
      <c r="H96" s="700">
        <v>1985</v>
      </c>
      <c r="I96" s="701">
        <v>1985</v>
      </c>
      <c r="J96" s="701">
        <v>1985</v>
      </c>
      <c r="K96" s="1112"/>
      <c r="Z96" s="654"/>
    </row>
    <row r="97" spans="1:26" ht="31.5">
      <c r="A97" s="1079" t="s">
        <v>3254</v>
      </c>
      <c r="B97" s="1113" t="s">
        <v>3589</v>
      </c>
      <c r="C97" s="1114" t="s">
        <v>3590</v>
      </c>
      <c r="D97" s="1114" t="s">
        <v>3248</v>
      </c>
      <c r="E97" s="1118" t="s">
        <v>3249</v>
      </c>
      <c r="F97" s="1114" t="s">
        <v>3749</v>
      </c>
      <c r="G97" s="700">
        <v>1960</v>
      </c>
      <c r="H97" s="700">
        <v>1960</v>
      </c>
      <c r="I97" s="701">
        <v>1960</v>
      </c>
      <c r="J97" s="701">
        <v>1960</v>
      </c>
      <c r="K97" s="1112"/>
      <c r="Z97" s="654"/>
    </row>
    <row r="98" spans="1:26" ht="31.5">
      <c r="A98" s="1079" t="s">
        <v>3255</v>
      </c>
      <c r="B98" s="1113" t="s">
        <v>3256</v>
      </c>
      <c r="C98" s="1114" t="s">
        <v>3257</v>
      </c>
      <c r="D98" s="1114" t="s">
        <v>3248</v>
      </c>
      <c r="E98" s="1118" t="s">
        <v>3249</v>
      </c>
      <c r="F98" s="1114" t="s">
        <v>3747</v>
      </c>
      <c r="G98" s="700">
        <v>2100</v>
      </c>
      <c r="H98" s="700">
        <v>2100</v>
      </c>
      <c r="I98" s="701">
        <v>2100</v>
      </c>
      <c r="J98" s="701">
        <v>2100</v>
      </c>
      <c r="K98" s="1112"/>
      <c r="Z98" s="654"/>
    </row>
    <row r="99" spans="1:26" ht="31.5">
      <c r="A99" s="1079" t="s">
        <v>3258</v>
      </c>
      <c r="B99" s="1113" t="s">
        <v>3259</v>
      </c>
      <c r="C99" s="1114" t="s">
        <v>3260</v>
      </c>
      <c r="D99" s="1114" t="s">
        <v>3248</v>
      </c>
      <c r="E99" s="1118" t="s">
        <v>3249</v>
      </c>
      <c r="F99" s="1114">
        <v>2025</v>
      </c>
      <c r="G99" s="700">
        <v>2000</v>
      </c>
      <c r="H99" s="700">
        <v>2000</v>
      </c>
      <c r="I99" s="701">
        <v>2000</v>
      </c>
      <c r="J99" s="701">
        <v>2000</v>
      </c>
      <c r="K99" s="1112"/>
      <c r="Z99" s="654"/>
    </row>
    <row r="100" spans="1:26" s="654" customFormat="1">
      <c r="A100" s="1081">
        <v>6</v>
      </c>
      <c r="B100" s="1122" t="s">
        <v>2156</v>
      </c>
      <c r="C100" s="1101"/>
      <c r="D100" s="1091"/>
      <c r="E100" s="1083"/>
      <c r="F100" s="1101"/>
      <c r="G100" s="696">
        <f>SUM(G101:G109)</f>
        <v>11172</v>
      </c>
      <c r="H100" s="696">
        <f t="shared" ref="H100:J100" si="17">SUM(H101:H109)</f>
        <v>10915</v>
      </c>
      <c r="I100" s="696">
        <f t="shared" si="17"/>
        <v>11172</v>
      </c>
      <c r="J100" s="696">
        <f t="shared" si="17"/>
        <v>10915</v>
      </c>
      <c r="K100" s="1112"/>
    </row>
    <row r="101" spans="1:26" ht="31.5">
      <c r="A101" s="1079" t="s">
        <v>3261</v>
      </c>
      <c r="B101" s="1113" t="s">
        <v>3262</v>
      </c>
      <c r="C101" s="1096" t="s">
        <v>2540</v>
      </c>
      <c r="D101" s="1096" t="s">
        <v>2540</v>
      </c>
      <c r="E101" s="1118" t="s">
        <v>3617</v>
      </c>
      <c r="F101" s="1121" t="s">
        <v>3750</v>
      </c>
      <c r="G101" s="700">
        <v>1525</v>
      </c>
      <c r="H101" s="700">
        <v>1371</v>
      </c>
      <c r="I101" s="701">
        <v>1525</v>
      </c>
      <c r="J101" s="701">
        <v>1371</v>
      </c>
      <c r="K101" s="1112"/>
      <c r="Z101" s="654"/>
    </row>
    <row r="102" spans="1:26" ht="31.5">
      <c r="A102" s="1079" t="s">
        <v>3263</v>
      </c>
      <c r="B102" s="1113" t="s">
        <v>3265</v>
      </c>
      <c r="C102" s="1096" t="s">
        <v>2156</v>
      </c>
      <c r="D102" s="1096" t="s">
        <v>2540</v>
      </c>
      <c r="E102" s="1118" t="s">
        <v>3648</v>
      </c>
      <c r="F102" s="1121" t="s">
        <v>3750</v>
      </c>
      <c r="G102" s="700">
        <v>354</v>
      </c>
      <c r="H102" s="700">
        <v>300</v>
      </c>
      <c r="I102" s="701">
        <v>354</v>
      </c>
      <c r="J102" s="701">
        <v>300</v>
      </c>
      <c r="K102" s="1112"/>
      <c r="Z102" s="654"/>
    </row>
    <row r="103" spans="1:26" ht="31.5">
      <c r="A103" s="1079" t="s">
        <v>3652</v>
      </c>
      <c r="B103" s="1113" t="s">
        <v>3264</v>
      </c>
      <c r="C103" s="1096" t="s">
        <v>2540</v>
      </c>
      <c r="D103" s="1096" t="s">
        <v>2540</v>
      </c>
      <c r="E103" s="1118" t="s">
        <v>3618</v>
      </c>
      <c r="F103" s="1121" t="s">
        <v>3750</v>
      </c>
      <c r="G103" s="700">
        <v>449</v>
      </c>
      <c r="H103" s="700">
        <v>400</v>
      </c>
      <c r="I103" s="701">
        <v>449</v>
      </c>
      <c r="J103" s="701">
        <v>400</v>
      </c>
      <c r="K103" s="1112"/>
      <c r="Z103" s="654"/>
    </row>
    <row r="104" spans="1:26" ht="31.5">
      <c r="A104" s="1079" t="s">
        <v>3266</v>
      </c>
      <c r="B104" s="1113" t="s">
        <v>3267</v>
      </c>
      <c r="C104" s="1096" t="s">
        <v>2540</v>
      </c>
      <c r="D104" s="1096" t="s">
        <v>2540</v>
      </c>
      <c r="E104" s="1118" t="s">
        <v>3619</v>
      </c>
      <c r="F104" s="1121" t="s">
        <v>3749</v>
      </c>
      <c r="G104" s="700">
        <v>1900</v>
      </c>
      <c r="H104" s="700">
        <v>1900</v>
      </c>
      <c r="I104" s="701">
        <v>1900</v>
      </c>
      <c r="J104" s="701">
        <v>1900</v>
      </c>
      <c r="K104" s="1112"/>
      <c r="Z104" s="654"/>
    </row>
    <row r="105" spans="1:26" ht="31.5">
      <c r="A105" s="1079" t="s">
        <v>3268</v>
      </c>
      <c r="B105" s="1113" t="s">
        <v>3600</v>
      </c>
      <c r="C105" s="1096" t="str">
        <f>C104</f>
        <v>UBND xã Đăk Long</v>
      </c>
      <c r="D105" s="1096" t="str">
        <f>D104</f>
        <v>UBND xã Đăk Long</v>
      </c>
      <c r="E105" s="1120" t="s">
        <v>3620</v>
      </c>
      <c r="F105" s="1121" t="s">
        <v>3749</v>
      </c>
      <c r="G105" s="1135">
        <v>1500</v>
      </c>
      <c r="H105" s="1135">
        <v>1500</v>
      </c>
      <c r="I105" s="1135">
        <v>1500</v>
      </c>
      <c r="J105" s="1135">
        <v>1500</v>
      </c>
      <c r="K105" s="1112"/>
      <c r="Z105" s="654"/>
    </row>
    <row r="106" spans="1:26" ht="47.25">
      <c r="A106" s="1079" t="s">
        <v>3269</v>
      </c>
      <c r="B106" s="1113" t="s">
        <v>3270</v>
      </c>
      <c r="C106" s="1096" t="str">
        <f>C105</f>
        <v>UBND xã Đăk Long</v>
      </c>
      <c r="D106" s="1096" t="str">
        <f>D105</f>
        <v>UBND xã Đăk Long</v>
      </c>
      <c r="E106" s="1120" t="s">
        <v>3621</v>
      </c>
      <c r="F106" s="1121" t="s">
        <v>3747</v>
      </c>
      <c r="G106" s="1135">
        <v>1000</v>
      </c>
      <c r="H106" s="1135">
        <v>1000</v>
      </c>
      <c r="I106" s="1135">
        <v>1000</v>
      </c>
      <c r="J106" s="1135">
        <v>1000</v>
      </c>
      <c r="K106" s="1112"/>
      <c r="Z106" s="654"/>
    </row>
    <row r="107" spans="1:26" ht="31.5">
      <c r="A107" s="1079" t="s">
        <v>3271</v>
      </c>
      <c r="B107" s="1113" t="s">
        <v>3272</v>
      </c>
      <c r="C107" s="1096" t="str">
        <f>C105</f>
        <v>UBND xã Đăk Long</v>
      </c>
      <c r="D107" s="1096" t="str">
        <f>D105</f>
        <v>UBND xã Đăk Long</v>
      </c>
      <c r="E107" s="1120" t="s">
        <v>3622</v>
      </c>
      <c r="F107" s="1121" t="s">
        <v>3747</v>
      </c>
      <c r="G107" s="1135">
        <v>750</v>
      </c>
      <c r="H107" s="1135">
        <v>750</v>
      </c>
      <c r="I107" s="1135">
        <v>750</v>
      </c>
      <c r="J107" s="1135">
        <v>750</v>
      </c>
      <c r="K107" s="1112"/>
      <c r="Z107" s="654"/>
    </row>
    <row r="108" spans="1:26" ht="31.5">
      <c r="A108" s="1079" t="s">
        <v>3653</v>
      </c>
      <c r="B108" s="1113" t="s">
        <v>3275</v>
      </c>
      <c r="C108" s="1096" t="s">
        <v>2540</v>
      </c>
      <c r="D108" s="1096" t="s">
        <v>2540</v>
      </c>
      <c r="E108" s="1118" t="s">
        <v>3624</v>
      </c>
      <c r="F108" s="1121" t="s">
        <v>3276</v>
      </c>
      <c r="G108" s="700">
        <v>1900</v>
      </c>
      <c r="H108" s="700">
        <v>1900</v>
      </c>
      <c r="I108" s="701">
        <v>1900</v>
      </c>
      <c r="J108" s="701">
        <v>1900</v>
      </c>
      <c r="K108" s="1112"/>
      <c r="Z108" s="654"/>
    </row>
    <row r="109" spans="1:26" ht="31.5">
      <c r="A109" s="1079" t="s">
        <v>3274</v>
      </c>
      <c r="B109" s="1113" t="s">
        <v>3277</v>
      </c>
      <c r="C109" s="1096" t="s">
        <v>2540</v>
      </c>
      <c r="D109" s="1096" t="s">
        <v>2540</v>
      </c>
      <c r="E109" s="1118" t="s">
        <v>3623</v>
      </c>
      <c r="F109" s="1121" t="s">
        <v>3276</v>
      </c>
      <c r="G109" s="700">
        <v>1794</v>
      </c>
      <c r="H109" s="700">
        <v>1794</v>
      </c>
      <c r="I109" s="701">
        <v>1794</v>
      </c>
      <c r="J109" s="701">
        <v>1794</v>
      </c>
      <c r="K109" s="1112"/>
      <c r="Z109" s="654"/>
    </row>
    <row r="110" spans="1:26" s="654" customFormat="1">
      <c r="A110" s="1081">
        <v>7</v>
      </c>
      <c r="B110" s="1122" t="s">
        <v>2752</v>
      </c>
      <c r="C110" s="1091"/>
      <c r="D110" s="1091"/>
      <c r="E110" s="1085"/>
      <c r="F110" s="1136"/>
      <c r="G110" s="696">
        <f>SUM(G111:G117)</f>
        <v>4747</v>
      </c>
      <c r="H110" s="696">
        <f t="shared" ref="H110:J110" si="18">SUM(H111:H117)</f>
        <v>4574</v>
      </c>
      <c r="I110" s="696">
        <f t="shared" si="18"/>
        <v>4747</v>
      </c>
      <c r="J110" s="696">
        <f t="shared" si="18"/>
        <v>4574</v>
      </c>
      <c r="K110" s="1112"/>
    </row>
    <row r="111" spans="1:26" ht="31.5">
      <c r="A111" s="1079">
        <v>7.1</v>
      </c>
      <c r="B111" s="1137" t="s">
        <v>3282</v>
      </c>
      <c r="C111" s="1120" t="s">
        <v>3283</v>
      </c>
      <c r="D111" s="1120" t="s">
        <v>98</v>
      </c>
      <c r="E111" s="1118" t="s">
        <v>3284</v>
      </c>
      <c r="F111" s="1114">
        <v>2022</v>
      </c>
      <c r="G111" s="700">
        <v>562</v>
      </c>
      <c r="H111" s="700">
        <v>500</v>
      </c>
      <c r="I111" s="701">
        <v>562</v>
      </c>
      <c r="J111" s="701">
        <v>500</v>
      </c>
      <c r="K111" s="1112"/>
      <c r="Z111" s="654"/>
    </row>
    <row r="112" spans="1:26" ht="47.25">
      <c r="A112" s="1079">
        <v>7.2</v>
      </c>
      <c r="B112" s="1137" t="s">
        <v>3278</v>
      </c>
      <c r="C112" s="1120" t="s">
        <v>2752</v>
      </c>
      <c r="D112" s="1120" t="s">
        <v>98</v>
      </c>
      <c r="E112" s="1118" t="s">
        <v>3279</v>
      </c>
      <c r="F112" s="1114">
        <v>2022</v>
      </c>
      <c r="G112" s="700">
        <v>573</v>
      </c>
      <c r="H112" s="700">
        <v>500</v>
      </c>
      <c r="I112" s="701">
        <v>573</v>
      </c>
      <c r="J112" s="701">
        <v>500</v>
      </c>
      <c r="K112" s="1112"/>
      <c r="Z112" s="654"/>
    </row>
    <row r="113" spans="1:26" ht="47.25">
      <c r="A113" s="1079">
        <v>7.3</v>
      </c>
      <c r="B113" s="1137" t="s">
        <v>3280</v>
      </c>
      <c r="C113" s="1120" t="s">
        <v>2752</v>
      </c>
      <c r="D113" s="1120" t="s">
        <v>98</v>
      </c>
      <c r="E113" s="1118" t="s">
        <v>3281</v>
      </c>
      <c r="F113" s="1114">
        <v>2022</v>
      </c>
      <c r="G113" s="700">
        <v>962</v>
      </c>
      <c r="H113" s="700">
        <v>924</v>
      </c>
      <c r="I113" s="701">
        <v>962</v>
      </c>
      <c r="J113" s="701">
        <v>924</v>
      </c>
      <c r="K113" s="1112"/>
      <c r="Z113" s="654"/>
    </row>
    <row r="114" spans="1:26" ht="31.5">
      <c r="A114" s="1079">
        <v>7.4</v>
      </c>
      <c r="B114" s="1113" t="s">
        <v>3289</v>
      </c>
      <c r="C114" s="1114" t="s">
        <v>3290</v>
      </c>
      <c r="D114" s="1120" t="s">
        <v>3287</v>
      </c>
      <c r="E114" s="1098" t="s">
        <v>3291</v>
      </c>
      <c r="F114" s="1097" t="s">
        <v>3749</v>
      </c>
      <c r="G114" s="700">
        <v>550</v>
      </c>
      <c r="H114" s="700">
        <v>550</v>
      </c>
      <c r="I114" s="701">
        <v>550</v>
      </c>
      <c r="J114" s="701">
        <v>550</v>
      </c>
      <c r="K114" s="1112"/>
      <c r="Z114" s="654"/>
    </row>
    <row r="115" spans="1:26" ht="31.5">
      <c r="A115" s="1079">
        <v>7.5</v>
      </c>
      <c r="B115" s="1113" t="s">
        <v>3292</v>
      </c>
      <c r="C115" s="1114" t="s">
        <v>3290</v>
      </c>
      <c r="D115" s="1120" t="s">
        <v>3287</v>
      </c>
      <c r="E115" s="1098" t="s">
        <v>3293</v>
      </c>
      <c r="F115" s="1097" t="s">
        <v>3749</v>
      </c>
      <c r="G115" s="700">
        <v>700</v>
      </c>
      <c r="H115" s="700">
        <v>700</v>
      </c>
      <c r="I115" s="701">
        <v>700</v>
      </c>
      <c r="J115" s="701">
        <v>700</v>
      </c>
      <c r="K115" s="1112"/>
      <c r="Z115" s="654"/>
    </row>
    <row r="116" spans="1:26" ht="31.5">
      <c r="A116" s="1079">
        <v>7.6</v>
      </c>
      <c r="B116" s="1113" t="s">
        <v>3294</v>
      </c>
      <c r="C116" s="1114" t="s">
        <v>3295</v>
      </c>
      <c r="D116" s="1120" t="s">
        <v>3287</v>
      </c>
      <c r="E116" s="1098" t="s">
        <v>3293</v>
      </c>
      <c r="F116" s="1097" t="s">
        <v>3746</v>
      </c>
      <c r="G116" s="700">
        <v>700</v>
      </c>
      <c r="H116" s="700">
        <v>700</v>
      </c>
      <c r="I116" s="701">
        <v>700</v>
      </c>
      <c r="J116" s="701">
        <v>700</v>
      </c>
      <c r="K116" s="1112"/>
      <c r="Z116" s="654"/>
    </row>
    <row r="117" spans="1:26" ht="31.5">
      <c r="A117" s="1079">
        <v>7.7</v>
      </c>
      <c r="B117" s="1113" t="s">
        <v>3302</v>
      </c>
      <c r="C117" s="1114" t="s">
        <v>3301</v>
      </c>
      <c r="D117" s="1120" t="s">
        <v>3287</v>
      </c>
      <c r="E117" s="1098" t="s">
        <v>3293</v>
      </c>
      <c r="F117" s="1097">
        <v>2025</v>
      </c>
      <c r="G117" s="700">
        <v>700</v>
      </c>
      <c r="H117" s="700">
        <v>700</v>
      </c>
      <c r="I117" s="701">
        <v>700</v>
      </c>
      <c r="J117" s="701">
        <v>700</v>
      </c>
      <c r="K117" s="1112"/>
      <c r="Z117" s="654"/>
    </row>
    <row r="118" spans="1:26" s="654" customFormat="1">
      <c r="A118" s="1081">
        <v>8</v>
      </c>
      <c r="B118" s="1122" t="s">
        <v>2758</v>
      </c>
      <c r="C118" s="1123"/>
      <c r="D118" s="1138"/>
      <c r="E118" s="1083"/>
      <c r="F118" s="1110"/>
      <c r="G118" s="696">
        <f>SUM(G119:G127)</f>
        <v>10246</v>
      </c>
      <c r="H118" s="696">
        <f t="shared" ref="H118:J118" si="19">SUM(H119:H127)</f>
        <v>10013</v>
      </c>
      <c r="I118" s="696">
        <f t="shared" si="19"/>
        <v>10246</v>
      </c>
      <c r="J118" s="696">
        <f t="shared" si="19"/>
        <v>10013</v>
      </c>
      <c r="K118" s="1112"/>
    </row>
    <row r="119" spans="1:26" ht="31.5">
      <c r="A119" s="1079" t="s">
        <v>3304</v>
      </c>
      <c r="B119" s="1113" t="s">
        <v>3305</v>
      </c>
      <c r="C119" s="1114" t="s">
        <v>3306</v>
      </c>
      <c r="D119" s="1120" t="s">
        <v>3307</v>
      </c>
      <c r="E119" s="1098" t="s">
        <v>3308</v>
      </c>
      <c r="F119" s="1114">
        <v>2022</v>
      </c>
      <c r="G119" s="700">
        <v>791</v>
      </c>
      <c r="H119" s="700">
        <v>700</v>
      </c>
      <c r="I119" s="701">
        <v>791</v>
      </c>
      <c r="J119" s="701">
        <v>700</v>
      </c>
      <c r="K119" s="1112"/>
      <c r="Z119" s="654"/>
    </row>
    <row r="120" spans="1:26" ht="31.5">
      <c r="A120" s="1079" t="s">
        <v>3309</v>
      </c>
      <c r="B120" s="1113" t="s">
        <v>3310</v>
      </c>
      <c r="C120" s="1114" t="s">
        <v>3311</v>
      </c>
      <c r="D120" s="1120" t="s">
        <v>3307</v>
      </c>
      <c r="E120" s="1098" t="s">
        <v>3312</v>
      </c>
      <c r="F120" s="1114">
        <v>2022</v>
      </c>
      <c r="G120" s="700">
        <v>1258</v>
      </c>
      <c r="H120" s="700">
        <v>1116</v>
      </c>
      <c r="I120" s="701">
        <v>1258</v>
      </c>
      <c r="J120" s="701">
        <v>1116</v>
      </c>
      <c r="K120" s="1112"/>
      <c r="Z120" s="654"/>
    </row>
    <row r="121" spans="1:26" ht="31.5">
      <c r="A121" s="1079" t="s">
        <v>3313</v>
      </c>
      <c r="B121" s="1113" t="s">
        <v>3314</v>
      </c>
      <c r="C121" s="1114" t="s">
        <v>3315</v>
      </c>
      <c r="D121" s="1120" t="s">
        <v>3307</v>
      </c>
      <c r="E121" s="1098" t="s">
        <v>3316</v>
      </c>
      <c r="F121" s="1114" t="s">
        <v>3749</v>
      </c>
      <c r="G121" s="700">
        <v>1200</v>
      </c>
      <c r="H121" s="700">
        <v>1200</v>
      </c>
      <c r="I121" s="701">
        <v>1200</v>
      </c>
      <c r="J121" s="701">
        <v>1200</v>
      </c>
      <c r="K121" s="1112"/>
      <c r="Z121" s="654"/>
    </row>
    <row r="122" spans="1:26" ht="47.25">
      <c r="A122" s="1079" t="s">
        <v>3317</v>
      </c>
      <c r="B122" s="1113" t="s">
        <v>3318</v>
      </c>
      <c r="C122" s="1114" t="s">
        <v>3319</v>
      </c>
      <c r="D122" s="1120" t="s">
        <v>3307</v>
      </c>
      <c r="E122" s="1098" t="s">
        <v>3320</v>
      </c>
      <c r="F122" s="1114" t="s">
        <v>3749</v>
      </c>
      <c r="G122" s="700">
        <v>1300</v>
      </c>
      <c r="H122" s="700">
        <v>1300</v>
      </c>
      <c r="I122" s="701">
        <v>1300</v>
      </c>
      <c r="J122" s="701">
        <v>1300</v>
      </c>
      <c r="K122" s="1112"/>
      <c r="Z122" s="654"/>
    </row>
    <row r="123" spans="1:26" ht="47.25">
      <c r="A123" s="1079" t="s">
        <v>3321</v>
      </c>
      <c r="B123" s="1113" t="s">
        <v>3322</v>
      </c>
      <c r="C123" s="1114" t="s">
        <v>3323</v>
      </c>
      <c r="D123" s="1120" t="s">
        <v>3307</v>
      </c>
      <c r="E123" s="1098" t="s">
        <v>3316</v>
      </c>
      <c r="F123" s="1114" t="s">
        <v>3747</v>
      </c>
      <c r="G123" s="700">
        <v>1000</v>
      </c>
      <c r="H123" s="700">
        <v>1000</v>
      </c>
      <c r="I123" s="701">
        <v>1000</v>
      </c>
      <c r="J123" s="701">
        <v>1000</v>
      </c>
      <c r="K123" s="1112"/>
      <c r="Z123" s="654"/>
    </row>
    <row r="124" spans="1:26" ht="31.5">
      <c r="A124" s="1079" t="s">
        <v>3324</v>
      </c>
      <c r="B124" s="1113" t="s">
        <v>3325</v>
      </c>
      <c r="C124" s="1114" t="s">
        <v>3306</v>
      </c>
      <c r="D124" s="1120" t="s">
        <v>3307</v>
      </c>
      <c r="E124" s="1098" t="s">
        <v>3316</v>
      </c>
      <c r="F124" s="1114" t="s">
        <v>3747</v>
      </c>
      <c r="G124" s="700">
        <v>1000</v>
      </c>
      <c r="H124" s="700">
        <v>1000</v>
      </c>
      <c r="I124" s="701">
        <v>1000</v>
      </c>
      <c r="J124" s="701">
        <v>1000</v>
      </c>
      <c r="K124" s="1112"/>
      <c r="Z124" s="654"/>
    </row>
    <row r="125" spans="1:26" ht="31.5">
      <c r="A125" s="1079" t="s">
        <v>3326</v>
      </c>
      <c r="B125" s="1113" t="s">
        <v>3327</v>
      </c>
      <c r="C125" s="1114" t="s">
        <v>3311</v>
      </c>
      <c r="D125" s="1120" t="s">
        <v>3307</v>
      </c>
      <c r="E125" s="1098" t="s">
        <v>3328</v>
      </c>
      <c r="F125" s="1114" t="s">
        <v>3747</v>
      </c>
      <c r="G125" s="700">
        <v>697</v>
      </c>
      <c r="H125" s="700">
        <v>697</v>
      </c>
      <c r="I125" s="701">
        <v>697</v>
      </c>
      <c r="J125" s="701">
        <v>697</v>
      </c>
      <c r="K125" s="1112"/>
      <c r="Z125" s="654"/>
    </row>
    <row r="126" spans="1:26" ht="31.5">
      <c r="A126" s="1079" t="s">
        <v>3329</v>
      </c>
      <c r="B126" s="1113" t="s">
        <v>3330</v>
      </c>
      <c r="C126" s="1114" t="s">
        <v>3319</v>
      </c>
      <c r="D126" s="1120" t="s">
        <v>3307</v>
      </c>
      <c r="E126" s="1098" t="s">
        <v>3320</v>
      </c>
      <c r="F126" s="1114">
        <v>2025</v>
      </c>
      <c r="G126" s="700">
        <v>1500</v>
      </c>
      <c r="H126" s="700">
        <v>1500</v>
      </c>
      <c r="I126" s="701">
        <v>1500</v>
      </c>
      <c r="J126" s="701">
        <v>1500</v>
      </c>
      <c r="K126" s="1112"/>
      <c r="Z126" s="654"/>
    </row>
    <row r="127" spans="1:26" ht="47.25">
      <c r="A127" s="1079" t="s">
        <v>3331</v>
      </c>
      <c r="B127" s="1113" t="s">
        <v>3332</v>
      </c>
      <c r="C127" s="1114" t="s">
        <v>3333</v>
      </c>
      <c r="D127" s="1120" t="s">
        <v>3307</v>
      </c>
      <c r="E127" s="1098" t="s">
        <v>3334</v>
      </c>
      <c r="F127" s="1114">
        <v>2025</v>
      </c>
      <c r="G127" s="700">
        <v>1500</v>
      </c>
      <c r="H127" s="700">
        <v>1500</v>
      </c>
      <c r="I127" s="701">
        <v>1500</v>
      </c>
      <c r="J127" s="701">
        <v>1500</v>
      </c>
      <c r="K127" s="1112"/>
      <c r="Z127" s="654"/>
    </row>
    <row r="128" spans="1:26" s="654" customFormat="1">
      <c r="A128" s="1081">
        <v>9</v>
      </c>
      <c r="B128" s="1122" t="s">
        <v>2798</v>
      </c>
      <c r="C128" s="1123"/>
      <c r="D128" s="1138"/>
      <c r="E128" s="1083"/>
      <c r="F128" s="1123"/>
      <c r="G128" s="696">
        <f>SUM(G129:G136)</f>
        <v>8233</v>
      </c>
      <c r="H128" s="696">
        <f t="shared" ref="H128:J128" si="20">SUM(H129:H136)</f>
        <v>8233</v>
      </c>
      <c r="I128" s="696">
        <f t="shared" si="20"/>
        <v>8233</v>
      </c>
      <c r="J128" s="696">
        <f t="shared" si="20"/>
        <v>8233</v>
      </c>
      <c r="K128" s="1112"/>
    </row>
    <row r="129" spans="1:26" ht="47.25">
      <c r="A129" s="1079">
        <v>9.1</v>
      </c>
      <c r="B129" s="1113" t="s">
        <v>3340</v>
      </c>
      <c r="C129" s="1114" t="s">
        <v>3341</v>
      </c>
      <c r="D129" s="1114" t="s">
        <v>2867</v>
      </c>
      <c r="E129" s="1098" t="s">
        <v>3342</v>
      </c>
      <c r="F129" s="1114" t="s">
        <v>3749</v>
      </c>
      <c r="G129" s="700">
        <v>800</v>
      </c>
      <c r="H129" s="700">
        <v>800</v>
      </c>
      <c r="I129" s="701">
        <v>800</v>
      </c>
      <c r="J129" s="701">
        <v>800</v>
      </c>
      <c r="K129" s="1112"/>
      <c r="Z129" s="654"/>
    </row>
    <row r="130" spans="1:26" ht="47.25">
      <c r="A130" s="1079">
        <v>9.1999999999999993</v>
      </c>
      <c r="B130" s="1113" t="s">
        <v>3343</v>
      </c>
      <c r="C130" s="1114" t="s">
        <v>3344</v>
      </c>
      <c r="D130" s="1114" t="s">
        <v>2867</v>
      </c>
      <c r="E130" s="1098" t="s">
        <v>3345</v>
      </c>
      <c r="F130" s="1114" t="s">
        <v>3749</v>
      </c>
      <c r="G130" s="700">
        <v>1133</v>
      </c>
      <c r="H130" s="700">
        <v>1133</v>
      </c>
      <c r="I130" s="701">
        <v>1133</v>
      </c>
      <c r="J130" s="701">
        <v>1133</v>
      </c>
      <c r="K130" s="1112"/>
      <c r="Z130" s="654"/>
    </row>
    <row r="131" spans="1:26" ht="47.25">
      <c r="A131" s="1079">
        <v>9.3000000000000007</v>
      </c>
      <c r="B131" s="1113" t="s">
        <v>3346</v>
      </c>
      <c r="C131" s="1114" t="s">
        <v>3347</v>
      </c>
      <c r="D131" s="1114" t="s">
        <v>2867</v>
      </c>
      <c r="E131" s="1098" t="s">
        <v>3348</v>
      </c>
      <c r="F131" s="1114" t="s">
        <v>3747</v>
      </c>
      <c r="G131" s="700">
        <v>1200</v>
      </c>
      <c r="H131" s="700">
        <v>1200</v>
      </c>
      <c r="I131" s="701">
        <v>1200</v>
      </c>
      <c r="J131" s="701">
        <v>1200</v>
      </c>
      <c r="K131" s="1112"/>
      <c r="Z131" s="654"/>
    </row>
    <row r="132" spans="1:26" ht="63">
      <c r="A132" s="1079">
        <v>9.4</v>
      </c>
      <c r="B132" s="1113" t="s">
        <v>3349</v>
      </c>
      <c r="C132" s="1114" t="s">
        <v>3350</v>
      </c>
      <c r="D132" s="1114" t="s">
        <v>2867</v>
      </c>
      <c r="E132" s="1098" t="s">
        <v>3345</v>
      </c>
      <c r="F132" s="1114" t="s">
        <v>3747</v>
      </c>
      <c r="G132" s="700">
        <v>1200</v>
      </c>
      <c r="H132" s="700">
        <v>1200</v>
      </c>
      <c r="I132" s="701">
        <v>1200</v>
      </c>
      <c r="J132" s="701">
        <v>1200</v>
      </c>
      <c r="K132" s="1112"/>
      <c r="Z132" s="654"/>
    </row>
    <row r="133" spans="1:26" ht="47.25">
      <c r="A133" s="1079">
        <v>9.5</v>
      </c>
      <c r="B133" s="1113" t="s">
        <v>3351</v>
      </c>
      <c r="C133" s="1114" t="s">
        <v>3352</v>
      </c>
      <c r="D133" s="1114" t="s">
        <v>2867</v>
      </c>
      <c r="E133" s="1098" t="s">
        <v>3348</v>
      </c>
      <c r="F133" s="1114" t="s">
        <v>3747</v>
      </c>
      <c r="G133" s="700">
        <v>1100</v>
      </c>
      <c r="H133" s="700">
        <v>1100</v>
      </c>
      <c r="I133" s="701">
        <v>1100</v>
      </c>
      <c r="J133" s="701">
        <v>1100</v>
      </c>
      <c r="K133" s="1112"/>
      <c r="Z133" s="654"/>
    </row>
    <row r="134" spans="1:26" ht="47.25">
      <c r="A134" s="1079">
        <v>9.6</v>
      </c>
      <c r="B134" s="1113" t="s">
        <v>3353</v>
      </c>
      <c r="C134" s="1114" t="s">
        <v>3354</v>
      </c>
      <c r="D134" s="1114" t="s">
        <v>2867</v>
      </c>
      <c r="E134" s="1098" t="s">
        <v>3345</v>
      </c>
      <c r="F134" s="1114">
        <v>2025</v>
      </c>
      <c r="G134" s="700">
        <v>1200</v>
      </c>
      <c r="H134" s="700">
        <v>1200</v>
      </c>
      <c r="I134" s="701">
        <v>1200</v>
      </c>
      <c r="J134" s="701">
        <v>1200</v>
      </c>
      <c r="K134" s="1112"/>
      <c r="Z134" s="654"/>
    </row>
    <row r="135" spans="1:26" ht="31.5">
      <c r="A135" s="1079">
        <v>9.6999999999999993</v>
      </c>
      <c r="B135" s="1113" t="s">
        <v>3628</v>
      </c>
      <c r="C135" s="1114" t="s">
        <v>3629</v>
      </c>
      <c r="D135" s="1114" t="s">
        <v>2867</v>
      </c>
      <c r="E135" s="1098" t="s">
        <v>3156</v>
      </c>
      <c r="F135" s="1114">
        <v>2025</v>
      </c>
      <c r="G135" s="700">
        <v>30</v>
      </c>
      <c r="H135" s="700">
        <v>30</v>
      </c>
      <c r="I135" s="700">
        <v>30</v>
      </c>
      <c r="J135" s="700">
        <v>30</v>
      </c>
      <c r="K135" s="1112"/>
      <c r="Z135" s="654"/>
    </row>
    <row r="136" spans="1:26" ht="31.5">
      <c r="A136" s="1079">
        <v>9.8000000000000007</v>
      </c>
      <c r="B136" s="1113" t="s">
        <v>3625</v>
      </c>
      <c r="C136" s="1114" t="s">
        <v>3336</v>
      </c>
      <c r="D136" s="1114" t="str">
        <f>D135</f>
        <v>UBND xã Đăk Man</v>
      </c>
      <c r="E136" s="1098" t="s">
        <v>3626</v>
      </c>
      <c r="F136" s="1114">
        <v>2025</v>
      </c>
      <c r="G136" s="700">
        <v>1570</v>
      </c>
      <c r="H136" s="700">
        <v>1570</v>
      </c>
      <c r="I136" s="700">
        <v>1570</v>
      </c>
      <c r="J136" s="700">
        <v>1570</v>
      </c>
      <c r="K136" s="1112"/>
      <c r="Z136" s="654"/>
    </row>
    <row r="137" spans="1:26" s="654" customFormat="1">
      <c r="A137" s="1081">
        <v>10</v>
      </c>
      <c r="B137" s="1122" t="s">
        <v>2169</v>
      </c>
      <c r="C137" s="1123"/>
      <c r="D137" s="1138"/>
      <c r="E137" s="1083"/>
      <c r="F137" s="1110"/>
      <c r="G137" s="696">
        <f>SUM(G138:G140)</f>
        <v>1416</v>
      </c>
      <c r="H137" s="696">
        <f t="shared" ref="H137:J137" si="21">SUM(H138:H140)</f>
        <v>1390</v>
      </c>
      <c r="I137" s="696">
        <f t="shared" si="21"/>
        <v>1416</v>
      </c>
      <c r="J137" s="696">
        <f t="shared" si="21"/>
        <v>1390</v>
      </c>
      <c r="K137" s="1112"/>
    </row>
    <row r="138" spans="1:26" ht="47.25">
      <c r="A138" s="1079" t="s">
        <v>3355</v>
      </c>
      <c r="B138" s="1113" t="s">
        <v>3356</v>
      </c>
      <c r="C138" s="1114" t="s">
        <v>3638</v>
      </c>
      <c r="D138" s="1097" t="str">
        <f>D139</f>
        <v>UBND xã Đăk Pek</v>
      </c>
      <c r="E138" s="1098" t="s">
        <v>3359</v>
      </c>
      <c r="F138" s="1097">
        <v>2022</v>
      </c>
      <c r="G138" s="700">
        <v>278</v>
      </c>
      <c r="H138" s="700">
        <v>252</v>
      </c>
      <c r="I138" s="701">
        <v>278</v>
      </c>
      <c r="J138" s="701">
        <v>252</v>
      </c>
      <c r="K138" s="1112"/>
      <c r="Z138" s="654"/>
    </row>
    <row r="139" spans="1:26" ht="31.5">
      <c r="A139" s="1079" t="s">
        <v>3360</v>
      </c>
      <c r="B139" s="1113" t="s">
        <v>3601</v>
      </c>
      <c r="C139" s="1114" t="str">
        <f>C182</f>
        <v>Thôn Đăk Nớ</v>
      </c>
      <c r="D139" s="1097" t="str">
        <f>D182</f>
        <v>UBND xã Đăk Pek</v>
      </c>
      <c r="E139" s="1098" t="s">
        <v>3604</v>
      </c>
      <c r="F139" s="1097" t="s">
        <v>3749</v>
      </c>
      <c r="G139" s="700">
        <v>500</v>
      </c>
      <c r="H139" s="700">
        <v>500</v>
      </c>
      <c r="I139" s="700">
        <v>500</v>
      </c>
      <c r="J139" s="700">
        <v>500</v>
      </c>
      <c r="K139" s="1112"/>
      <c r="Z139" s="654"/>
    </row>
    <row r="140" spans="1:26" ht="31.5">
      <c r="A140" s="1079" t="s">
        <v>3606</v>
      </c>
      <c r="B140" s="1113" t="s">
        <v>3602</v>
      </c>
      <c r="C140" s="1114" t="str">
        <f>C139</f>
        <v>Thôn Đăk Nớ</v>
      </c>
      <c r="D140" s="1097" t="str">
        <f>D139</f>
        <v>UBND xã Đăk Pek</v>
      </c>
      <c r="E140" s="1098" t="s">
        <v>3605</v>
      </c>
      <c r="F140" s="1097" t="s">
        <v>3749</v>
      </c>
      <c r="G140" s="700">
        <v>638</v>
      </c>
      <c r="H140" s="700">
        <f>738-100</f>
        <v>638</v>
      </c>
      <c r="I140" s="700">
        <v>638</v>
      </c>
      <c r="J140" s="700">
        <f>738-100</f>
        <v>638</v>
      </c>
      <c r="K140" s="1112"/>
      <c r="Z140" s="654"/>
    </row>
    <row r="141" spans="1:26" s="654" customFormat="1">
      <c r="A141" s="1081">
        <v>11</v>
      </c>
      <c r="B141" s="1122" t="s">
        <v>2739</v>
      </c>
      <c r="C141" s="1123"/>
      <c r="D141" s="1110"/>
      <c r="E141" s="1083"/>
      <c r="F141" s="1110"/>
      <c r="G141" s="696">
        <f>SUM(G142:G155)</f>
        <v>10118</v>
      </c>
      <c r="H141" s="696">
        <f t="shared" ref="H141:J141" si="22">SUM(H142:H155)</f>
        <v>9875</v>
      </c>
      <c r="I141" s="696">
        <f t="shared" si="22"/>
        <v>10118</v>
      </c>
      <c r="J141" s="696">
        <f t="shared" si="22"/>
        <v>9875</v>
      </c>
      <c r="K141" s="1112"/>
    </row>
    <row r="142" spans="1:26" ht="31.5">
      <c r="A142" s="1079" t="s">
        <v>3362</v>
      </c>
      <c r="B142" s="1139" t="s">
        <v>3363</v>
      </c>
      <c r="C142" s="1114" t="s">
        <v>3364</v>
      </c>
      <c r="D142" s="1097" t="s">
        <v>2883</v>
      </c>
      <c r="E142" s="1098" t="s">
        <v>3365</v>
      </c>
      <c r="F142" s="1114">
        <v>2022</v>
      </c>
      <c r="G142" s="700">
        <v>660</v>
      </c>
      <c r="H142" s="700">
        <v>600</v>
      </c>
      <c r="I142" s="701">
        <v>660</v>
      </c>
      <c r="J142" s="701">
        <v>600</v>
      </c>
      <c r="K142" s="1112"/>
      <c r="Z142" s="654"/>
    </row>
    <row r="143" spans="1:26" ht="47.25">
      <c r="A143" s="1079">
        <v>11.2</v>
      </c>
      <c r="B143" s="1139" t="s">
        <v>3366</v>
      </c>
      <c r="C143" s="1114" t="s">
        <v>3367</v>
      </c>
      <c r="D143" s="1097" t="s">
        <v>2883</v>
      </c>
      <c r="E143" s="1098" t="s">
        <v>3368</v>
      </c>
      <c r="F143" s="1114">
        <v>2022</v>
      </c>
      <c r="G143" s="700">
        <v>550</v>
      </c>
      <c r="H143" s="700">
        <v>500</v>
      </c>
      <c r="I143" s="701">
        <v>550</v>
      </c>
      <c r="J143" s="701">
        <v>500</v>
      </c>
      <c r="K143" s="1112"/>
      <c r="Z143" s="654"/>
    </row>
    <row r="144" spans="1:26" ht="31.5">
      <c r="A144" s="1079">
        <v>11.3</v>
      </c>
      <c r="B144" s="1140" t="s">
        <v>3369</v>
      </c>
      <c r="C144" s="1114" t="s">
        <v>3370</v>
      </c>
      <c r="D144" s="1097" t="s">
        <v>2883</v>
      </c>
      <c r="E144" s="1098" t="s">
        <v>3365</v>
      </c>
      <c r="F144" s="1114">
        <v>2022</v>
      </c>
      <c r="G144" s="700">
        <v>966</v>
      </c>
      <c r="H144" s="700">
        <v>833</v>
      </c>
      <c r="I144" s="701">
        <v>966</v>
      </c>
      <c r="J144" s="701">
        <v>833</v>
      </c>
      <c r="K144" s="1112"/>
      <c r="Z144" s="654"/>
    </row>
    <row r="145" spans="1:26" ht="31.5">
      <c r="A145" s="1079">
        <v>11.4</v>
      </c>
      <c r="B145" s="1116" t="s">
        <v>3371</v>
      </c>
      <c r="C145" s="1114" t="s">
        <v>3372</v>
      </c>
      <c r="D145" s="1097" t="s">
        <v>2883</v>
      </c>
      <c r="E145" s="1098" t="s">
        <v>3373</v>
      </c>
      <c r="F145" s="1114" t="s">
        <v>3749</v>
      </c>
      <c r="G145" s="700">
        <v>550</v>
      </c>
      <c r="H145" s="700">
        <v>550</v>
      </c>
      <c r="I145" s="701">
        <v>550</v>
      </c>
      <c r="J145" s="701">
        <v>550</v>
      </c>
      <c r="K145" s="1112"/>
      <c r="Z145" s="654"/>
    </row>
    <row r="146" spans="1:26" ht="31.5">
      <c r="A146" s="1079">
        <v>11.5</v>
      </c>
      <c r="B146" s="1116" t="s">
        <v>3374</v>
      </c>
      <c r="C146" s="1114" t="s">
        <v>3375</v>
      </c>
      <c r="D146" s="1097" t="s">
        <v>2883</v>
      </c>
      <c r="E146" s="1098" t="s">
        <v>3376</v>
      </c>
      <c r="F146" s="1114" t="s">
        <v>3749</v>
      </c>
      <c r="G146" s="700">
        <v>900</v>
      </c>
      <c r="H146" s="700">
        <v>900</v>
      </c>
      <c r="I146" s="701">
        <v>900</v>
      </c>
      <c r="J146" s="701">
        <v>900</v>
      </c>
      <c r="K146" s="1112"/>
      <c r="Z146" s="654"/>
    </row>
    <row r="147" spans="1:26" ht="47.25">
      <c r="A147" s="1079">
        <v>11.6</v>
      </c>
      <c r="B147" s="1116" t="s">
        <v>3377</v>
      </c>
      <c r="C147" s="1114" t="s">
        <v>3378</v>
      </c>
      <c r="D147" s="1097" t="s">
        <v>2883</v>
      </c>
      <c r="E147" s="1098" t="s">
        <v>3376</v>
      </c>
      <c r="F147" s="1114" t="s">
        <v>3746</v>
      </c>
      <c r="G147" s="700">
        <v>900</v>
      </c>
      <c r="H147" s="700">
        <v>900</v>
      </c>
      <c r="I147" s="701">
        <v>900</v>
      </c>
      <c r="J147" s="701">
        <v>900</v>
      </c>
      <c r="K147" s="1112"/>
      <c r="Z147" s="654"/>
    </row>
    <row r="148" spans="1:26" ht="47.25">
      <c r="A148" s="1079">
        <v>11.7</v>
      </c>
      <c r="B148" s="1116" t="s">
        <v>3379</v>
      </c>
      <c r="C148" s="1114" t="s">
        <v>3380</v>
      </c>
      <c r="D148" s="1097" t="s">
        <v>2883</v>
      </c>
      <c r="E148" s="1098" t="s">
        <v>3373</v>
      </c>
      <c r="F148" s="1114" t="s">
        <v>3747</v>
      </c>
      <c r="G148" s="700">
        <v>550</v>
      </c>
      <c r="H148" s="700">
        <v>550</v>
      </c>
      <c r="I148" s="701">
        <v>550</v>
      </c>
      <c r="J148" s="701">
        <v>550</v>
      </c>
      <c r="K148" s="1112"/>
      <c r="Z148" s="654"/>
    </row>
    <row r="149" spans="1:26" ht="47.25">
      <c r="A149" s="1079">
        <v>11.8</v>
      </c>
      <c r="B149" s="1116" t="s">
        <v>3381</v>
      </c>
      <c r="C149" s="1114" t="s">
        <v>3378</v>
      </c>
      <c r="D149" s="1097" t="s">
        <v>2883</v>
      </c>
      <c r="E149" s="1098" t="s">
        <v>3365</v>
      </c>
      <c r="F149" s="1114" t="s">
        <v>3747</v>
      </c>
      <c r="G149" s="700">
        <v>800</v>
      </c>
      <c r="H149" s="700">
        <v>800</v>
      </c>
      <c r="I149" s="701">
        <v>800</v>
      </c>
      <c r="J149" s="701">
        <v>800</v>
      </c>
      <c r="K149" s="1112"/>
      <c r="Z149" s="654"/>
    </row>
    <row r="150" spans="1:26" ht="31.5">
      <c r="A150" s="1079">
        <v>11.9</v>
      </c>
      <c r="B150" s="1116" t="s">
        <v>3382</v>
      </c>
      <c r="C150" s="1114" t="s">
        <v>3383</v>
      </c>
      <c r="D150" s="1097" t="s">
        <v>2883</v>
      </c>
      <c r="E150" s="1098" t="s">
        <v>3384</v>
      </c>
      <c r="F150" s="1114" t="s">
        <v>3747</v>
      </c>
      <c r="G150" s="700">
        <v>600</v>
      </c>
      <c r="H150" s="700">
        <v>600</v>
      </c>
      <c r="I150" s="701">
        <v>600</v>
      </c>
      <c r="J150" s="701">
        <v>600</v>
      </c>
      <c r="K150" s="1112"/>
      <c r="Z150" s="654"/>
    </row>
    <row r="151" spans="1:26" ht="31.5">
      <c r="A151" s="1141" t="s">
        <v>3744</v>
      </c>
      <c r="B151" s="1116" t="s">
        <v>3385</v>
      </c>
      <c r="C151" s="1114" t="s">
        <v>3386</v>
      </c>
      <c r="D151" s="1097" t="s">
        <v>2883</v>
      </c>
      <c r="E151" s="1098" t="s">
        <v>3376</v>
      </c>
      <c r="F151" s="1114" t="s">
        <v>3747</v>
      </c>
      <c r="G151" s="700">
        <v>950</v>
      </c>
      <c r="H151" s="700">
        <v>950</v>
      </c>
      <c r="I151" s="701">
        <v>950</v>
      </c>
      <c r="J151" s="701">
        <v>950</v>
      </c>
      <c r="K151" s="1112"/>
      <c r="Z151" s="654"/>
    </row>
    <row r="152" spans="1:26" ht="31.5">
      <c r="A152" s="1079">
        <v>11.11</v>
      </c>
      <c r="B152" s="1140" t="s">
        <v>3387</v>
      </c>
      <c r="C152" s="1114" t="s">
        <v>3388</v>
      </c>
      <c r="D152" s="1097" t="s">
        <v>2883</v>
      </c>
      <c r="E152" s="1098" t="s">
        <v>3389</v>
      </c>
      <c r="F152" s="1114">
        <v>2025</v>
      </c>
      <c r="G152" s="700">
        <v>492</v>
      </c>
      <c r="H152" s="700">
        <v>492</v>
      </c>
      <c r="I152" s="701">
        <v>492</v>
      </c>
      <c r="J152" s="701">
        <v>492</v>
      </c>
      <c r="K152" s="1112"/>
      <c r="Z152" s="654"/>
    </row>
    <row r="153" spans="1:26" ht="31.5">
      <c r="A153" s="1079">
        <v>11.12</v>
      </c>
      <c r="B153" s="1140" t="s">
        <v>3390</v>
      </c>
      <c r="C153" s="1114" t="s">
        <v>3391</v>
      </c>
      <c r="D153" s="1097" t="s">
        <v>2883</v>
      </c>
      <c r="E153" s="1098" t="s">
        <v>3392</v>
      </c>
      <c r="F153" s="1114">
        <v>2025</v>
      </c>
      <c r="G153" s="700">
        <v>750</v>
      </c>
      <c r="H153" s="700">
        <v>750</v>
      </c>
      <c r="I153" s="701">
        <v>750</v>
      </c>
      <c r="J153" s="701">
        <v>750</v>
      </c>
      <c r="K153" s="1112"/>
      <c r="Z153" s="654"/>
    </row>
    <row r="154" spans="1:26" ht="31.5">
      <c r="A154" s="1079">
        <v>11.13</v>
      </c>
      <c r="B154" s="1116" t="s">
        <v>3393</v>
      </c>
      <c r="C154" s="1114" t="s">
        <v>3388</v>
      </c>
      <c r="D154" s="1097" t="s">
        <v>2883</v>
      </c>
      <c r="E154" s="1098" t="s">
        <v>3392</v>
      </c>
      <c r="F154" s="1114">
        <v>2025</v>
      </c>
      <c r="G154" s="700">
        <v>750</v>
      </c>
      <c r="H154" s="700">
        <v>750</v>
      </c>
      <c r="I154" s="701">
        <v>750</v>
      </c>
      <c r="J154" s="701">
        <v>750</v>
      </c>
      <c r="K154" s="1112"/>
      <c r="Z154" s="654"/>
    </row>
    <row r="155" spans="1:26" ht="31.5">
      <c r="A155" s="1079">
        <v>11.14</v>
      </c>
      <c r="B155" s="1116" t="s">
        <v>3394</v>
      </c>
      <c r="C155" s="1114" t="s">
        <v>3395</v>
      </c>
      <c r="D155" s="1097" t="s">
        <v>2883</v>
      </c>
      <c r="E155" s="1098" t="s">
        <v>3396</v>
      </c>
      <c r="F155" s="1114">
        <v>2025</v>
      </c>
      <c r="G155" s="700">
        <v>700</v>
      </c>
      <c r="H155" s="700">
        <v>700</v>
      </c>
      <c r="I155" s="701">
        <v>700</v>
      </c>
      <c r="J155" s="701">
        <v>700</v>
      </c>
      <c r="K155" s="1112"/>
      <c r="Z155" s="654"/>
    </row>
    <row r="156" spans="1:26" s="654" customFormat="1" ht="47.25">
      <c r="A156" s="1081" t="s">
        <v>1944</v>
      </c>
      <c r="B156" s="1109" t="s">
        <v>3397</v>
      </c>
      <c r="C156" s="1110"/>
      <c r="D156" s="1110"/>
      <c r="E156" s="1083"/>
      <c r="F156" s="1110"/>
      <c r="G156" s="696">
        <f>G157</f>
        <v>28880</v>
      </c>
      <c r="H156" s="696">
        <f t="shared" ref="H156:J156" si="23">H157</f>
        <v>28880</v>
      </c>
      <c r="I156" s="696">
        <f t="shared" si="23"/>
        <v>28880</v>
      </c>
      <c r="J156" s="696">
        <f t="shared" si="23"/>
        <v>28880</v>
      </c>
      <c r="K156" s="1142"/>
    </row>
    <row r="157" spans="1:26" s="654" customFormat="1" ht="126">
      <c r="A157" s="1081" t="s">
        <v>3398</v>
      </c>
      <c r="B157" s="1109" t="s">
        <v>3399</v>
      </c>
      <c r="C157" s="1110"/>
      <c r="D157" s="1110"/>
      <c r="E157" s="1083"/>
      <c r="F157" s="1110"/>
      <c r="G157" s="696">
        <f>SUM(G158:G162)</f>
        <v>28880</v>
      </c>
      <c r="H157" s="696">
        <f t="shared" ref="H157:J157" si="24">SUM(H158:H162)</f>
        <v>28880</v>
      </c>
      <c r="I157" s="696">
        <f t="shared" si="24"/>
        <v>28880</v>
      </c>
      <c r="J157" s="696">
        <f t="shared" si="24"/>
        <v>28880</v>
      </c>
      <c r="K157" s="1142"/>
    </row>
    <row r="158" spans="1:26" ht="63">
      <c r="A158" s="1079">
        <v>1</v>
      </c>
      <c r="B158" s="1102" t="s">
        <v>3630</v>
      </c>
      <c r="C158" s="1097" t="s">
        <v>2821</v>
      </c>
      <c r="D158" s="1097" t="s">
        <v>3111</v>
      </c>
      <c r="E158" s="1098" t="s">
        <v>3400</v>
      </c>
      <c r="F158" s="1097">
        <v>2022</v>
      </c>
      <c r="G158" s="700">
        <v>3865</v>
      </c>
      <c r="H158" s="700">
        <v>3865</v>
      </c>
      <c r="I158" s="700">
        <v>3865</v>
      </c>
      <c r="J158" s="700">
        <f t="shared" ref="J158:J162" si="25">I158</f>
        <v>3865</v>
      </c>
      <c r="K158" s="1115"/>
      <c r="L158" s="650">
        <v>3307</v>
      </c>
      <c r="M158" s="650">
        <f>J158-L158</f>
        <v>558</v>
      </c>
      <c r="Z158" s="654"/>
    </row>
    <row r="159" spans="1:26" ht="47.25">
      <c r="A159" s="1079">
        <v>2</v>
      </c>
      <c r="B159" s="1102" t="s">
        <v>3778</v>
      </c>
      <c r="C159" s="1097" t="s">
        <v>2837</v>
      </c>
      <c r="D159" s="1097" t="str">
        <f>D158</f>
        <v>BQL dự án đầu tư xây dựng</v>
      </c>
      <c r="E159" s="1098" t="s">
        <v>3401</v>
      </c>
      <c r="F159" s="1097">
        <v>2022</v>
      </c>
      <c r="G159" s="700">
        <v>3487</v>
      </c>
      <c r="H159" s="700">
        <f>G159</f>
        <v>3487</v>
      </c>
      <c r="I159" s="701">
        <v>3487</v>
      </c>
      <c r="J159" s="701">
        <f t="shared" si="25"/>
        <v>3487</v>
      </c>
      <c r="K159" s="1115"/>
      <c r="L159" s="650">
        <v>3671</v>
      </c>
      <c r="M159" s="650">
        <f t="shared" ref="M159:M162" si="26">J159-L159</f>
        <v>-184</v>
      </c>
      <c r="Z159" s="654"/>
    </row>
    <row r="160" spans="1:26" ht="78.75">
      <c r="A160" s="1079">
        <v>3</v>
      </c>
      <c r="B160" s="1102" t="s">
        <v>3631</v>
      </c>
      <c r="C160" s="1097" t="s">
        <v>2156</v>
      </c>
      <c r="D160" s="1097" t="str">
        <f>D159</f>
        <v>BQL dự án đầu tư xây dựng</v>
      </c>
      <c r="E160" s="1098" t="s">
        <v>3402</v>
      </c>
      <c r="F160" s="1097" t="s">
        <v>3130</v>
      </c>
      <c r="G160" s="700">
        <v>9068</v>
      </c>
      <c r="H160" s="700">
        <f>G160</f>
        <v>9068</v>
      </c>
      <c r="I160" s="701">
        <v>9068</v>
      </c>
      <c r="J160" s="701">
        <f t="shared" si="25"/>
        <v>9068</v>
      </c>
      <c r="K160" s="1115"/>
      <c r="L160" s="650">
        <v>8785</v>
      </c>
      <c r="M160" s="650">
        <f>J160-L160</f>
        <v>283</v>
      </c>
    </row>
    <row r="161" spans="1:26" ht="47.25">
      <c r="A161" s="1079">
        <v>4</v>
      </c>
      <c r="B161" s="1102" t="s">
        <v>3779</v>
      </c>
      <c r="C161" s="1097" t="s">
        <v>2156</v>
      </c>
      <c r="D161" s="1097" t="str">
        <f>D160</f>
        <v>BQL dự án đầu tư xây dựng</v>
      </c>
      <c r="E161" s="1098" t="s">
        <v>3403</v>
      </c>
      <c r="F161" s="1097" t="s">
        <v>3747</v>
      </c>
      <c r="G161" s="700">
        <v>7625</v>
      </c>
      <c r="H161" s="700">
        <f>G161</f>
        <v>7625</v>
      </c>
      <c r="I161" s="701">
        <v>7625</v>
      </c>
      <c r="J161" s="701">
        <f t="shared" si="25"/>
        <v>7625</v>
      </c>
      <c r="K161" s="1115"/>
      <c r="L161" s="650">
        <v>8027</v>
      </c>
      <c r="M161" s="650">
        <f t="shared" si="26"/>
        <v>-402</v>
      </c>
    </row>
    <row r="162" spans="1:26" ht="47.25">
      <c r="A162" s="1079">
        <v>5</v>
      </c>
      <c r="B162" s="1102" t="s">
        <v>3632</v>
      </c>
      <c r="C162" s="1097" t="s">
        <v>2798</v>
      </c>
      <c r="D162" s="1097" t="str">
        <f>D161</f>
        <v>BQL dự án đầu tư xây dựng</v>
      </c>
      <c r="E162" s="1098" t="s">
        <v>3404</v>
      </c>
      <c r="F162" s="1097">
        <v>2025</v>
      </c>
      <c r="G162" s="700">
        <v>4835</v>
      </c>
      <c r="H162" s="700">
        <f>G162</f>
        <v>4835</v>
      </c>
      <c r="I162" s="701">
        <v>4835</v>
      </c>
      <c r="J162" s="701">
        <f t="shared" si="25"/>
        <v>4835</v>
      </c>
      <c r="K162" s="1115"/>
      <c r="L162" s="650">
        <v>5090</v>
      </c>
      <c r="M162" s="650">
        <f t="shared" si="26"/>
        <v>-255</v>
      </c>
    </row>
    <row r="163" spans="1:26" s="654" customFormat="1" ht="63">
      <c r="A163" s="1081" t="s">
        <v>1949</v>
      </c>
      <c r="B163" s="1143" t="s">
        <v>3405</v>
      </c>
      <c r="C163" s="1110"/>
      <c r="D163" s="1110"/>
      <c r="E163" s="1083"/>
      <c r="F163" s="1110"/>
      <c r="G163" s="696">
        <f>G164+G166</f>
        <v>7285</v>
      </c>
      <c r="H163" s="696">
        <f t="shared" ref="H163:J163" si="27">H164+H166</f>
        <v>7285</v>
      </c>
      <c r="I163" s="696">
        <f t="shared" si="27"/>
        <v>7285</v>
      </c>
      <c r="J163" s="696">
        <f t="shared" si="27"/>
        <v>7285</v>
      </c>
      <c r="K163" s="1142"/>
      <c r="Z163" s="654">
        <v>7285</v>
      </c>
    </row>
    <row r="164" spans="1:26" s="653" customFormat="1" ht="31.5">
      <c r="A164" s="1099" t="s">
        <v>3406</v>
      </c>
      <c r="B164" s="1100" t="s">
        <v>3407</v>
      </c>
      <c r="C164" s="1101"/>
      <c r="D164" s="1101"/>
      <c r="E164" s="1092"/>
      <c r="F164" s="1101"/>
      <c r="G164" s="1093">
        <f>G165</f>
        <v>4757</v>
      </c>
      <c r="H164" s="1093">
        <f t="shared" ref="H164:J164" si="28">H165</f>
        <v>4757</v>
      </c>
      <c r="I164" s="1093">
        <v>4757</v>
      </c>
      <c r="J164" s="1093">
        <f t="shared" si="28"/>
        <v>4757</v>
      </c>
      <c r="K164" s="1144"/>
      <c r="Z164" s="653">
        <f>Z163-G166</f>
        <v>4757</v>
      </c>
    </row>
    <row r="165" spans="1:26" ht="47.25">
      <c r="A165" s="1079">
        <v>1</v>
      </c>
      <c r="B165" s="1095" t="s">
        <v>3408</v>
      </c>
      <c r="C165" s="1096" t="s">
        <v>2739</v>
      </c>
      <c r="D165" s="1096" t="s">
        <v>3111</v>
      </c>
      <c r="E165" s="1098" t="s">
        <v>3409</v>
      </c>
      <c r="F165" s="1096" t="s">
        <v>3748</v>
      </c>
      <c r="G165" s="700">
        <v>4757</v>
      </c>
      <c r="H165" s="700">
        <v>4757</v>
      </c>
      <c r="I165" s="701">
        <v>4757</v>
      </c>
      <c r="J165" s="701">
        <v>4757</v>
      </c>
      <c r="K165" s="1115"/>
      <c r="L165" s="650">
        <v>4857</v>
      </c>
    </row>
    <row r="166" spans="1:26" s="653" customFormat="1" ht="63">
      <c r="A166" s="1099" t="s">
        <v>3078</v>
      </c>
      <c r="B166" s="1090" t="s">
        <v>3410</v>
      </c>
      <c r="C166" s="1091"/>
      <c r="D166" s="1091"/>
      <c r="E166" s="1092"/>
      <c r="F166" s="1091"/>
      <c r="G166" s="1093">
        <f>SUM(G167:G182)</f>
        <v>2528</v>
      </c>
      <c r="H166" s="1093">
        <f t="shared" ref="H166:J166" si="29">SUM(H167:H182)</f>
        <v>2528</v>
      </c>
      <c r="I166" s="1093">
        <f t="shared" si="29"/>
        <v>2528</v>
      </c>
      <c r="J166" s="1093">
        <f t="shared" si="29"/>
        <v>2528</v>
      </c>
      <c r="K166" s="1144"/>
      <c r="L166" s="653">
        <v>2428</v>
      </c>
      <c r="Z166" s="653">
        <v>2532</v>
      </c>
    </row>
    <row r="167" spans="1:26" ht="47.25">
      <c r="A167" s="1079">
        <v>1</v>
      </c>
      <c r="B167" s="1095" t="s">
        <v>3411</v>
      </c>
      <c r="C167" s="1096" t="s">
        <v>3412</v>
      </c>
      <c r="D167" s="1096" t="s">
        <v>2874</v>
      </c>
      <c r="E167" s="1098" t="s">
        <v>3413</v>
      </c>
      <c r="F167" s="1096" t="s">
        <v>3749</v>
      </c>
      <c r="G167" s="700">
        <v>158</v>
      </c>
      <c r="H167" s="700">
        <v>158</v>
      </c>
      <c r="I167" s="701">
        <v>158</v>
      </c>
      <c r="J167" s="701">
        <v>158</v>
      </c>
      <c r="K167" s="1115"/>
      <c r="L167" s="650">
        <f>L166-G166</f>
        <v>-100</v>
      </c>
      <c r="Z167" s="650">
        <v>2538</v>
      </c>
    </row>
    <row r="168" spans="1:26" ht="47.25">
      <c r="A168" s="1079">
        <v>2</v>
      </c>
      <c r="B168" s="1095" t="s">
        <v>3414</v>
      </c>
      <c r="C168" s="1096" t="s">
        <v>3190</v>
      </c>
      <c r="D168" s="1096" t="s">
        <v>2874</v>
      </c>
      <c r="E168" s="1098" t="s">
        <v>3413</v>
      </c>
      <c r="F168" s="1096" t="s">
        <v>3746</v>
      </c>
      <c r="G168" s="700">
        <v>158</v>
      </c>
      <c r="H168" s="700">
        <v>158</v>
      </c>
      <c r="I168" s="701">
        <v>158</v>
      </c>
      <c r="J168" s="701">
        <v>158</v>
      </c>
      <c r="K168" s="1115"/>
      <c r="L168" s="650">
        <v>15</v>
      </c>
      <c r="Z168" s="650">
        <f>Z166-Z167</f>
        <v>-6</v>
      </c>
    </row>
    <row r="169" spans="1:26" ht="31.5">
      <c r="A169" s="1079">
        <v>3</v>
      </c>
      <c r="B169" s="1095" t="s">
        <v>3415</v>
      </c>
      <c r="C169" s="1096" t="s">
        <v>3416</v>
      </c>
      <c r="D169" s="1096" t="s">
        <v>88</v>
      </c>
      <c r="E169" s="1098" t="s">
        <v>3413</v>
      </c>
      <c r="F169" s="1096" t="s">
        <v>3749</v>
      </c>
      <c r="G169" s="700">
        <v>158</v>
      </c>
      <c r="H169" s="700">
        <v>158</v>
      </c>
      <c r="I169" s="701">
        <v>158</v>
      </c>
      <c r="J169" s="701">
        <v>158</v>
      </c>
      <c r="K169" s="1115"/>
      <c r="L169" s="650">
        <f>L167/L168</f>
        <v>-6.666666666666667</v>
      </c>
    </row>
    <row r="170" spans="1:26" ht="31.5">
      <c r="A170" s="1079">
        <v>4</v>
      </c>
      <c r="B170" s="1095" t="s">
        <v>3742</v>
      </c>
      <c r="C170" s="1096" t="s">
        <v>3417</v>
      </c>
      <c r="D170" s="1096" t="s">
        <v>3418</v>
      </c>
      <c r="E170" s="1098" t="s">
        <v>3413</v>
      </c>
      <c r="F170" s="1096" t="s">
        <v>3749</v>
      </c>
      <c r="G170" s="700">
        <v>158</v>
      </c>
      <c r="H170" s="700">
        <v>158</v>
      </c>
      <c r="I170" s="701">
        <v>158</v>
      </c>
      <c r="J170" s="701">
        <v>158</v>
      </c>
      <c r="K170" s="1115"/>
    </row>
    <row r="171" spans="1:26" ht="31.5">
      <c r="A171" s="1079">
        <v>5</v>
      </c>
      <c r="B171" s="1095" t="s">
        <v>3743</v>
      </c>
      <c r="C171" s="1096" t="s">
        <v>3419</v>
      </c>
      <c r="D171" s="1096" t="str">
        <f>D170</f>
        <v>UBND xã Đăk Plô</v>
      </c>
      <c r="E171" s="1098" t="s">
        <v>3413</v>
      </c>
      <c r="F171" s="1096" t="s">
        <v>3749</v>
      </c>
      <c r="G171" s="700">
        <v>158</v>
      </c>
      <c r="H171" s="700">
        <v>158</v>
      </c>
      <c r="I171" s="701">
        <v>158</v>
      </c>
      <c r="J171" s="701">
        <v>158</v>
      </c>
      <c r="K171" s="1115"/>
    </row>
    <row r="172" spans="1:26" ht="31.5">
      <c r="A172" s="1079">
        <v>6</v>
      </c>
      <c r="B172" s="1095" t="s">
        <v>3420</v>
      </c>
      <c r="C172" s="1096" t="s">
        <v>3421</v>
      </c>
      <c r="D172" s="1096" t="s">
        <v>2883</v>
      </c>
      <c r="E172" s="1098" t="s">
        <v>3413</v>
      </c>
      <c r="F172" s="1096" t="s">
        <v>3747</v>
      </c>
      <c r="G172" s="700">
        <v>158</v>
      </c>
      <c r="H172" s="700">
        <v>158</v>
      </c>
      <c r="I172" s="701">
        <v>158</v>
      </c>
      <c r="J172" s="701">
        <v>158</v>
      </c>
      <c r="K172" s="1115"/>
    </row>
    <row r="173" spans="1:26" ht="31.5">
      <c r="A173" s="1079">
        <v>7</v>
      </c>
      <c r="B173" s="1095" t="s">
        <v>3422</v>
      </c>
      <c r="C173" s="1096" t="s">
        <v>3423</v>
      </c>
      <c r="D173" s="1096" t="s">
        <v>2540</v>
      </c>
      <c r="E173" s="1098" t="s">
        <v>3413</v>
      </c>
      <c r="F173" s="1096" t="s">
        <v>3747</v>
      </c>
      <c r="G173" s="700">
        <v>158</v>
      </c>
      <c r="H173" s="700">
        <v>158</v>
      </c>
      <c r="I173" s="701">
        <v>158</v>
      </c>
      <c r="J173" s="701">
        <v>158</v>
      </c>
      <c r="K173" s="1115"/>
    </row>
    <row r="174" spans="1:26" ht="31.5">
      <c r="A174" s="1079">
        <v>8</v>
      </c>
      <c r="B174" s="1095" t="s">
        <v>3424</v>
      </c>
      <c r="C174" s="1096" t="s">
        <v>3425</v>
      </c>
      <c r="D174" s="1096" t="str">
        <f>D173</f>
        <v>UBND xã Đăk Long</v>
      </c>
      <c r="E174" s="1098" t="s">
        <v>3413</v>
      </c>
      <c r="F174" s="1096" t="s">
        <v>3747</v>
      </c>
      <c r="G174" s="700">
        <v>158</v>
      </c>
      <c r="H174" s="700">
        <v>158</v>
      </c>
      <c r="I174" s="701">
        <v>158</v>
      </c>
      <c r="J174" s="701">
        <v>158</v>
      </c>
      <c r="K174" s="1115"/>
    </row>
    <row r="175" spans="1:26" ht="31.5">
      <c r="A175" s="1079">
        <v>9</v>
      </c>
      <c r="B175" s="1095" t="s">
        <v>3426</v>
      </c>
      <c r="C175" s="1096" t="s">
        <v>3427</v>
      </c>
      <c r="D175" s="1096" t="s">
        <v>98</v>
      </c>
      <c r="E175" s="1098" t="s">
        <v>3413</v>
      </c>
      <c r="F175" s="1096" t="s">
        <v>3747</v>
      </c>
      <c r="G175" s="700">
        <v>158</v>
      </c>
      <c r="H175" s="700">
        <v>158</v>
      </c>
      <c r="I175" s="701">
        <v>158</v>
      </c>
      <c r="J175" s="701">
        <v>158</v>
      </c>
      <c r="K175" s="1115"/>
    </row>
    <row r="176" spans="1:26" ht="31.5">
      <c r="A176" s="1079">
        <v>10</v>
      </c>
      <c r="B176" s="1095" t="s">
        <v>3428</v>
      </c>
      <c r="C176" s="1096" t="s">
        <v>3429</v>
      </c>
      <c r="D176" s="1096" t="s">
        <v>98</v>
      </c>
      <c r="E176" s="1098" t="s">
        <v>3413</v>
      </c>
      <c r="F176" s="1096" t="s">
        <v>3747</v>
      </c>
      <c r="G176" s="700">
        <v>158</v>
      </c>
      <c r="H176" s="700">
        <v>158</v>
      </c>
      <c r="I176" s="701">
        <v>158</v>
      </c>
      <c r="J176" s="701">
        <v>158</v>
      </c>
      <c r="K176" s="1115"/>
    </row>
    <row r="177" spans="1:11" ht="31.5">
      <c r="A177" s="1079">
        <v>11</v>
      </c>
      <c r="B177" s="1095" t="s">
        <v>3430</v>
      </c>
      <c r="C177" s="1096" t="s">
        <v>3431</v>
      </c>
      <c r="D177" s="1096" t="s">
        <v>3248</v>
      </c>
      <c r="E177" s="1098" t="s">
        <v>3413</v>
      </c>
      <c r="F177" s="1096" t="s">
        <v>3747</v>
      </c>
      <c r="G177" s="700">
        <v>158</v>
      </c>
      <c r="H177" s="700">
        <v>158</v>
      </c>
      <c r="I177" s="701">
        <v>158</v>
      </c>
      <c r="J177" s="701">
        <v>158</v>
      </c>
      <c r="K177" s="1115"/>
    </row>
    <row r="178" spans="1:11" ht="31.5">
      <c r="A178" s="1079">
        <v>12</v>
      </c>
      <c r="B178" s="1095" t="s">
        <v>3432</v>
      </c>
      <c r="C178" s="1096" t="s">
        <v>3433</v>
      </c>
      <c r="D178" s="1096" t="str">
        <f>D177</f>
        <v>UBND thị trấn</v>
      </c>
      <c r="E178" s="1098" t="s">
        <v>3413</v>
      </c>
      <c r="F178" s="1096">
        <v>2025</v>
      </c>
      <c r="G178" s="700">
        <v>158</v>
      </c>
      <c r="H178" s="700">
        <v>158</v>
      </c>
      <c r="I178" s="701">
        <v>158</v>
      </c>
      <c r="J178" s="701">
        <v>158</v>
      </c>
      <c r="K178" s="1115"/>
    </row>
    <row r="179" spans="1:11" ht="31.5">
      <c r="A179" s="1079">
        <v>13</v>
      </c>
      <c r="B179" s="1095" t="s">
        <v>3434</v>
      </c>
      <c r="C179" s="1096" t="s">
        <v>3435</v>
      </c>
      <c r="D179" s="1096" t="s">
        <v>2886</v>
      </c>
      <c r="E179" s="1098" t="s">
        <v>3413</v>
      </c>
      <c r="F179" s="1096">
        <v>2025</v>
      </c>
      <c r="G179" s="700">
        <v>158</v>
      </c>
      <c r="H179" s="700">
        <v>158</v>
      </c>
      <c r="I179" s="701">
        <v>158</v>
      </c>
      <c r="J179" s="701">
        <v>158</v>
      </c>
      <c r="K179" s="1115"/>
    </row>
    <row r="180" spans="1:11" ht="31.5">
      <c r="A180" s="1079">
        <v>14</v>
      </c>
      <c r="B180" s="1095" t="s">
        <v>3436</v>
      </c>
      <c r="C180" s="1096" t="s">
        <v>3437</v>
      </c>
      <c r="D180" s="1096" t="s">
        <v>2886</v>
      </c>
      <c r="E180" s="1098" t="s">
        <v>3413</v>
      </c>
      <c r="F180" s="1096">
        <v>2025</v>
      </c>
      <c r="G180" s="700">
        <v>158</v>
      </c>
      <c r="H180" s="700">
        <v>158</v>
      </c>
      <c r="I180" s="701">
        <v>158</v>
      </c>
      <c r="J180" s="701">
        <v>158</v>
      </c>
      <c r="K180" s="1115"/>
    </row>
    <row r="181" spans="1:11" ht="31.5">
      <c r="A181" s="1079">
        <v>15</v>
      </c>
      <c r="B181" s="1095" t="s">
        <v>3438</v>
      </c>
      <c r="C181" s="1096" t="s">
        <v>3439</v>
      </c>
      <c r="D181" s="1096" t="s">
        <v>2867</v>
      </c>
      <c r="E181" s="1098" t="s">
        <v>3413</v>
      </c>
      <c r="F181" s="1096">
        <v>2025</v>
      </c>
      <c r="G181" s="700">
        <v>158</v>
      </c>
      <c r="H181" s="700">
        <v>158</v>
      </c>
      <c r="I181" s="701">
        <v>158</v>
      </c>
      <c r="J181" s="701">
        <v>158</v>
      </c>
      <c r="K181" s="1115"/>
    </row>
    <row r="182" spans="1:11" ht="31.5">
      <c r="A182" s="1079">
        <v>16</v>
      </c>
      <c r="B182" s="1113" t="s">
        <v>3361</v>
      </c>
      <c r="C182" s="1114" t="s">
        <v>3357</v>
      </c>
      <c r="D182" s="1097" t="s">
        <v>3358</v>
      </c>
      <c r="E182" s="1098" t="s">
        <v>3603</v>
      </c>
      <c r="F182" s="1097">
        <v>2025</v>
      </c>
      <c r="G182" s="700">
        <v>158</v>
      </c>
      <c r="H182" s="700">
        <v>158</v>
      </c>
      <c r="I182" s="700">
        <v>158</v>
      </c>
      <c r="J182" s="700">
        <v>158</v>
      </c>
      <c r="K182" s="1112"/>
    </row>
    <row r="183" spans="1:11" s="654" customFormat="1" ht="94.5">
      <c r="A183" s="1081" t="s">
        <v>1960</v>
      </c>
      <c r="B183" s="1143" t="s">
        <v>3440</v>
      </c>
      <c r="C183" s="1082"/>
      <c r="D183" s="1082"/>
      <c r="E183" s="1083"/>
      <c r="F183" s="1082"/>
      <c r="G183" s="696">
        <f>G184</f>
        <v>3496</v>
      </c>
      <c r="H183" s="696">
        <f t="shared" ref="H183:J184" si="30">H184</f>
        <v>3496</v>
      </c>
      <c r="I183" s="696">
        <f t="shared" si="30"/>
        <v>3496</v>
      </c>
      <c r="J183" s="696">
        <f t="shared" si="30"/>
        <v>3496</v>
      </c>
      <c r="K183" s="1142"/>
    </row>
    <row r="184" spans="1:11" s="653" customFormat="1" ht="78.75">
      <c r="A184" s="1099" t="s">
        <v>3441</v>
      </c>
      <c r="B184" s="1100" t="s">
        <v>3442</v>
      </c>
      <c r="C184" s="1091"/>
      <c r="D184" s="1091"/>
      <c r="E184" s="1092"/>
      <c r="F184" s="1091"/>
      <c r="G184" s="1145">
        <f>G185</f>
        <v>3496</v>
      </c>
      <c r="H184" s="1145">
        <f t="shared" si="30"/>
        <v>3496</v>
      </c>
      <c r="I184" s="1145">
        <f t="shared" si="30"/>
        <v>3496</v>
      </c>
      <c r="J184" s="1145">
        <f t="shared" si="30"/>
        <v>3496</v>
      </c>
      <c r="K184" s="1144"/>
    </row>
    <row r="185" spans="1:11" ht="64.900000000000006" customHeight="1">
      <c r="A185" s="1079">
        <v>1</v>
      </c>
      <c r="B185" s="1095" t="s">
        <v>3443</v>
      </c>
      <c r="C185" s="1096" t="s">
        <v>3123</v>
      </c>
      <c r="D185" s="1096" t="s">
        <v>3444</v>
      </c>
      <c r="E185" s="1098" t="s">
        <v>3445</v>
      </c>
      <c r="F185" s="1096" t="s">
        <v>3748</v>
      </c>
      <c r="G185" s="1119">
        <v>3496</v>
      </c>
      <c r="H185" s="1119">
        <v>3496</v>
      </c>
      <c r="I185" s="1146">
        <v>3496</v>
      </c>
      <c r="J185" s="1146">
        <v>3496</v>
      </c>
      <c r="K185" s="1112" t="s">
        <v>2123</v>
      </c>
    </row>
    <row r="186" spans="1:11">
      <c r="A186" s="896"/>
      <c r="B186" s="897"/>
      <c r="C186" s="898"/>
      <c r="D186" s="898"/>
      <c r="E186" s="899"/>
      <c r="F186" s="898"/>
      <c r="G186" s="766"/>
      <c r="H186" s="766"/>
      <c r="I186" s="900"/>
      <c r="J186" s="900"/>
      <c r="K186" s="901"/>
    </row>
    <row r="187" spans="1:11" s="651" customFormat="1">
      <c r="A187" s="783"/>
      <c r="B187" s="1043" t="s">
        <v>2274</v>
      </c>
      <c r="C187" s="1043"/>
      <c r="D187" s="1043"/>
      <c r="E187" s="1043"/>
      <c r="F187" s="1043"/>
      <c r="G187" s="1043"/>
      <c r="H187" s="1043"/>
      <c r="I187" s="1043"/>
      <c r="J187" s="1043"/>
      <c r="K187" s="1043"/>
    </row>
    <row r="188" spans="1:11" ht="60" customHeight="1">
      <c r="B188" s="1042" t="s">
        <v>3781</v>
      </c>
      <c r="C188" s="1042"/>
      <c r="D188" s="1042"/>
      <c r="E188" s="1042"/>
      <c r="F188" s="1042"/>
      <c r="G188" s="1042"/>
      <c r="H188" s="1042"/>
      <c r="I188" s="1042"/>
      <c r="J188" s="1042"/>
      <c r="K188" s="1042"/>
    </row>
  </sheetData>
  <mergeCells count="20">
    <mergeCell ref="A1:K1"/>
    <mergeCell ref="A2:K2"/>
    <mergeCell ref="A3:K3"/>
    <mergeCell ref="A4:K4"/>
    <mergeCell ref="A5:A9"/>
    <mergeCell ref="B5:B9"/>
    <mergeCell ref="C5:C9"/>
    <mergeCell ref="D5:D9"/>
    <mergeCell ref="E5:E9"/>
    <mergeCell ref="B188:K188"/>
    <mergeCell ref="B187:K187"/>
    <mergeCell ref="G6:H6"/>
    <mergeCell ref="G7:G9"/>
    <mergeCell ref="H7:H9"/>
    <mergeCell ref="I5:J6"/>
    <mergeCell ref="K5:K9"/>
    <mergeCell ref="I7:I9"/>
    <mergeCell ref="J7:J9"/>
    <mergeCell ref="G5:H5"/>
    <mergeCell ref="F5:F9"/>
  </mergeCells>
  <pageMargins left="0.71" right="0.2" top="0.53" bottom="0.49" header="0.21" footer="0.2"/>
  <pageSetup paperSize="9" scale="88" fitToHeight="0" orientation="landscape" r:id="rId1"/>
  <headerFoot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3"/>
  <sheetViews>
    <sheetView topLeftCell="A67" zoomScaleNormal="100" workbookViewId="0">
      <selection activeCell="B18" sqref="B18"/>
    </sheetView>
  </sheetViews>
  <sheetFormatPr defaultRowHeight="15"/>
  <cols>
    <col min="1" max="1" width="3.625" style="670" customWidth="1"/>
    <col min="2" max="2" width="26.375" style="659" customWidth="1"/>
    <col min="3" max="4" width="10.125" style="671" customWidth="1"/>
    <col min="5" max="5" width="22.75" style="659" customWidth="1"/>
    <col min="6" max="6" width="6.75" style="671" customWidth="1"/>
    <col min="7" max="7" width="9.375" style="659" customWidth="1"/>
    <col min="8" max="8" width="8.25" style="659" customWidth="1"/>
    <col min="9" max="9" width="12.125" style="659" customWidth="1"/>
    <col min="10" max="10" width="9.375" style="659" customWidth="1"/>
    <col min="11" max="11" width="8.25" style="659" customWidth="1"/>
    <col min="12" max="12" width="5" style="659" customWidth="1"/>
    <col min="13" max="13" width="11.25" style="659" hidden="1" customWidth="1"/>
    <col min="14" max="14" width="9.625" style="659" hidden="1" customWidth="1"/>
    <col min="15" max="17" width="8.125" style="659" hidden="1" customWidth="1"/>
    <col min="18" max="38" width="0" style="659" hidden="1" customWidth="1"/>
    <col min="39" max="39" width="9.125" style="659" hidden="1" customWidth="1"/>
    <col min="40" max="54" width="0" style="659" hidden="1" customWidth="1"/>
    <col min="55" max="252" width="9" style="659"/>
    <col min="253" max="253" width="3.625" style="659" customWidth="1"/>
    <col min="254" max="254" width="29" style="659" customWidth="1"/>
    <col min="255" max="255" width="10.125" style="659" customWidth="1"/>
    <col min="256" max="256" width="9.125" style="659" customWidth="1"/>
    <col min="257" max="257" width="14.5" style="659" customWidth="1"/>
    <col min="258" max="258" width="18.25" style="659" customWidth="1"/>
    <col min="259" max="259" width="16.625" style="659" customWidth="1"/>
    <col min="260" max="260" width="9.75" style="659" customWidth="1"/>
    <col min="261" max="265" width="8.25" style="659" customWidth="1"/>
    <col min="266" max="266" width="8.625" style="659" customWidth="1"/>
    <col min="267" max="267" width="6.75" style="659" customWidth="1"/>
    <col min="268" max="293" width="0" style="659" hidden="1" customWidth="1"/>
    <col min="294" max="508" width="9" style="659"/>
    <col min="509" max="509" width="3.625" style="659" customWidth="1"/>
    <col min="510" max="510" width="29" style="659" customWidth="1"/>
    <col min="511" max="511" width="10.125" style="659" customWidth="1"/>
    <col min="512" max="512" width="9.125" style="659" customWidth="1"/>
    <col min="513" max="513" width="14.5" style="659" customWidth="1"/>
    <col min="514" max="514" width="18.25" style="659" customWidth="1"/>
    <col min="515" max="515" width="16.625" style="659" customWidth="1"/>
    <col min="516" max="516" width="9.75" style="659" customWidth="1"/>
    <col min="517" max="521" width="8.25" style="659" customWidth="1"/>
    <col min="522" max="522" width="8.625" style="659" customWidth="1"/>
    <col min="523" max="523" width="6.75" style="659" customWidth="1"/>
    <col min="524" max="549" width="0" style="659" hidden="1" customWidth="1"/>
    <col min="550" max="764" width="9" style="659"/>
    <col min="765" max="765" width="3.625" style="659" customWidth="1"/>
    <col min="766" max="766" width="29" style="659" customWidth="1"/>
    <col min="767" max="767" width="10.125" style="659" customWidth="1"/>
    <col min="768" max="768" width="9.125" style="659" customWidth="1"/>
    <col min="769" max="769" width="14.5" style="659" customWidth="1"/>
    <col min="770" max="770" width="18.25" style="659" customWidth="1"/>
    <col min="771" max="771" width="16.625" style="659" customWidth="1"/>
    <col min="772" max="772" width="9.75" style="659" customWidth="1"/>
    <col min="773" max="777" width="8.25" style="659" customWidth="1"/>
    <col min="778" max="778" width="8.625" style="659" customWidth="1"/>
    <col min="779" max="779" width="6.75" style="659" customWidth="1"/>
    <col min="780" max="805" width="0" style="659" hidden="1" customWidth="1"/>
    <col min="806" max="1020" width="9" style="659"/>
    <col min="1021" max="1021" width="3.625" style="659" customWidth="1"/>
    <col min="1022" max="1022" width="29" style="659" customWidth="1"/>
    <col min="1023" max="1023" width="10.125" style="659" customWidth="1"/>
    <col min="1024" max="1024" width="9.125" style="659" customWidth="1"/>
    <col min="1025" max="1025" width="14.5" style="659" customWidth="1"/>
    <col min="1026" max="1026" width="18.25" style="659" customWidth="1"/>
    <col min="1027" max="1027" width="16.625" style="659" customWidth="1"/>
    <col min="1028" max="1028" width="9.75" style="659" customWidth="1"/>
    <col min="1029" max="1033" width="8.25" style="659" customWidth="1"/>
    <col min="1034" max="1034" width="8.625" style="659" customWidth="1"/>
    <col min="1035" max="1035" width="6.75" style="659" customWidth="1"/>
    <col min="1036" max="1061" width="0" style="659" hidden="1" customWidth="1"/>
    <col min="1062" max="1276" width="9" style="659"/>
    <col min="1277" max="1277" width="3.625" style="659" customWidth="1"/>
    <col min="1278" max="1278" width="29" style="659" customWidth="1"/>
    <col min="1279" max="1279" width="10.125" style="659" customWidth="1"/>
    <col min="1280" max="1280" width="9.125" style="659" customWidth="1"/>
    <col min="1281" max="1281" width="14.5" style="659" customWidth="1"/>
    <col min="1282" max="1282" width="18.25" style="659" customWidth="1"/>
    <col min="1283" max="1283" width="16.625" style="659" customWidth="1"/>
    <col min="1284" max="1284" width="9.75" style="659" customWidth="1"/>
    <col min="1285" max="1289" width="8.25" style="659" customWidth="1"/>
    <col min="1290" max="1290" width="8.625" style="659" customWidth="1"/>
    <col min="1291" max="1291" width="6.75" style="659" customWidth="1"/>
    <col min="1292" max="1317" width="0" style="659" hidden="1" customWidth="1"/>
    <col min="1318" max="1532" width="9" style="659"/>
    <col min="1533" max="1533" width="3.625" style="659" customWidth="1"/>
    <col min="1534" max="1534" width="29" style="659" customWidth="1"/>
    <col min="1535" max="1535" width="10.125" style="659" customWidth="1"/>
    <col min="1536" max="1536" width="9.125" style="659" customWidth="1"/>
    <col min="1537" max="1537" width="14.5" style="659" customWidth="1"/>
    <col min="1538" max="1538" width="18.25" style="659" customWidth="1"/>
    <col min="1539" max="1539" width="16.625" style="659" customWidth="1"/>
    <col min="1540" max="1540" width="9.75" style="659" customWidth="1"/>
    <col min="1541" max="1545" width="8.25" style="659" customWidth="1"/>
    <col min="1546" max="1546" width="8.625" style="659" customWidth="1"/>
    <col min="1547" max="1547" width="6.75" style="659" customWidth="1"/>
    <col min="1548" max="1573" width="0" style="659" hidden="1" customWidth="1"/>
    <col min="1574" max="1788" width="9" style="659"/>
    <col min="1789" max="1789" width="3.625" style="659" customWidth="1"/>
    <col min="1790" max="1790" width="29" style="659" customWidth="1"/>
    <col min="1791" max="1791" width="10.125" style="659" customWidth="1"/>
    <col min="1792" max="1792" width="9.125" style="659" customWidth="1"/>
    <col min="1793" max="1793" width="14.5" style="659" customWidth="1"/>
    <col min="1794" max="1794" width="18.25" style="659" customWidth="1"/>
    <col min="1795" max="1795" width="16.625" style="659" customWidth="1"/>
    <col min="1796" max="1796" width="9.75" style="659" customWidth="1"/>
    <col min="1797" max="1801" width="8.25" style="659" customWidth="1"/>
    <col min="1802" max="1802" width="8.625" style="659" customWidth="1"/>
    <col min="1803" max="1803" width="6.75" style="659" customWidth="1"/>
    <col min="1804" max="1829" width="0" style="659" hidden="1" customWidth="1"/>
    <col min="1830" max="2044" width="9" style="659"/>
    <col min="2045" max="2045" width="3.625" style="659" customWidth="1"/>
    <col min="2046" max="2046" width="29" style="659" customWidth="1"/>
    <col min="2047" max="2047" width="10.125" style="659" customWidth="1"/>
    <col min="2048" max="2048" width="9.125" style="659" customWidth="1"/>
    <col min="2049" max="2049" width="14.5" style="659" customWidth="1"/>
    <col min="2050" max="2050" width="18.25" style="659" customWidth="1"/>
    <col min="2051" max="2051" width="16.625" style="659" customWidth="1"/>
    <col min="2052" max="2052" width="9.75" style="659" customWidth="1"/>
    <col min="2053" max="2057" width="8.25" style="659" customWidth="1"/>
    <col min="2058" max="2058" width="8.625" style="659" customWidth="1"/>
    <col min="2059" max="2059" width="6.75" style="659" customWidth="1"/>
    <col min="2060" max="2085" width="0" style="659" hidden="1" customWidth="1"/>
    <col min="2086" max="2300" width="9" style="659"/>
    <col min="2301" max="2301" width="3.625" style="659" customWidth="1"/>
    <col min="2302" max="2302" width="29" style="659" customWidth="1"/>
    <col min="2303" max="2303" width="10.125" style="659" customWidth="1"/>
    <col min="2304" max="2304" width="9.125" style="659" customWidth="1"/>
    <col min="2305" max="2305" width="14.5" style="659" customWidth="1"/>
    <col min="2306" max="2306" width="18.25" style="659" customWidth="1"/>
    <col min="2307" max="2307" width="16.625" style="659" customWidth="1"/>
    <col min="2308" max="2308" width="9.75" style="659" customWidth="1"/>
    <col min="2309" max="2313" width="8.25" style="659" customWidth="1"/>
    <col min="2314" max="2314" width="8.625" style="659" customWidth="1"/>
    <col min="2315" max="2315" width="6.75" style="659" customWidth="1"/>
    <col min="2316" max="2341" width="0" style="659" hidden="1" customWidth="1"/>
    <col min="2342" max="2556" width="9" style="659"/>
    <col min="2557" max="2557" width="3.625" style="659" customWidth="1"/>
    <col min="2558" max="2558" width="29" style="659" customWidth="1"/>
    <col min="2559" max="2559" width="10.125" style="659" customWidth="1"/>
    <col min="2560" max="2560" width="9.125" style="659" customWidth="1"/>
    <col min="2561" max="2561" width="14.5" style="659" customWidth="1"/>
    <col min="2562" max="2562" width="18.25" style="659" customWidth="1"/>
    <col min="2563" max="2563" width="16.625" style="659" customWidth="1"/>
    <col min="2564" max="2564" width="9.75" style="659" customWidth="1"/>
    <col min="2565" max="2569" width="8.25" style="659" customWidth="1"/>
    <col min="2570" max="2570" width="8.625" style="659" customWidth="1"/>
    <col min="2571" max="2571" width="6.75" style="659" customWidth="1"/>
    <col min="2572" max="2597" width="0" style="659" hidden="1" customWidth="1"/>
    <col min="2598" max="2812" width="9" style="659"/>
    <col min="2813" max="2813" width="3.625" style="659" customWidth="1"/>
    <col min="2814" max="2814" width="29" style="659" customWidth="1"/>
    <col min="2815" max="2815" width="10.125" style="659" customWidth="1"/>
    <col min="2816" max="2816" width="9.125" style="659" customWidth="1"/>
    <col min="2817" max="2817" width="14.5" style="659" customWidth="1"/>
    <col min="2818" max="2818" width="18.25" style="659" customWidth="1"/>
    <col min="2819" max="2819" width="16.625" style="659" customWidth="1"/>
    <col min="2820" max="2820" width="9.75" style="659" customWidth="1"/>
    <col min="2821" max="2825" width="8.25" style="659" customWidth="1"/>
    <col min="2826" max="2826" width="8.625" style="659" customWidth="1"/>
    <col min="2827" max="2827" width="6.75" style="659" customWidth="1"/>
    <col min="2828" max="2853" width="0" style="659" hidden="1" customWidth="1"/>
    <col min="2854" max="3068" width="9" style="659"/>
    <col min="3069" max="3069" width="3.625" style="659" customWidth="1"/>
    <col min="3070" max="3070" width="29" style="659" customWidth="1"/>
    <col min="3071" max="3071" width="10.125" style="659" customWidth="1"/>
    <col min="3072" max="3072" width="9.125" style="659" customWidth="1"/>
    <col min="3073" max="3073" width="14.5" style="659" customWidth="1"/>
    <col min="3074" max="3074" width="18.25" style="659" customWidth="1"/>
    <col min="3075" max="3075" width="16.625" style="659" customWidth="1"/>
    <col min="3076" max="3076" width="9.75" style="659" customWidth="1"/>
    <col min="3077" max="3081" width="8.25" style="659" customWidth="1"/>
    <col min="3082" max="3082" width="8.625" style="659" customWidth="1"/>
    <col min="3083" max="3083" width="6.75" style="659" customWidth="1"/>
    <col min="3084" max="3109" width="0" style="659" hidden="1" customWidth="1"/>
    <col min="3110" max="3324" width="9" style="659"/>
    <col min="3325" max="3325" width="3.625" style="659" customWidth="1"/>
    <col min="3326" max="3326" width="29" style="659" customWidth="1"/>
    <col min="3327" max="3327" width="10.125" style="659" customWidth="1"/>
    <col min="3328" max="3328" width="9.125" style="659" customWidth="1"/>
    <col min="3329" max="3329" width="14.5" style="659" customWidth="1"/>
    <col min="3330" max="3330" width="18.25" style="659" customWidth="1"/>
    <col min="3331" max="3331" width="16.625" style="659" customWidth="1"/>
    <col min="3332" max="3332" width="9.75" style="659" customWidth="1"/>
    <col min="3333" max="3337" width="8.25" style="659" customWidth="1"/>
    <col min="3338" max="3338" width="8.625" style="659" customWidth="1"/>
    <col min="3339" max="3339" width="6.75" style="659" customWidth="1"/>
    <col min="3340" max="3365" width="0" style="659" hidden="1" customWidth="1"/>
    <col min="3366" max="3580" width="9" style="659"/>
    <col min="3581" max="3581" width="3.625" style="659" customWidth="1"/>
    <col min="3582" max="3582" width="29" style="659" customWidth="1"/>
    <col min="3583" max="3583" width="10.125" style="659" customWidth="1"/>
    <col min="3584" max="3584" width="9.125" style="659" customWidth="1"/>
    <col min="3585" max="3585" width="14.5" style="659" customWidth="1"/>
    <col min="3586" max="3586" width="18.25" style="659" customWidth="1"/>
    <col min="3587" max="3587" width="16.625" style="659" customWidth="1"/>
    <col min="3588" max="3588" width="9.75" style="659" customWidth="1"/>
    <col min="3589" max="3593" width="8.25" style="659" customWidth="1"/>
    <col min="3594" max="3594" width="8.625" style="659" customWidth="1"/>
    <col min="3595" max="3595" width="6.75" style="659" customWidth="1"/>
    <col min="3596" max="3621" width="0" style="659" hidden="1" customWidth="1"/>
    <col min="3622" max="3836" width="9" style="659"/>
    <col min="3837" max="3837" width="3.625" style="659" customWidth="1"/>
    <col min="3838" max="3838" width="29" style="659" customWidth="1"/>
    <col min="3839" max="3839" width="10.125" style="659" customWidth="1"/>
    <col min="3840" max="3840" width="9.125" style="659" customWidth="1"/>
    <col min="3841" max="3841" width="14.5" style="659" customWidth="1"/>
    <col min="3842" max="3842" width="18.25" style="659" customWidth="1"/>
    <col min="3843" max="3843" width="16.625" style="659" customWidth="1"/>
    <col min="3844" max="3844" width="9.75" style="659" customWidth="1"/>
    <col min="3845" max="3849" width="8.25" style="659" customWidth="1"/>
    <col min="3850" max="3850" width="8.625" style="659" customWidth="1"/>
    <col min="3851" max="3851" width="6.75" style="659" customWidth="1"/>
    <col min="3852" max="3877" width="0" style="659" hidden="1" customWidth="1"/>
    <col min="3878" max="4092" width="9" style="659"/>
    <col min="4093" max="4093" width="3.625" style="659" customWidth="1"/>
    <col min="4094" max="4094" width="29" style="659" customWidth="1"/>
    <col min="4095" max="4095" width="10.125" style="659" customWidth="1"/>
    <col min="4096" max="4096" width="9.125" style="659" customWidth="1"/>
    <col min="4097" max="4097" width="14.5" style="659" customWidth="1"/>
    <col min="4098" max="4098" width="18.25" style="659" customWidth="1"/>
    <col min="4099" max="4099" width="16.625" style="659" customWidth="1"/>
    <col min="4100" max="4100" width="9.75" style="659" customWidth="1"/>
    <col min="4101" max="4105" width="8.25" style="659" customWidth="1"/>
    <col min="4106" max="4106" width="8.625" style="659" customWidth="1"/>
    <col min="4107" max="4107" width="6.75" style="659" customWidth="1"/>
    <col min="4108" max="4133" width="0" style="659" hidden="1" customWidth="1"/>
    <col min="4134" max="4348" width="9" style="659"/>
    <col min="4349" max="4349" width="3.625" style="659" customWidth="1"/>
    <col min="4350" max="4350" width="29" style="659" customWidth="1"/>
    <col min="4351" max="4351" width="10.125" style="659" customWidth="1"/>
    <col min="4352" max="4352" width="9.125" style="659" customWidth="1"/>
    <col min="4353" max="4353" width="14.5" style="659" customWidth="1"/>
    <col min="4354" max="4354" width="18.25" style="659" customWidth="1"/>
    <col min="4355" max="4355" width="16.625" style="659" customWidth="1"/>
    <col min="4356" max="4356" width="9.75" style="659" customWidth="1"/>
    <col min="4357" max="4361" width="8.25" style="659" customWidth="1"/>
    <col min="4362" max="4362" width="8.625" style="659" customWidth="1"/>
    <col min="4363" max="4363" width="6.75" style="659" customWidth="1"/>
    <col min="4364" max="4389" width="0" style="659" hidden="1" customWidth="1"/>
    <col min="4390" max="4604" width="9" style="659"/>
    <col min="4605" max="4605" width="3.625" style="659" customWidth="1"/>
    <col min="4606" max="4606" width="29" style="659" customWidth="1"/>
    <col min="4607" max="4607" width="10.125" style="659" customWidth="1"/>
    <col min="4608" max="4608" width="9.125" style="659" customWidth="1"/>
    <col min="4609" max="4609" width="14.5" style="659" customWidth="1"/>
    <col min="4610" max="4610" width="18.25" style="659" customWidth="1"/>
    <col min="4611" max="4611" width="16.625" style="659" customWidth="1"/>
    <col min="4612" max="4612" width="9.75" style="659" customWidth="1"/>
    <col min="4613" max="4617" width="8.25" style="659" customWidth="1"/>
    <col min="4618" max="4618" width="8.625" style="659" customWidth="1"/>
    <col min="4619" max="4619" width="6.75" style="659" customWidth="1"/>
    <col min="4620" max="4645" width="0" style="659" hidden="1" customWidth="1"/>
    <col min="4646" max="4860" width="9" style="659"/>
    <col min="4861" max="4861" width="3.625" style="659" customWidth="1"/>
    <col min="4862" max="4862" width="29" style="659" customWidth="1"/>
    <col min="4863" max="4863" width="10.125" style="659" customWidth="1"/>
    <col min="4864" max="4864" width="9.125" style="659" customWidth="1"/>
    <col min="4865" max="4865" width="14.5" style="659" customWidth="1"/>
    <col min="4866" max="4866" width="18.25" style="659" customWidth="1"/>
    <col min="4867" max="4867" width="16.625" style="659" customWidth="1"/>
    <col min="4868" max="4868" width="9.75" style="659" customWidth="1"/>
    <col min="4869" max="4873" width="8.25" style="659" customWidth="1"/>
    <col min="4874" max="4874" width="8.625" style="659" customWidth="1"/>
    <col min="4875" max="4875" width="6.75" style="659" customWidth="1"/>
    <col min="4876" max="4901" width="0" style="659" hidden="1" customWidth="1"/>
    <col min="4902" max="5116" width="9" style="659"/>
    <col min="5117" max="5117" width="3.625" style="659" customWidth="1"/>
    <col min="5118" max="5118" width="29" style="659" customWidth="1"/>
    <col min="5119" max="5119" width="10.125" style="659" customWidth="1"/>
    <col min="5120" max="5120" width="9.125" style="659" customWidth="1"/>
    <col min="5121" max="5121" width="14.5" style="659" customWidth="1"/>
    <col min="5122" max="5122" width="18.25" style="659" customWidth="1"/>
    <col min="5123" max="5123" width="16.625" style="659" customWidth="1"/>
    <col min="5124" max="5124" width="9.75" style="659" customWidth="1"/>
    <col min="5125" max="5129" width="8.25" style="659" customWidth="1"/>
    <col min="5130" max="5130" width="8.625" style="659" customWidth="1"/>
    <col min="5131" max="5131" width="6.75" style="659" customWidth="1"/>
    <col min="5132" max="5157" width="0" style="659" hidden="1" customWidth="1"/>
    <col min="5158" max="5372" width="9" style="659"/>
    <col min="5373" max="5373" width="3.625" style="659" customWidth="1"/>
    <col min="5374" max="5374" width="29" style="659" customWidth="1"/>
    <col min="5375" max="5375" width="10.125" style="659" customWidth="1"/>
    <col min="5376" max="5376" width="9.125" style="659" customWidth="1"/>
    <col min="5377" max="5377" width="14.5" style="659" customWidth="1"/>
    <col min="5378" max="5378" width="18.25" style="659" customWidth="1"/>
    <col min="5379" max="5379" width="16.625" style="659" customWidth="1"/>
    <col min="5380" max="5380" width="9.75" style="659" customWidth="1"/>
    <col min="5381" max="5385" width="8.25" style="659" customWidth="1"/>
    <col min="5386" max="5386" width="8.625" style="659" customWidth="1"/>
    <col min="5387" max="5387" width="6.75" style="659" customWidth="1"/>
    <col min="5388" max="5413" width="0" style="659" hidden="1" customWidth="1"/>
    <col min="5414" max="5628" width="9" style="659"/>
    <col min="5629" max="5629" width="3.625" style="659" customWidth="1"/>
    <col min="5630" max="5630" width="29" style="659" customWidth="1"/>
    <col min="5631" max="5631" width="10.125" style="659" customWidth="1"/>
    <col min="5632" max="5632" width="9.125" style="659" customWidth="1"/>
    <col min="5633" max="5633" width="14.5" style="659" customWidth="1"/>
    <col min="5634" max="5634" width="18.25" style="659" customWidth="1"/>
    <col min="5635" max="5635" width="16.625" style="659" customWidth="1"/>
    <col min="5636" max="5636" width="9.75" style="659" customWidth="1"/>
    <col min="5637" max="5641" width="8.25" style="659" customWidth="1"/>
    <col min="5642" max="5642" width="8.625" style="659" customWidth="1"/>
    <col min="5643" max="5643" width="6.75" style="659" customWidth="1"/>
    <col min="5644" max="5669" width="0" style="659" hidden="1" customWidth="1"/>
    <col min="5670" max="5884" width="9" style="659"/>
    <col min="5885" max="5885" width="3.625" style="659" customWidth="1"/>
    <col min="5886" max="5886" width="29" style="659" customWidth="1"/>
    <col min="5887" max="5887" width="10.125" style="659" customWidth="1"/>
    <col min="5888" max="5888" width="9.125" style="659" customWidth="1"/>
    <col min="5889" max="5889" width="14.5" style="659" customWidth="1"/>
    <col min="5890" max="5890" width="18.25" style="659" customWidth="1"/>
    <col min="5891" max="5891" width="16.625" style="659" customWidth="1"/>
    <col min="5892" max="5892" width="9.75" style="659" customWidth="1"/>
    <col min="5893" max="5897" width="8.25" style="659" customWidth="1"/>
    <col min="5898" max="5898" width="8.625" style="659" customWidth="1"/>
    <col min="5899" max="5899" width="6.75" style="659" customWidth="1"/>
    <col min="5900" max="5925" width="0" style="659" hidden="1" customWidth="1"/>
    <col min="5926" max="6140" width="9" style="659"/>
    <col min="6141" max="6141" width="3.625" style="659" customWidth="1"/>
    <col min="6142" max="6142" width="29" style="659" customWidth="1"/>
    <col min="6143" max="6143" width="10.125" style="659" customWidth="1"/>
    <col min="6144" max="6144" width="9.125" style="659" customWidth="1"/>
    <col min="6145" max="6145" width="14.5" style="659" customWidth="1"/>
    <col min="6146" max="6146" width="18.25" style="659" customWidth="1"/>
    <col min="6147" max="6147" width="16.625" style="659" customWidth="1"/>
    <col min="6148" max="6148" width="9.75" style="659" customWidth="1"/>
    <col min="6149" max="6153" width="8.25" style="659" customWidth="1"/>
    <col min="6154" max="6154" width="8.625" style="659" customWidth="1"/>
    <col min="6155" max="6155" width="6.75" style="659" customWidth="1"/>
    <col min="6156" max="6181" width="0" style="659" hidden="1" customWidth="1"/>
    <col min="6182" max="6396" width="9" style="659"/>
    <col min="6397" max="6397" width="3.625" style="659" customWidth="1"/>
    <col min="6398" max="6398" width="29" style="659" customWidth="1"/>
    <col min="6399" max="6399" width="10.125" style="659" customWidth="1"/>
    <col min="6400" max="6400" width="9.125" style="659" customWidth="1"/>
    <col min="6401" max="6401" width="14.5" style="659" customWidth="1"/>
    <col min="6402" max="6402" width="18.25" style="659" customWidth="1"/>
    <col min="6403" max="6403" width="16.625" style="659" customWidth="1"/>
    <col min="6404" max="6404" width="9.75" style="659" customWidth="1"/>
    <col min="6405" max="6409" width="8.25" style="659" customWidth="1"/>
    <col min="6410" max="6410" width="8.625" style="659" customWidth="1"/>
    <col min="6411" max="6411" width="6.75" style="659" customWidth="1"/>
    <col min="6412" max="6437" width="0" style="659" hidden="1" customWidth="1"/>
    <col min="6438" max="6652" width="9" style="659"/>
    <col min="6653" max="6653" width="3.625" style="659" customWidth="1"/>
    <col min="6654" max="6654" width="29" style="659" customWidth="1"/>
    <col min="6655" max="6655" width="10.125" style="659" customWidth="1"/>
    <col min="6656" max="6656" width="9.125" style="659" customWidth="1"/>
    <col min="6657" max="6657" width="14.5" style="659" customWidth="1"/>
    <col min="6658" max="6658" width="18.25" style="659" customWidth="1"/>
    <col min="6659" max="6659" width="16.625" style="659" customWidth="1"/>
    <col min="6660" max="6660" width="9.75" style="659" customWidth="1"/>
    <col min="6661" max="6665" width="8.25" style="659" customWidth="1"/>
    <col min="6666" max="6666" width="8.625" style="659" customWidth="1"/>
    <col min="6667" max="6667" width="6.75" style="659" customWidth="1"/>
    <col min="6668" max="6693" width="0" style="659" hidden="1" customWidth="1"/>
    <col min="6694" max="6908" width="9" style="659"/>
    <col min="6909" max="6909" width="3.625" style="659" customWidth="1"/>
    <col min="6910" max="6910" width="29" style="659" customWidth="1"/>
    <col min="6911" max="6911" width="10.125" style="659" customWidth="1"/>
    <col min="6912" max="6912" width="9.125" style="659" customWidth="1"/>
    <col min="6913" max="6913" width="14.5" style="659" customWidth="1"/>
    <col min="6914" max="6914" width="18.25" style="659" customWidth="1"/>
    <col min="6915" max="6915" width="16.625" style="659" customWidth="1"/>
    <col min="6916" max="6916" width="9.75" style="659" customWidth="1"/>
    <col min="6917" max="6921" width="8.25" style="659" customWidth="1"/>
    <col min="6922" max="6922" width="8.625" style="659" customWidth="1"/>
    <col min="6923" max="6923" width="6.75" style="659" customWidth="1"/>
    <col min="6924" max="6949" width="0" style="659" hidden="1" customWidth="1"/>
    <col min="6950" max="7164" width="9" style="659"/>
    <col min="7165" max="7165" width="3.625" style="659" customWidth="1"/>
    <col min="7166" max="7166" width="29" style="659" customWidth="1"/>
    <col min="7167" max="7167" width="10.125" style="659" customWidth="1"/>
    <col min="7168" max="7168" width="9.125" style="659" customWidth="1"/>
    <col min="7169" max="7169" width="14.5" style="659" customWidth="1"/>
    <col min="7170" max="7170" width="18.25" style="659" customWidth="1"/>
    <col min="7171" max="7171" width="16.625" style="659" customWidth="1"/>
    <col min="7172" max="7172" width="9.75" style="659" customWidth="1"/>
    <col min="7173" max="7177" width="8.25" style="659" customWidth="1"/>
    <col min="7178" max="7178" width="8.625" style="659" customWidth="1"/>
    <col min="7179" max="7179" width="6.75" style="659" customWidth="1"/>
    <col min="7180" max="7205" width="0" style="659" hidden="1" customWidth="1"/>
    <col min="7206" max="7420" width="9" style="659"/>
    <col min="7421" max="7421" width="3.625" style="659" customWidth="1"/>
    <col min="7422" max="7422" width="29" style="659" customWidth="1"/>
    <col min="7423" max="7423" width="10.125" style="659" customWidth="1"/>
    <col min="7424" max="7424" width="9.125" style="659" customWidth="1"/>
    <col min="7425" max="7425" width="14.5" style="659" customWidth="1"/>
    <col min="7426" max="7426" width="18.25" style="659" customWidth="1"/>
    <col min="7427" max="7427" width="16.625" style="659" customWidth="1"/>
    <col min="7428" max="7428" width="9.75" style="659" customWidth="1"/>
    <col min="7429" max="7433" width="8.25" style="659" customWidth="1"/>
    <col min="7434" max="7434" width="8.625" style="659" customWidth="1"/>
    <col min="7435" max="7435" width="6.75" style="659" customWidth="1"/>
    <col min="7436" max="7461" width="0" style="659" hidden="1" customWidth="1"/>
    <col min="7462" max="7676" width="9" style="659"/>
    <col min="7677" max="7677" width="3.625" style="659" customWidth="1"/>
    <col min="7678" max="7678" width="29" style="659" customWidth="1"/>
    <col min="7679" max="7679" width="10.125" style="659" customWidth="1"/>
    <col min="7680" max="7680" width="9.125" style="659" customWidth="1"/>
    <col min="7681" max="7681" width="14.5" style="659" customWidth="1"/>
    <col min="7682" max="7682" width="18.25" style="659" customWidth="1"/>
    <col min="7683" max="7683" width="16.625" style="659" customWidth="1"/>
    <col min="7684" max="7684" width="9.75" style="659" customWidth="1"/>
    <col min="7685" max="7689" width="8.25" style="659" customWidth="1"/>
    <col min="7690" max="7690" width="8.625" style="659" customWidth="1"/>
    <col min="7691" max="7691" width="6.75" style="659" customWidth="1"/>
    <col min="7692" max="7717" width="0" style="659" hidden="1" customWidth="1"/>
    <col min="7718" max="7932" width="9" style="659"/>
    <col min="7933" max="7933" width="3.625" style="659" customWidth="1"/>
    <col min="7934" max="7934" width="29" style="659" customWidth="1"/>
    <col min="7935" max="7935" width="10.125" style="659" customWidth="1"/>
    <col min="7936" max="7936" width="9.125" style="659" customWidth="1"/>
    <col min="7937" max="7937" width="14.5" style="659" customWidth="1"/>
    <col min="7938" max="7938" width="18.25" style="659" customWidth="1"/>
    <col min="7939" max="7939" width="16.625" style="659" customWidth="1"/>
    <col min="7940" max="7940" width="9.75" style="659" customWidth="1"/>
    <col min="7941" max="7945" width="8.25" style="659" customWidth="1"/>
    <col min="7946" max="7946" width="8.625" style="659" customWidth="1"/>
    <col min="7947" max="7947" width="6.75" style="659" customWidth="1"/>
    <col min="7948" max="7973" width="0" style="659" hidden="1" customWidth="1"/>
    <col min="7974" max="8188" width="9" style="659"/>
    <col min="8189" max="8189" width="3.625" style="659" customWidth="1"/>
    <col min="8190" max="8190" width="29" style="659" customWidth="1"/>
    <col min="8191" max="8191" width="10.125" style="659" customWidth="1"/>
    <col min="8192" max="8192" width="9.125" style="659" customWidth="1"/>
    <col min="8193" max="8193" width="14.5" style="659" customWidth="1"/>
    <col min="8194" max="8194" width="18.25" style="659" customWidth="1"/>
    <col min="8195" max="8195" width="16.625" style="659" customWidth="1"/>
    <col min="8196" max="8196" width="9.75" style="659" customWidth="1"/>
    <col min="8197" max="8201" width="8.25" style="659" customWidth="1"/>
    <col min="8202" max="8202" width="8.625" style="659" customWidth="1"/>
    <col min="8203" max="8203" width="6.75" style="659" customWidth="1"/>
    <col min="8204" max="8229" width="0" style="659" hidden="1" customWidth="1"/>
    <col min="8230" max="8444" width="9" style="659"/>
    <col min="8445" max="8445" width="3.625" style="659" customWidth="1"/>
    <col min="8446" max="8446" width="29" style="659" customWidth="1"/>
    <col min="8447" max="8447" width="10.125" style="659" customWidth="1"/>
    <col min="8448" max="8448" width="9.125" style="659" customWidth="1"/>
    <col min="8449" max="8449" width="14.5" style="659" customWidth="1"/>
    <col min="8450" max="8450" width="18.25" style="659" customWidth="1"/>
    <col min="8451" max="8451" width="16.625" style="659" customWidth="1"/>
    <col min="8452" max="8452" width="9.75" style="659" customWidth="1"/>
    <col min="8453" max="8457" width="8.25" style="659" customWidth="1"/>
    <col min="8458" max="8458" width="8.625" style="659" customWidth="1"/>
    <col min="8459" max="8459" width="6.75" style="659" customWidth="1"/>
    <col min="8460" max="8485" width="0" style="659" hidden="1" customWidth="1"/>
    <col min="8486" max="8700" width="9" style="659"/>
    <col min="8701" max="8701" width="3.625" style="659" customWidth="1"/>
    <col min="8702" max="8702" width="29" style="659" customWidth="1"/>
    <col min="8703" max="8703" width="10.125" style="659" customWidth="1"/>
    <col min="8704" max="8704" width="9.125" style="659" customWidth="1"/>
    <col min="8705" max="8705" width="14.5" style="659" customWidth="1"/>
    <col min="8706" max="8706" width="18.25" style="659" customWidth="1"/>
    <col min="8707" max="8707" width="16.625" style="659" customWidth="1"/>
    <col min="8708" max="8708" width="9.75" style="659" customWidth="1"/>
    <col min="8709" max="8713" width="8.25" style="659" customWidth="1"/>
    <col min="8714" max="8714" width="8.625" style="659" customWidth="1"/>
    <col min="8715" max="8715" width="6.75" style="659" customWidth="1"/>
    <col min="8716" max="8741" width="0" style="659" hidden="1" customWidth="1"/>
    <col min="8742" max="8956" width="9" style="659"/>
    <col min="8957" max="8957" width="3.625" style="659" customWidth="1"/>
    <col min="8958" max="8958" width="29" style="659" customWidth="1"/>
    <col min="8959" max="8959" width="10.125" style="659" customWidth="1"/>
    <col min="8960" max="8960" width="9.125" style="659" customWidth="1"/>
    <col min="8961" max="8961" width="14.5" style="659" customWidth="1"/>
    <col min="8962" max="8962" width="18.25" style="659" customWidth="1"/>
    <col min="8963" max="8963" width="16.625" style="659" customWidth="1"/>
    <col min="8964" max="8964" width="9.75" style="659" customWidth="1"/>
    <col min="8965" max="8969" width="8.25" style="659" customWidth="1"/>
    <col min="8970" max="8970" width="8.625" style="659" customWidth="1"/>
    <col min="8971" max="8971" width="6.75" style="659" customWidth="1"/>
    <col min="8972" max="8997" width="0" style="659" hidden="1" customWidth="1"/>
    <col min="8998" max="9212" width="9" style="659"/>
    <col min="9213" max="9213" width="3.625" style="659" customWidth="1"/>
    <col min="9214" max="9214" width="29" style="659" customWidth="1"/>
    <col min="9215" max="9215" width="10.125" style="659" customWidth="1"/>
    <col min="9216" max="9216" width="9.125" style="659" customWidth="1"/>
    <col min="9217" max="9217" width="14.5" style="659" customWidth="1"/>
    <col min="9218" max="9218" width="18.25" style="659" customWidth="1"/>
    <col min="9219" max="9219" width="16.625" style="659" customWidth="1"/>
    <col min="9220" max="9220" width="9.75" style="659" customWidth="1"/>
    <col min="9221" max="9225" width="8.25" style="659" customWidth="1"/>
    <col min="9226" max="9226" width="8.625" style="659" customWidth="1"/>
    <col min="9227" max="9227" width="6.75" style="659" customWidth="1"/>
    <col min="9228" max="9253" width="0" style="659" hidden="1" customWidth="1"/>
    <col min="9254" max="9468" width="9" style="659"/>
    <col min="9469" max="9469" width="3.625" style="659" customWidth="1"/>
    <col min="9470" max="9470" width="29" style="659" customWidth="1"/>
    <col min="9471" max="9471" width="10.125" style="659" customWidth="1"/>
    <col min="9472" max="9472" width="9.125" style="659" customWidth="1"/>
    <col min="9473" max="9473" width="14.5" style="659" customWidth="1"/>
    <col min="9474" max="9474" width="18.25" style="659" customWidth="1"/>
    <col min="9475" max="9475" width="16.625" style="659" customWidth="1"/>
    <col min="9476" max="9476" width="9.75" style="659" customWidth="1"/>
    <col min="9477" max="9481" width="8.25" style="659" customWidth="1"/>
    <col min="9482" max="9482" width="8.625" style="659" customWidth="1"/>
    <col min="9483" max="9483" width="6.75" style="659" customWidth="1"/>
    <col min="9484" max="9509" width="0" style="659" hidden="1" customWidth="1"/>
    <col min="9510" max="9724" width="9" style="659"/>
    <col min="9725" max="9725" width="3.625" style="659" customWidth="1"/>
    <col min="9726" max="9726" width="29" style="659" customWidth="1"/>
    <col min="9727" max="9727" width="10.125" style="659" customWidth="1"/>
    <col min="9728" max="9728" width="9.125" style="659" customWidth="1"/>
    <col min="9729" max="9729" width="14.5" style="659" customWidth="1"/>
    <col min="9730" max="9730" width="18.25" style="659" customWidth="1"/>
    <col min="9731" max="9731" width="16.625" style="659" customWidth="1"/>
    <col min="9732" max="9732" width="9.75" style="659" customWidth="1"/>
    <col min="9733" max="9737" width="8.25" style="659" customWidth="1"/>
    <col min="9738" max="9738" width="8.625" style="659" customWidth="1"/>
    <col min="9739" max="9739" width="6.75" style="659" customWidth="1"/>
    <col min="9740" max="9765" width="0" style="659" hidden="1" customWidth="1"/>
    <col min="9766" max="9980" width="9" style="659"/>
    <col min="9981" max="9981" width="3.625" style="659" customWidth="1"/>
    <col min="9982" max="9982" width="29" style="659" customWidth="1"/>
    <col min="9983" max="9983" width="10.125" style="659" customWidth="1"/>
    <col min="9984" max="9984" width="9.125" style="659" customWidth="1"/>
    <col min="9985" max="9985" width="14.5" style="659" customWidth="1"/>
    <col min="9986" max="9986" width="18.25" style="659" customWidth="1"/>
    <col min="9987" max="9987" width="16.625" style="659" customWidth="1"/>
    <col min="9988" max="9988" width="9.75" style="659" customWidth="1"/>
    <col min="9989" max="9993" width="8.25" style="659" customWidth="1"/>
    <col min="9994" max="9994" width="8.625" style="659" customWidth="1"/>
    <col min="9995" max="9995" width="6.75" style="659" customWidth="1"/>
    <col min="9996" max="10021" width="0" style="659" hidden="1" customWidth="1"/>
    <col min="10022" max="10236" width="9" style="659"/>
    <col min="10237" max="10237" width="3.625" style="659" customWidth="1"/>
    <col min="10238" max="10238" width="29" style="659" customWidth="1"/>
    <col min="10239" max="10239" width="10.125" style="659" customWidth="1"/>
    <col min="10240" max="10240" width="9.125" style="659" customWidth="1"/>
    <col min="10241" max="10241" width="14.5" style="659" customWidth="1"/>
    <col min="10242" max="10242" width="18.25" style="659" customWidth="1"/>
    <col min="10243" max="10243" width="16.625" style="659" customWidth="1"/>
    <col min="10244" max="10244" width="9.75" style="659" customWidth="1"/>
    <col min="10245" max="10249" width="8.25" style="659" customWidth="1"/>
    <col min="10250" max="10250" width="8.625" style="659" customWidth="1"/>
    <col min="10251" max="10251" width="6.75" style="659" customWidth="1"/>
    <col min="10252" max="10277" width="0" style="659" hidden="1" customWidth="1"/>
    <col min="10278" max="10492" width="9" style="659"/>
    <col min="10493" max="10493" width="3.625" style="659" customWidth="1"/>
    <col min="10494" max="10494" width="29" style="659" customWidth="1"/>
    <col min="10495" max="10495" width="10.125" style="659" customWidth="1"/>
    <col min="10496" max="10496" width="9.125" style="659" customWidth="1"/>
    <col min="10497" max="10497" width="14.5" style="659" customWidth="1"/>
    <col min="10498" max="10498" width="18.25" style="659" customWidth="1"/>
    <col min="10499" max="10499" width="16.625" style="659" customWidth="1"/>
    <col min="10500" max="10500" width="9.75" style="659" customWidth="1"/>
    <col min="10501" max="10505" width="8.25" style="659" customWidth="1"/>
    <col min="10506" max="10506" width="8.625" style="659" customWidth="1"/>
    <col min="10507" max="10507" width="6.75" style="659" customWidth="1"/>
    <col min="10508" max="10533" width="0" style="659" hidden="1" customWidth="1"/>
    <col min="10534" max="10748" width="9" style="659"/>
    <col min="10749" max="10749" width="3.625" style="659" customWidth="1"/>
    <col min="10750" max="10750" width="29" style="659" customWidth="1"/>
    <col min="10751" max="10751" width="10.125" style="659" customWidth="1"/>
    <col min="10752" max="10752" width="9.125" style="659" customWidth="1"/>
    <col min="10753" max="10753" width="14.5" style="659" customWidth="1"/>
    <col min="10754" max="10754" width="18.25" style="659" customWidth="1"/>
    <col min="10755" max="10755" width="16.625" style="659" customWidth="1"/>
    <col min="10756" max="10756" width="9.75" style="659" customWidth="1"/>
    <col min="10757" max="10761" width="8.25" style="659" customWidth="1"/>
    <col min="10762" max="10762" width="8.625" style="659" customWidth="1"/>
    <col min="10763" max="10763" width="6.75" style="659" customWidth="1"/>
    <col min="10764" max="10789" width="0" style="659" hidden="1" customWidth="1"/>
    <col min="10790" max="11004" width="9" style="659"/>
    <col min="11005" max="11005" width="3.625" style="659" customWidth="1"/>
    <col min="11006" max="11006" width="29" style="659" customWidth="1"/>
    <col min="11007" max="11007" width="10.125" style="659" customWidth="1"/>
    <col min="11008" max="11008" width="9.125" style="659" customWidth="1"/>
    <col min="11009" max="11009" width="14.5" style="659" customWidth="1"/>
    <col min="11010" max="11010" width="18.25" style="659" customWidth="1"/>
    <col min="11011" max="11011" width="16.625" style="659" customWidth="1"/>
    <col min="11012" max="11012" width="9.75" style="659" customWidth="1"/>
    <col min="11013" max="11017" width="8.25" style="659" customWidth="1"/>
    <col min="11018" max="11018" width="8.625" style="659" customWidth="1"/>
    <col min="11019" max="11019" width="6.75" style="659" customWidth="1"/>
    <col min="11020" max="11045" width="0" style="659" hidden="1" customWidth="1"/>
    <col min="11046" max="11260" width="9" style="659"/>
    <col min="11261" max="11261" width="3.625" style="659" customWidth="1"/>
    <col min="11262" max="11262" width="29" style="659" customWidth="1"/>
    <col min="11263" max="11263" width="10.125" style="659" customWidth="1"/>
    <col min="11264" max="11264" width="9.125" style="659" customWidth="1"/>
    <col min="11265" max="11265" width="14.5" style="659" customWidth="1"/>
    <col min="11266" max="11266" width="18.25" style="659" customWidth="1"/>
    <col min="11267" max="11267" width="16.625" style="659" customWidth="1"/>
    <col min="11268" max="11268" width="9.75" style="659" customWidth="1"/>
    <col min="11269" max="11273" width="8.25" style="659" customWidth="1"/>
    <col min="11274" max="11274" width="8.625" style="659" customWidth="1"/>
    <col min="11275" max="11275" width="6.75" style="659" customWidth="1"/>
    <col min="11276" max="11301" width="0" style="659" hidden="1" customWidth="1"/>
    <col min="11302" max="11516" width="9" style="659"/>
    <col min="11517" max="11517" width="3.625" style="659" customWidth="1"/>
    <col min="11518" max="11518" width="29" style="659" customWidth="1"/>
    <col min="11519" max="11519" width="10.125" style="659" customWidth="1"/>
    <col min="11520" max="11520" width="9.125" style="659" customWidth="1"/>
    <col min="11521" max="11521" width="14.5" style="659" customWidth="1"/>
    <col min="11522" max="11522" width="18.25" style="659" customWidth="1"/>
    <col min="11523" max="11523" width="16.625" style="659" customWidth="1"/>
    <col min="11524" max="11524" width="9.75" style="659" customWidth="1"/>
    <col min="11525" max="11529" width="8.25" style="659" customWidth="1"/>
    <col min="11530" max="11530" width="8.625" style="659" customWidth="1"/>
    <col min="11531" max="11531" width="6.75" style="659" customWidth="1"/>
    <col min="11532" max="11557" width="0" style="659" hidden="1" customWidth="1"/>
    <col min="11558" max="11772" width="9" style="659"/>
    <col min="11773" max="11773" width="3.625" style="659" customWidth="1"/>
    <col min="11774" max="11774" width="29" style="659" customWidth="1"/>
    <col min="11775" max="11775" width="10.125" style="659" customWidth="1"/>
    <col min="11776" max="11776" width="9.125" style="659" customWidth="1"/>
    <col min="11777" max="11777" width="14.5" style="659" customWidth="1"/>
    <col min="11778" max="11778" width="18.25" style="659" customWidth="1"/>
    <col min="11779" max="11779" width="16.625" style="659" customWidth="1"/>
    <col min="11780" max="11780" width="9.75" style="659" customWidth="1"/>
    <col min="11781" max="11785" width="8.25" style="659" customWidth="1"/>
    <col min="11786" max="11786" width="8.625" style="659" customWidth="1"/>
    <col min="11787" max="11787" width="6.75" style="659" customWidth="1"/>
    <col min="11788" max="11813" width="0" style="659" hidden="1" customWidth="1"/>
    <col min="11814" max="12028" width="9" style="659"/>
    <col min="12029" max="12029" width="3.625" style="659" customWidth="1"/>
    <col min="12030" max="12030" width="29" style="659" customWidth="1"/>
    <col min="12031" max="12031" width="10.125" style="659" customWidth="1"/>
    <col min="12032" max="12032" width="9.125" style="659" customWidth="1"/>
    <col min="12033" max="12033" width="14.5" style="659" customWidth="1"/>
    <col min="12034" max="12034" width="18.25" style="659" customWidth="1"/>
    <col min="12035" max="12035" width="16.625" style="659" customWidth="1"/>
    <col min="12036" max="12036" width="9.75" style="659" customWidth="1"/>
    <col min="12037" max="12041" width="8.25" style="659" customWidth="1"/>
    <col min="12042" max="12042" width="8.625" style="659" customWidth="1"/>
    <col min="12043" max="12043" width="6.75" style="659" customWidth="1"/>
    <col min="12044" max="12069" width="0" style="659" hidden="1" customWidth="1"/>
    <col min="12070" max="12284" width="9" style="659"/>
    <col min="12285" max="12285" width="3.625" style="659" customWidth="1"/>
    <col min="12286" max="12286" width="29" style="659" customWidth="1"/>
    <col min="12287" max="12287" width="10.125" style="659" customWidth="1"/>
    <col min="12288" max="12288" width="9.125" style="659" customWidth="1"/>
    <col min="12289" max="12289" width="14.5" style="659" customWidth="1"/>
    <col min="12290" max="12290" width="18.25" style="659" customWidth="1"/>
    <col min="12291" max="12291" width="16.625" style="659" customWidth="1"/>
    <col min="12292" max="12292" width="9.75" style="659" customWidth="1"/>
    <col min="12293" max="12297" width="8.25" style="659" customWidth="1"/>
    <col min="12298" max="12298" width="8.625" style="659" customWidth="1"/>
    <col min="12299" max="12299" width="6.75" style="659" customWidth="1"/>
    <col min="12300" max="12325" width="0" style="659" hidden="1" customWidth="1"/>
    <col min="12326" max="12540" width="9" style="659"/>
    <col min="12541" max="12541" width="3.625" style="659" customWidth="1"/>
    <col min="12542" max="12542" width="29" style="659" customWidth="1"/>
    <col min="12543" max="12543" width="10.125" style="659" customWidth="1"/>
    <col min="12544" max="12544" width="9.125" style="659" customWidth="1"/>
    <col min="12545" max="12545" width="14.5" style="659" customWidth="1"/>
    <col min="12546" max="12546" width="18.25" style="659" customWidth="1"/>
    <col min="12547" max="12547" width="16.625" style="659" customWidth="1"/>
    <col min="12548" max="12548" width="9.75" style="659" customWidth="1"/>
    <col min="12549" max="12553" width="8.25" style="659" customWidth="1"/>
    <col min="12554" max="12554" width="8.625" style="659" customWidth="1"/>
    <col min="12555" max="12555" width="6.75" style="659" customWidth="1"/>
    <col min="12556" max="12581" width="0" style="659" hidden="1" customWidth="1"/>
    <col min="12582" max="12796" width="9" style="659"/>
    <col min="12797" max="12797" width="3.625" style="659" customWidth="1"/>
    <col min="12798" max="12798" width="29" style="659" customWidth="1"/>
    <col min="12799" max="12799" width="10.125" style="659" customWidth="1"/>
    <col min="12800" max="12800" width="9.125" style="659" customWidth="1"/>
    <col min="12801" max="12801" width="14.5" style="659" customWidth="1"/>
    <col min="12802" max="12802" width="18.25" style="659" customWidth="1"/>
    <col min="12803" max="12803" width="16.625" style="659" customWidth="1"/>
    <col min="12804" max="12804" width="9.75" style="659" customWidth="1"/>
    <col min="12805" max="12809" width="8.25" style="659" customWidth="1"/>
    <col min="12810" max="12810" width="8.625" style="659" customWidth="1"/>
    <col min="12811" max="12811" width="6.75" style="659" customWidth="1"/>
    <col min="12812" max="12837" width="0" style="659" hidden="1" customWidth="1"/>
    <col min="12838" max="13052" width="9" style="659"/>
    <col min="13053" max="13053" width="3.625" style="659" customWidth="1"/>
    <col min="13054" max="13054" width="29" style="659" customWidth="1"/>
    <col min="13055" max="13055" width="10.125" style="659" customWidth="1"/>
    <col min="13056" max="13056" width="9.125" style="659" customWidth="1"/>
    <col min="13057" max="13057" width="14.5" style="659" customWidth="1"/>
    <col min="13058" max="13058" width="18.25" style="659" customWidth="1"/>
    <col min="13059" max="13059" width="16.625" style="659" customWidth="1"/>
    <col min="13060" max="13060" width="9.75" style="659" customWidth="1"/>
    <col min="13061" max="13065" width="8.25" style="659" customWidth="1"/>
    <col min="13066" max="13066" width="8.625" style="659" customWidth="1"/>
    <col min="13067" max="13067" width="6.75" style="659" customWidth="1"/>
    <col min="13068" max="13093" width="0" style="659" hidden="1" customWidth="1"/>
    <col min="13094" max="13308" width="9" style="659"/>
    <col min="13309" max="13309" width="3.625" style="659" customWidth="1"/>
    <col min="13310" max="13310" width="29" style="659" customWidth="1"/>
    <col min="13311" max="13311" width="10.125" style="659" customWidth="1"/>
    <col min="13312" max="13312" width="9.125" style="659" customWidth="1"/>
    <col min="13313" max="13313" width="14.5" style="659" customWidth="1"/>
    <col min="13314" max="13314" width="18.25" style="659" customWidth="1"/>
    <col min="13315" max="13315" width="16.625" style="659" customWidth="1"/>
    <col min="13316" max="13316" width="9.75" style="659" customWidth="1"/>
    <col min="13317" max="13321" width="8.25" style="659" customWidth="1"/>
    <col min="13322" max="13322" width="8.625" style="659" customWidth="1"/>
    <col min="13323" max="13323" width="6.75" style="659" customWidth="1"/>
    <col min="13324" max="13349" width="0" style="659" hidden="1" customWidth="1"/>
    <col min="13350" max="13564" width="9" style="659"/>
    <col min="13565" max="13565" width="3.625" style="659" customWidth="1"/>
    <col min="13566" max="13566" width="29" style="659" customWidth="1"/>
    <col min="13567" max="13567" width="10.125" style="659" customWidth="1"/>
    <col min="13568" max="13568" width="9.125" style="659" customWidth="1"/>
    <col min="13569" max="13569" width="14.5" style="659" customWidth="1"/>
    <col min="13570" max="13570" width="18.25" style="659" customWidth="1"/>
    <col min="13571" max="13571" width="16.625" style="659" customWidth="1"/>
    <col min="13572" max="13572" width="9.75" style="659" customWidth="1"/>
    <col min="13573" max="13577" width="8.25" style="659" customWidth="1"/>
    <col min="13578" max="13578" width="8.625" style="659" customWidth="1"/>
    <col min="13579" max="13579" width="6.75" style="659" customWidth="1"/>
    <col min="13580" max="13605" width="0" style="659" hidden="1" customWidth="1"/>
    <col min="13606" max="13820" width="9" style="659"/>
    <col min="13821" max="13821" width="3.625" style="659" customWidth="1"/>
    <col min="13822" max="13822" width="29" style="659" customWidth="1"/>
    <col min="13823" max="13823" width="10.125" style="659" customWidth="1"/>
    <col min="13824" max="13824" width="9.125" style="659" customWidth="1"/>
    <col min="13825" max="13825" width="14.5" style="659" customWidth="1"/>
    <col min="13826" max="13826" width="18.25" style="659" customWidth="1"/>
    <col min="13827" max="13827" width="16.625" style="659" customWidth="1"/>
    <col min="13828" max="13828" width="9.75" style="659" customWidth="1"/>
    <col min="13829" max="13833" width="8.25" style="659" customWidth="1"/>
    <col min="13834" max="13834" width="8.625" style="659" customWidth="1"/>
    <col min="13835" max="13835" width="6.75" style="659" customWidth="1"/>
    <col min="13836" max="13861" width="0" style="659" hidden="1" customWidth="1"/>
    <col min="13862" max="14076" width="9" style="659"/>
    <col min="14077" max="14077" width="3.625" style="659" customWidth="1"/>
    <col min="14078" max="14078" width="29" style="659" customWidth="1"/>
    <col min="14079" max="14079" width="10.125" style="659" customWidth="1"/>
    <col min="14080" max="14080" width="9.125" style="659" customWidth="1"/>
    <col min="14081" max="14081" width="14.5" style="659" customWidth="1"/>
    <col min="14082" max="14082" width="18.25" style="659" customWidth="1"/>
    <col min="14083" max="14083" width="16.625" style="659" customWidth="1"/>
    <col min="14084" max="14084" width="9.75" style="659" customWidth="1"/>
    <col min="14085" max="14089" width="8.25" style="659" customWidth="1"/>
    <col min="14090" max="14090" width="8.625" style="659" customWidth="1"/>
    <col min="14091" max="14091" width="6.75" style="659" customWidth="1"/>
    <col min="14092" max="14117" width="0" style="659" hidden="1" customWidth="1"/>
    <col min="14118" max="14332" width="9" style="659"/>
    <col min="14333" max="14333" width="3.625" style="659" customWidth="1"/>
    <col min="14334" max="14334" width="29" style="659" customWidth="1"/>
    <col min="14335" max="14335" width="10.125" style="659" customWidth="1"/>
    <col min="14336" max="14336" width="9.125" style="659" customWidth="1"/>
    <col min="14337" max="14337" width="14.5" style="659" customWidth="1"/>
    <col min="14338" max="14338" width="18.25" style="659" customWidth="1"/>
    <col min="14339" max="14339" width="16.625" style="659" customWidth="1"/>
    <col min="14340" max="14340" width="9.75" style="659" customWidth="1"/>
    <col min="14341" max="14345" width="8.25" style="659" customWidth="1"/>
    <col min="14346" max="14346" width="8.625" style="659" customWidth="1"/>
    <col min="14347" max="14347" width="6.75" style="659" customWidth="1"/>
    <col min="14348" max="14373" width="0" style="659" hidden="1" customWidth="1"/>
    <col min="14374" max="14588" width="9" style="659"/>
    <col min="14589" max="14589" width="3.625" style="659" customWidth="1"/>
    <col min="14590" max="14590" width="29" style="659" customWidth="1"/>
    <col min="14591" max="14591" width="10.125" style="659" customWidth="1"/>
    <col min="14592" max="14592" width="9.125" style="659" customWidth="1"/>
    <col min="14593" max="14593" width="14.5" style="659" customWidth="1"/>
    <col min="14594" max="14594" width="18.25" style="659" customWidth="1"/>
    <col min="14595" max="14595" width="16.625" style="659" customWidth="1"/>
    <col min="14596" max="14596" width="9.75" style="659" customWidth="1"/>
    <col min="14597" max="14601" width="8.25" style="659" customWidth="1"/>
    <col min="14602" max="14602" width="8.625" style="659" customWidth="1"/>
    <col min="14603" max="14603" width="6.75" style="659" customWidth="1"/>
    <col min="14604" max="14629" width="0" style="659" hidden="1" customWidth="1"/>
    <col min="14630" max="14844" width="9" style="659"/>
    <col min="14845" max="14845" width="3.625" style="659" customWidth="1"/>
    <col min="14846" max="14846" width="29" style="659" customWidth="1"/>
    <col min="14847" max="14847" width="10.125" style="659" customWidth="1"/>
    <col min="14848" max="14848" width="9.125" style="659" customWidth="1"/>
    <col min="14849" max="14849" width="14.5" style="659" customWidth="1"/>
    <col min="14850" max="14850" width="18.25" style="659" customWidth="1"/>
    <col min="14851" max="14851" width="16.625" style="659" customWidth="1"/>
    <col min="14852" max="14852" width="9.75" style="659" customWidth="1"/>
    <col min="14853" max="14857" width="8.25" style="659" customWidth="1"/>
    <col min="14858" max="14858" width="8.625" style="659" customWidth="1"/>
    <col min="14859" max="14859" width="6.75" style="659" customWidth="1"/>
    <col min="14860" max="14885" width="0" style="659" hidden="1" customWidth="1"/>
    <col min="14886" max="15100" width="9" style="659"/>
    <col min="15101" max="15101" width="3.625" style="659" customWidth="1"/>
    <col min="15102" max="15102" width="29" style="659" customWidth="1"/>
    <col min="15103" max="15103" width="10.125" style="659" customWidth="1"/>
    <col min="15104" max="15104" width="9.125" style="659" customWidth="1"/>
    <col min="15105" max="15105" width="14.5" style="659" customWidth="1"/>
    <col min="15106" max="15106" width="18.25" style="659" customWidth="1"/>
    <col min="15107" max="15107" width="16.625" style="659" customWidth="1"/>
    <col min="15108" max="15108" width="9.75" style="659" customWidth="1"/>
    <col min="15109" max="15113" width="8.25" style="659" customWidth="1"/>
    <col min="15114" max="15114" width="8.625" style="659" customWidth="1"/>
    <col min="15115" max="15115" width="6.75" style="659" customWidth="1"/>
    <col min="15116" max="15141" width="0" style="659" hidden="1" customWidth="1"/>
    <col min="15142" max="15356" width="9" style="659"/>
    <col min="15357" max="15357" width="3.625" style="659" customWidth="1"/>
    <col min="15358" max="15358" width="29" style="659" customWidth="1"/>
    <col min="15359" max="15359" width="10.125" style="659" customWidth="1"/>
    <col min="15360" max="15360" width="9.125" style="659" customWidth="1"/>
    <col min="15361" max="15361" width="14.5" style="659" customWidth="1"/>
    <col min="15362" max="15362" width="18.25" style="659" customWidth="1"/>
    <col min="15363" max="15363" width="16.625" style="659" customWidth="1"/>
    <col min="15364" max="15364" width="9.75" style="659" customWidth="1"/>
    <col min="15365" max="15369" width="8.25" style="659" customWidth="1"/>
    <col min="15370" max="15370" width="8.625" style="659" customWidth="1"/>
    <col min="15371" max="15371" width="6.75" style="659" customWidth="1"/>
    <col min="15372" max="15397" width="0" style="659" hidden="1" customWidth="1"/>
    <col min="15398" max="15612" width="9" style="659"/>
    <col min="15613" max="15613" width="3.625" style="659" customWidth="1"/>
    <col min="15614" max="15614" width="29" style="659" customWidth="1"/>
    <col min="15615" max="15615" width="10.125" style="659" customWidth="1"/>
    <col min="15616" max="15616" width="9.125" style="659" customWidth="1"/>
    <col min="15617" max="15617" width="14.5" style="659" customWidth="1"/>
    <col min="15618" max="15618" width="18.25" style="659" customWidth="1"/>
    <col min="15619" max="15619" width="16.625" style="659" customWidth="1"/>
    <col min="15620" max="15620" width="9.75" style="659" customWidth="1"/>
    <col min="15621" max="15625" width="8.25" style="659" customWidth="1"/>
    <col min="15626" max="15626" width="8.625" style="659" customWidth="1"/>
    <col min="15627" max="15627" width="6.75" style="659" customWidth="1"/>
    <col min="15628" max="15653" width="0" style="659" hidden="1" customWidth="1"/>
    <col min="15654" max="15868" width="9" style="659"/>
    <col min="15869" max="15869" width="3.625" style="659" customWidth="1"/>
    <col min="15870" max="15870" width="29" style="659" customWidth="1"/>
    <col min="15871" max="15871" width="10.125" style="659" customWidth="1"/>
    <col min="15872" max="15872" width="9.125" style="659" customWidth="1"/>
    <col min="15873" max="15873" width="14.5" style="659" customWidth="1"/>
    <col min="15874" max="15874" width="18.25" style="659" customWidth="1"/>
    <col min="15875" max="15875" width="16.625" style="659" customWidth="1"/>
    <col min="15876" max="15876" width="9.75" style="659" customWidth="1"/>
    <col min="15877" max="15881" width="8.25" style="659" customWidth="1"/>
    <col min="15882" max="15882" width="8.625" style="659" customWidth="1"/>
    <col min="15883" max="15883" width="6.75" style="659" customWidth="1"/>
    <col min="15884" max="15909" width="0" style="659" hidden="1" customWidth="1"/>
    <col min="15910" max="16124" width="9" style="659"/>
    <col min="16125" max="16125" width="3.625" style="659" customWidth="1"/>
    <col min="16126" max="16126" width="29" style="659" customWidth="1"/>
    <col min="16127" max="16127" width="10.125" style="659" customWidth="1"/>
    <col min="16128" max="16128" width="9.125" style="659" customWidth="1"/>
    <col min="16129" max="16129" width="14.5" style="659" customWidth="1"/>
    <col min="16130" max="16130" width="18.25" style="659" customWidth="1"/>
    <col min="16131" max="16131" width="16.625" style="659" customWidth="1"/>
    <col min="16132" max="16132" width="9.75" style="659" customWidth="1"/>
    <col min="16133" max="16137" width="8.25" style="659" customWidth="1"/>
    <col min="16138" max="16138" width="8.625" style="659" customWidth="1"/>
    <col min="16139" max="16139" width="6.75" style="659" customWidth="1"/>
    <col min="16140" max="16165" width="0" style="659" hidden="1" customWidth="1"/>
    <col min="16166" max="16384" width="9" style="659"/>
  </cols>
  <sheetData>
    <row r="1" spans="1:47" ht="18.75" customHeight="1">
      <c r="A1" s="1044" t="s">
        <v>3060</v>
      </c>
      <c r="B1" s="1044"/>
      <c r="C1" s="1044"/>
      <c r="D1" s="1044"/>
      <c r="E1" s="1044"/>
      <c r="F1" s="1044"/>
      <c r="G1" s="1044"/>
      <c r="H1" s="1044"/>
      <c r="I1" s="1044"/>
      <c r="J1" s="1044"/>
      <c r="K1" s="1044"/>
      <c r="L1" s="1044"/>
      <c r="M1" s="1044"/>
    </row>
    <row r="2" spans="1:47" s="666" customFormat="1" ht="39" customHeight="1">
      <c r="A2" s="1048" t="s">
        <v>3780</v>
      </c>
      <c r="B2" s="1048"/>
      <c r="C2" s="1048"/>
      <c r="D2" s="1048"/>
      <c r="E2" s="1048"/>
      <c r="F2" s="1048"/>
      <c r="G2" s="1048"/>
      <c r="H2" s="1048"/>
      <c r="I2" s="1048"/>
      <c r="J2" s="1048"/>
      <c r="K2" s="1048"/>
      <c r="L2" s="1048"/>
      <c r="N2" s="658"/>
      <c r="O2" s="658"/>
      <c r="P2" s="658"/>
      <c r="Q2" s="658"/>
    </row>
    <row r="3" spans="1:47" s="666" customFormat="1" ht="19.5" customHeight="1">
      <c r="A3" s="1049" t="str">
        <f>'PL IV'!A3:K3</f>
        <v>(Kèm theo Tờ trình số: 191/TTr-UBND ngày  01/10/2022 của UBND huyện Đăk Glei)</v>
      </c>
      <c r="B3" s="1049"/>
      <c r="C3" s="1049"/>
      <c r="D3" s="1049"/>
      <c r="E3" s="1049"/>
      <c r="F3" s="1049"/>
      <c r="G3" s="1049"/>
      <c r="H3" s="1049"/>
      <c r="I3" s="1049"/>
      <c r="J3" s="1049"/>
      <c r="K3" s="1049"/>
      <c r="L3" s="1049"/>
      <c r="N3" s="658"/>
      <c r="O3" s="658"/>
      <c r="P3" s="658"/>
      <c r="Q3" s="658"/>
    </row>
    <row r="4" spans="1:47" s="667" customFormat="1" ht="18.75">
      <c r="A4" s="1050" t="s">
        <v>3642</v>
      </c>
      <c r="B4" s="1050"/>
      <c r="C4" s="1050"/>
      <c r="D4" s="1050"/>
      <c r="E4" s="1050"/>
      <c r="F4" s="1050"/>
      <c r="G4" s="1050"/>
      <c r="H4" s="1050"/>
      <c r="I4" s="1050"/>
      <c r="J4" s="1050"/>
      <c r="K4" s="1050"/>
      <c r="L4" s="1050"/>
      <c r="M4" s="708"/>
      <c r="N4" s="659"/>
      <c r="O4" s="659"/>
      <c r="P4" s="659"/>
      <c r="Q4" s="659"/>
    </row>
    <row r="5" spans="1:47" ht="24" customHeight="1">
      <c r="A5" s="1052" t="s">
        <v>1883</v>
      </c>
      <c r="B5" s="1053" t="s">
        <v>3115</v>
      </c>
      <c r="C5" s="1053" t="s">
        <v>3446</v>
      </c>
      <c r="D5" s="1053" t="s">
        <v>2297</v>
      </c>
      <c r="E5" s="1053" t="s">
        <v>3448</v>
      </c>
      <c r="F5" s="1053" t="s">
        <v>3447</v>
      </c>
      <c r="G5" s="1053" t="s">
        <v>3550</v>
      </c>
      <c r="H5" s="1053"/>
      <c r="I5" s="1053"/>
      <c r="J5" s="1053" t="s">
        <v>3449</v>
      </c>
      <c r="K5" s="1053"/>
      <c r="L5" s="1053" t="s">
        <v>1894</v>
      </c>
    </row>
    <row r="6" spans="1:47" ht="21" customHeight="1">
      <c r="A6" s="1052"/>
      <c r="B6" s="1053"/>
      <c r="C6" s="1053"/>
      <c r="D6" s="1053"/>
      <c r="E6" s="1053"/>
      <c r="F6" s="1053"/>
      <c r="G6" s="1053" t="s">
        <v>2061</v>
      </c>
      <c r="H6" s="1053"/>
      <c r="I6" s="1053"/>
      <c r="J6" s="1053"/>
      <c r="K6" s="1053"/>
      <c r="L6" s="1053"/>
    </row>
    <row r="7" spans="1:47" ht="79.5" customHeight="1">
      <c r="A7" s="1052"/>
      <c r="B7" s="1053"/>
      <c r="C7" s="1053"/>
      <c r="D7" s="1053"/>
      <c r="E7" s="1053"/>
      <c r="F7" s="1053"/>
      <c r="G7" s="763" t="s">
        <v>2310</v>
      </c>
      <c r="H7" s="763" t="s">
        <v>3633</v>
      </c>
      <c r="I7" s="763" t="s">
        <v>3736</v>
      </c>
      <c r="J7" s="763" t="s">
        <v>2310</v>
      </c>
      <c r="K7" s="763" t="s">
        <v>3120</v>
      </c>
      <c r="L7" s="1053"/>
    </row>
    <row r="8" spans="1:47" s="658" customFormat="1" ht="20.25" customHeight="1">
      <c r="A8" s="764"/>
      <c r="B8" s="695" t="s">
        <v>2097</v>
      </c>
      <c r="C8" s="763"/>
      <c r="D8" s="763"/>
      <c r="E8" s="763"/>
      <c r="F8" s="763"/>
      <c r="G8" s="709">
        <f>G9+G52</f>
        <v>28229</v>
      </c>
      <c r="H8" s="709">
        <f t="shared" ref="H8:K8" si="0">H9+H52</f>
        <v>24406.799999999999</v>
      </c>
      <c r="I8" s="709">
        <f t="shared" si="0"/>
        <v>3822.2</v>
      </c>
      <c r="J8" s="709">
        <v>28229</v>
      </c>
      <c r="K8" s="709">
        <f t="shared" si="0"/>
        <v>24406.799999999999</v>
      </c>
      <c r="L8" s="695"/>
      <c r="AM8" s="668"/>
      <c r="AN8" s="665"/>
      <c r="AO8" s="665"/>
      <c r="AU8" s="665"/>
    </row>
    <row r="9" spans="1:47" ht="42.75">
      <c r="A9" s="764" t="s">
        <v>1909</v>
      </c>
      <c r="B9" s="695" t="s">
        <v>3450</v>
      </c>
      <c r="C9" s="763"/>
      <c r="D9" s="763"/>
      <c r="E9" s="763"/>
      <c r="F9" s="763"/>
      <c r="G9" s="709">
        <f>G10+G17+G19+G21+G25+G30+G34+G39+G42+G46+G50</f>
        <v>17246</v>
      </c>
      <c r="H9" s="709">
        <f t="shared" ref="H9:K9" si="1">H10+H17+H19+H21+H25+H30+H34+H39+H42+H46+H50</f>
        <v>14929.8</v>
      </c>
      <c r="I9" s="709">
        <f t="shared" si="1"/>
        <v>2316.1999999999998</v>
      </c>
      <c r="J9" s="709">
        <v>17246</v>
      </c>
      <c r="K9" s="709">
        <f t="shared" si="1"/>
        <v>14929.8</v>
      </c>
      <c r="L9" s="695"/>
      <c r="AM9" s="668"/>
      <c r="AO9" s="668"/>
    </row>
    <row r="10" spans="1:47">
      <c r="A10" s="710">
        <v>1</v>
      </c>
      <c r="B10" s="695" t="s">
        <v>2779</v>
      </c>
      <c r="C10" s="698"/>
      <c r="D10" s="763"/>
      <c r="E10" s="698"/>
      <c r="F10" s="698"/>
      <c r="G10" s="709">
        <f>SUM(G11:G16)</f>
        <v>997</v>
      </c>
      <c r="H10" s="709">
        <f t="shared" ref="H10:K10" si="2">SUM(H11:H16)</f>
        <v>427.4</v>
      </c>
      <c r="I10" s="709">
        <f t="shared" si="2"/>
        <v>569.6</v>
      </c>
      <c r="J10" s="709">
        <v>997</v>
      </c>
      <c r="K10" s="709">
        <f t="shared" si="2"/>
        <v>427.4</v>
      </c>
      <c r="L10" s="697"/>
      <c r="AM10" s="668"/>
      <c r="AU10" s="668"/>
    </row>
    <row r="11" spans="1:47" ht="30">
      <c r="A11" s="711" t="s">
        <v>2126</v>
      </c>
      <c r="B11" s="697" t="s">
        <v>3451</v>
      </c>
      <c r="C11" s="698" t="s">
        <v>3452</v>
      </c>
      <c r="D11" s="698" t="s">
        <v>3358</v>
      </c>
      <c r="E11" s="698" t="s">
        <v>3453</v>
      </c>
      <c r="F11" s="698" t="s">
        <v>3608</v>
      </c>
      <c r="G11" s="712">
        <v>355</v>
      </c>
      <c r="H11" s="712">
        <v>100</v>
      </c>
      <c r="I11" s="712">
        <f>G11-H11</f>
        <v>255</v>
      </c>
      <c r="J11" s="712">
        <v>355</v>
      </c>
      <c r="K11" s="712">
        <v>100</v>
      </c>
      <c r="L11" s="697"/>
      <c r="M11" s="659">
        <v>427</v>
      </c>
      <c r="AM11" s="668"/>
    </row>
    <row r="12" spans="1:47" ht="30">
      <c r="A12" s="711" t="s">
        <v>2126</v>
      </c>
      <c r="B12" s="697" t="s">
        <v>3454</v>
      </c>
      <c r="C12" s="698" t="s">
        <v>3455</v>
      </c>
      <c r="D12" s="698" t="s">
        <v>3358</v>
      </c>
      <c r="E12" s="698" t="s">
        <v>3456</v>
      </c>
      <c r="F12" s="698" t="s">
        <v>3608</v>
      </c>
      <c r="G12" s="712">
        <v>35</v>
      </c>
      <c r="H12" s="712">
        <v>20</v>
      </c>
      <c r="I12" s="712">
        <f>G12-H12</f>
        <v>15</v>
      </c>
      <c r="J12" s="712">
        <v>35</v>
      </c>
      <c r="K12" s="712">
        <v>20</v>
      </c>
      <c r="L12" s="697"/>
      <c r="M12" s="668">
        <f>M11-H10</f>
        <v>-0.39999999999997726</v>
      </c>
      <c r="AM12" s="668"/>
    </row>
    <row r="13" spans="1:47" ht="30">
      <c r="A13" s="711" t="s">
        <v>2126</v>
      </c>
      <c r="B13" s="697" t="s">
        <v>3457</v>
      </c>
      <c r="C13" s="698" t="s">
        <v>3458</v>
      </c>
      <c r="D13" s="698" t="s">
        <v>3358</v>
      </c>
      <c r="E13" s="698" t="s">
        <v>3456</v>
      </c>
      <c r="F13" s="698" t="s">
        <v>3608</v>
      </c>
      <c r="G13" s="712">
        <v>35</v>
      </c>
      <c r="H13" s="712">
        <v>20</v>
      </c>
      <c r="I13" s="712">
        <f>G13-H13</f>
        <v>15</v>
      </c>
      <c r="J13" s="712">
        <v>35</v>
      </c>
      <c r="K13" s="712">
        <v>20</v>
      </c>
      <c r="L13" s="697"/>
      <c r="AM13" s="668"/>
    </row>
    <row r="14" spans="1:47" ht="30">
      <c r="A14" s="711" t="s">
        <v>2126</v>
      </c>
      <c r="B14" s="697" t="s">
        <v>3459</v>
      </c>
      <c r="C14" s="698" t="s">
        <v>3452</v>
      </c>
      <c r="D14" s="698" t="s">
        <v>3358</v>
      </c>
      <c r="E14" s="698" t="s">
        <v>3460</v>
      </c>
      <c r="F14" s="698" t="s">
        <v>3608</v>
      </c>
      <c r="G14" s="712">
        <v>33</v>
      </c>
      <c r="H14" s="712">
        <v>30</v>
      </c>
      <c r="I14" s="712">
        <f t="shared" ref="I14" si="3">G14-H14</f>
        <v>3</v>
      </c>
      <c r="J14" s="712">
        <v>33</v>
      </c>
      <c r="K14" s="712">
        <v>30</v>
      </c>
      <c r="L14" s="697"/>
      <c r="M14" s="668">
        <f>H10-H17</f>
        <v>0</v>
      </c>
      <c r="AM14" s="668"/>
    </row>
    <row r="15" spans="1:47" ht="30">
      <c r="A15" s="711" t="s">
        <v>2126</v>
      </c>
      <c r="B15" s="697" t="s">
        <v>3461</v>
      </c>
      <c r="C15" s="698" t="s">
        <v>3462</v>
      </c>
      <c r="D15" s="698" t="s">
        <v>3358</v>
      </c>
      <c r="E15" s="698" t="s">
        <v>3463</v>
      </c>
      <c r="F15" s="698" t="s">
        <v>3608</v>
      </c>
      <c r="G15" s="712">
        <v>355</v>
      </c>
      <c r="H15" s="712">
        <v>100</v>
      </c>
      <c r="I15" s="712">
        <f>G15-H15</f>
        <v>255</v>
      </c>
      <c r="J15" s="712">
        <v>355</v>
      </c>
      <c r="K15" s="712">
        <v>100</v>
      </c>
      <c r="L15" s="697"/>
      <c r="AM15" s="668"/>
    </row>
    <row r="16" spans="1:47" ht="30">
      <c r="A16" s="711" t="s">
        <v>2126</v>
      </c>
      <c r="B16" s="697" t="s">
        <v>3740</v>
      </c>
      <c r="C16" s="698" t="s">
        <v>3452</v>
      </c>
      <c r="D16" s="698" t="str">
        <f>D15</f>
        <v>UBND xã Đăk Pek</v>
      </c>
      <c r="E16" s="713" t="s">
        <v>3636</v>
      </c>
      <c r="F16" s="698" t="s">
        <v>3608</v>
      </c>
      <c r="G16" s="712">
        <v>184</v>
      </c>
      <c r="H16" s="712">
        <v>157.4</v>
      </c>
      <c r="I16" s="712">
        <f>G16-H16</f>
        <v>26.599999999999994</v>
      </c>
      <c r="J16" s="712">
        <v>184</v>
      </c>
      <c r="K16" s="712">
        <v>157.4</v>
      </c>
      <c r="L16" s="697"/>
      <c r="AM16" s="668"/>
    </row>
    <row r="17" spans="1:47">
      <c r="A17" s="710">
        <v>2</v>
      </c>
      <c r="B17" s="695" t="s">
        <v>2168</v>
      </c>
      <c r="C17" s="698"/>
      <c r="D17" s="763"/>
      <c r="E17" s="698"/>
      <c r="F17" s="698"/>
      <c r="G17" s="709">
        <f>G18</f>
        <v>472</v>
      </c>
      <c r="H17" s="709">
        <f t="shared" ref="H17:K17" si="4">H18</f>
        <v>427.4</v>
      </c>
      <c r="I17" s="709">
        <f t="shared" si="4"/>
        <v>44.600000000000023</v>
      </c>
      <c r="J17" s="709">
        <v>472</v>
      </c>
      <c r="K17" s="709">
        <f t="shared" si="4"/>
        <v>427.4</v>
      </c>
      <c r="L17" s="697"/>
      <c r="AM17" s="668"/>
      <c r="AU17" s="668">
        <f>I17+I69</f>
        <v>362.6</v>
      </c>
    </row>
    <row r="18" spans="1:47" s="658" customFormat="1" ht="30">
      <c r="A18" s="764"/>
      <c r="B18" s="697" t="s">
        <v>3752</v>
      </c>
      <c r="C18" s="698" t="s">
        <v>3464</v>
      </c>
      <c r="D18" s="698" t="s">
        <v>3772</v>
      </c>
      <c r="E18" s="713" t="s">
        <v>3751</v>
      </c>
      <c r="F18" s="698" t="s">
        <v>3608</v>
      </c>
      <c r="G18" s="712">
        <v>472</v>
      </c>
      <c r="H18" s="712">
        <v>427.4</v>
      </c>
      <c r="I18" s="712">
        <f>G18-H18</f>
        <v>44.600000000000023</v>
      </c>
      <c r="J18" s="712">
        <v>472</v>
      </c>
      <c r="K18" s="712">
        <v>427.4</v>
      </c>
      <c r="L18" s="695"/>
      <c r="AM18" s="668"/>
      <c r="AU18" s="665">
        <f>I19+I62</f>
        <v>402</v>
      </c>
    </row>
    <row r="19" spans="1:47">
      <c r="A19" s="710">
        <v>3</v>
      </c>
      <c r="B19" s="695" t="s">
        <v>2758</v>
      </c>
      <c r="C19" s="698"/>
      <c r="D19" s="763"/>
      <c r="E19" s="698"/>
      <c r="F19" s="698"/>
      <c r="G19" s="709">
        <f>G20</f>
        <v>467</v>
      </c>
      <c r="H19" s="709">
        <f t="shared" ref="H19:K19" si="5">H20</f>
        <v>427</v>
      </c>
      <c r="I19" s="709">
        <f t="shared" si="5"/>
        <v>40</v>
      </c>
      <c r="J19" s="709">
        <v>467</v>
      </c>
      <c r="K19" s="709">
        <f t="shared" si="5"/>
        <v>427</v>
      </c>
      <c r="L19" s="697"/>
      <c r="AM19" s="668"/>
    </row>
    <row r="20" spans="1:47" ht="30">
      <c r="A20" s="710" t="s">
        <v>2126</v>
      </c>
      <c r="B20" s="697" t="s">
        <v>3465</v>
      </c>
      <c r="C20" s="698" t="s">
        <v>3323</v>
      </c>
      <c r="D20" s="698" t="s">
        <v>2908</v>
      </c>
      <c r="E20" s="698" t="s">
        <v>3466</v>
      </c>
      <c r="F20" s="698" t="s">
        <v>3608</v>
      </c>
      <c r="G20" s="712">
        <v>467</v>
      </c>
      <c r="H20" s="712">
        <v>427</v>
      </c>
      <c r="I20" s="712">
        <f>G20-H20</f>
        <v>40</v>
      </c>
      <c r="J20" s="712">
        <v>467</v>
      </c>
      <c r="K20" s="712">
        <v>427</v>
      </c>
      <c r="L20" s="697"/>
      <c r="AM20" s="668"/>
    </row>
    <row r="21" spans="1:47">
      <c r="A21" s="710">
        <v>4</v>
      </c>
      <c r="B21" s="695" t="s">
        <v>2156</v>
      </c>
      <c r="C21" s="698"/>
      <c r="D21" s="763"/>
      <c r="E21" s="698"/>
      <c r="F21" s="698"/>
      <c r="G21" s="709">
        <f>G22+G23+G24</f>
        <v>2062</v>
      </c>
      <c r="H21" s="709">
        <f t="shared" ref="H21:K21" si="6">H22+H23+H24</f>
        <v>1706</v>
      </c>
      <c r="I21" s="709">
        <f t="shared" si="6"/>
        <v>356</v>
      </c>
      <c r="J21" s="709">
        <v>2062</v>
      </c>
      <c r="K21" s="709">
        <f t="shared" si="6"/>
        <v>1706</v>
      </c>
      <c r="L21" s="709"/>
      <c r="AM21" s="668"/>
    </row>
    <row r="22" spans="1:47" s="661" customFormat="1" ht="30">
      <c r="A22" s="714" t="s">
        <v>2126</v>
      </c>
      <c r="B22" s="702" t="s">
        <v>3467</v>
      </c>
      <c r="C22" s="703" t="s">
        <v>3469</v>
      </c>
      <c r="D22" s="703" t="s">
        <v>3468</v>
      </c>
      <c r="E22" s="705" t="s">
        <v>3758</v>
      </c>
      <c r="F22" s="705" t="s">
        <v>3608</v>
      </c>
      <c r="G22" s="715">
        <v>241</v>
      </c>
      <c r="H22" s="715">
        <v>208</v>
      </c>
      <c r="I22" s="715">
        <f>G22-H22</f>
        <v>33</v>
      </c>
      <c r="J22" s="715">
        <v>241</v>
      </c>
      <c r="K22" s="715">
        <v>208</v>
      </c>
      <c r="L22" s="716"/>
      <c r="M22" s="660"/>
      <c r="AM22" s="668"/>
    </row>
    <row r="23" spans="1:47" s="661" customFormat="1" ht="30">
      <c r="A23" s="714" t="s">
        <v>2126</v>
      </c>
      <c r="B23" s="702" t="s">
        <v>3470</v>
      </c>
      <c r="C23" s="703" t="s">
        <v>3471</v>
      </c>
      <c r="D23" s="703" t="s">
        <v>3468</v>
      </c>
      <c r="E23" s="713" t="s">
        <v>3759</v>
      </c>
      <c r="F23" s="705" t="s">
        <v>3608</v>
      </c>
      <c r="G23" s="715">
        <v>323</v>
      </c>
      <c r="H23" s="715">
        <v>200</v>
      </c>
      <c r="I23" s="715">
        <f>G23-H23</f>
        <v>123</v>
      </c>
      <c r="J23" s="715">
        <v>323</v>
      </c>
      <c r="K23" s="715">
        <v>200</v>
      </c>
      <c r="L23" s="716"/>
      <c r="AM23" s="668"/>
    </row>
    <row r="24" spans="1:47" s="661" customFormat="1" ht="45">
      <c r="A24" s="714" t="s">
        <v>2126</v>
      </c>
      <c r="B24" s="702" t="s">
        <v>3761</v>
      </c>
      <c r="C24" s="703" t="s">
        <v>3472</v>
      </c>
      <c r="D24" s="703" t="s">
        <v>3468</v>
      </c>
      <c r="E24" s="713" t="s">
        <v>3760</v>
      </c>
      <c r="F24" s="705" t="s">
        <v>3608</v>
      </c>
      <c r="G24" s="715">
        <v>1498</v>
      </c>
      <c r="H24" s="715">
        <v>1298</v>
      </c>
      <c r="I24" s="715">
        <f>G24-H24</f>
        <v>200</v>
      </c>
      <c r="J24" s="715">
        <v>1498</v>
      </c>
      <c r="K24" s="715">
        <v>1298</v>
      </c>
      <c r="L24" s="716"/>
      <c r="M24" s="661">
        <v>1706</v>
      </c>
      <c r="AM24" s="668"/>
    </row>
    <row r="25" spans="1:47">
      <c r="A25" s="710">
        <v>5</v>
      </c>
      <c r="B25" s="695" t="s">
        <v>2752</v>
      </c>
      <c r="C25" s="698"/>
      <c r="D25" s="763"/>
      <c r="E25" s="698"/>
      <c r="F25" s="698"/>
      <c r="G25" s="709">
        <f>G26+G27+G28+G29</f>
        <v>1894</v>
      </c>
      <c r="H25" s="709">
        <f t="shared" ref="H25:K25" si="7">H26+H27+H28+H29</f>
        <v>1706</v>
      </c>
      <c r="I25" s="709">
        <f t="shared" si="7"/>
        <v>188</v>
      </c>
      <c r="J25" s="709">
        <v>1894</v>
      </c>
      <c r="K25" s="709">
        <f t="shared" si="7"/>
        <v>1706</v>
      </c>
      <c r="L25" s="709"/>
      <c r="AM25" s="668"/>
    </row>
    <row r="26" spans="1:47" ht="45">
      <c r="A26" s="717" t="s">
        <v>2126</v>
      </c>
      <c r="B26" s="704" t="s">
        <v>3473</v>
      </c>
      <c r="C26" s="703" t="s">
        <v>3474</v>
      </c>
      <c r="D26" s="703" t="s">
        <v>98</v>
      </c>
      <c r="E26" s="718" t="s">
        <v>3475</v>
      </c>
      <c r="F26" s="705" t="s">
        <v>3608</v>
      </c>
      <c r="G26" s="719">
        <v>500</v>
      </c>
      <c r="H26" s="719">
        <v>500</v>
      </c>
      <c r="I26" s="719">
        <f>G26-H26</f>
        <v>0</v>
      </c>
      <c r="J26" s="719">
        <v>500</v>
      </c>
      <c r="K26" s="719">
        <v>500</v>
      </c>
      <c r="L26" s="702"/>
      <c r="AM26" s="668"/>
    </row>
    <row r="27" spans="1:47" ht="110.25">
      <c r="A27" s="717" t="s">
        <v>2126</v>
      </c>
      <c r="B27" s="704" t="s">
        <v>3551</v>
      </c>
      <c r="C27" s="703" t="s">
        <v>3286</v>
      </c>
      <c r="D27" s="703" t="str">
        <f>D26</f>
        <v>UBND xã Đăk Nhoong</v>
      </c>
      <c r="E27" s="718" t="s">
        <v>3476</v>
      </c>
      <c r="F27" s="705" t="s">
        <v>3608</v>
      </c>
      <c r="G27" s="719">
        <v>550</v>
      </c>
      <c r="H27" s="719">
        <v>500</v>
      </c>
      <c r="I27" s="719">
        <f>G27-H27</f>
        <v>50</v>
      </c>
      <c r="J27" s="719">
        <v>550</v>
      </c>
      <c r="K27" s="719">
        <v>500</v>
      </c>
      <c r="L27" s="702"/>
      <c r="AM27" s="668"/>
    </row>
    <row r="28" spans="1:47" ht="75">
      <c r="A28" s="717" t="s">
        <v>2126</v>
      </c>
      <c r="B28" s="704" t="s">
        <v>3477</v>
      </c>
      <c r="C28" s="703" t="s">
        <v>3286</v>
      </c>
      <c r="D28" s="703" t="str">
        <f>D27</f>
        <v>UBND xã Đăk Nhoong</v>
      </c>
      <c r="E28" s="720" t="s">
        <v>3478</v>
      </c>
      <c r="F28" s="705" t="s">
        <v>3608</v>
      </c>
      <c r="G28" s="719">
        <v>114</v>
      </c>
      <c r="H28" s="719">
        <v>100</v>
      </c>
      <c r="I28" s="719">
        <f>G28-H28</f>
        <v>14</v>
      </c>
      <c r="J28" s="719">
        <v>114</v>
      </c>
      <c r="K28" s="719">
        <v>100</v>
      </c>
      <c r="L28" s="702"/>
      <c r="AM28" s="668"/>
    </row>
    <row r="29" spans="1:47" ht="75">
      <c r="A29" s="717" t="s">
        <v>2126</v>
      </c>
      <c r="B29" s="704" t="s">
        <v>3479</v>
      </c>
      <c r="C29" s="703" t="s">
        <v>3480</v>
      </c>
      <c r="D29" s="703" t="str">
        <f>D28</f>
        <v>UBND xã Đăk Nhoong</v>
      </c>
      <c r="E29" s="720" t="s">
        <v>3481</v>
      </c>
      <c r="F29" s="705" t="s">
        <v>3608</v>
      </c>
      <c r="G29" s="719">
        <v>730</v>
      </c>
      <c r="H29" s="719">
        <v>606</v>
      </c>
      <c r="I29" s="719">
        <f>G29-H29</f>
        <v>124</v>
      </c>
      <c r="J29" s="719">
        <v>730</v>
      </c>
      <c r="K29" s="719">
        <v>606</v>
      </c>
      <c r="L29" s="702"/>
      <c r="AM29" s="668"/>
    </row>
    <row r="30" spans="1:47">
      <c r="A30" s="710">
        <v>6</v>
      </c>
      <c r="B30" s="695" t="s">
        <v>3112</v>
      </c>
      <c r="C30" s="698"/>
      <c r="D30" s="763"/>
      <c r="E30" s="698"/>
      <c r="F30" s="698"/>
      <c r="G30" s="709">
        <f>G31+G32+G33</f>
        <v>1900</v>
      </c>
      <c r="H30" s="709">
        <f t="shared" ref="H30:K30" si="8">H31+H32+H33</f>
        <v>1706</v>
      </c>
      <c r="I30" s="709">
        <f t="shared" si="8"/>
        <v>194</v>
      </c>
      <c r="J30" s="709">
        <v>1900</v>
      </c>
      <c r="K30" s="709">
        <f t="shared" si="8"/>
        <v>1706</v>
      </c>
      <c r="L30" s="697"/>
      <c r="AM30" s="668"/>
    </row>
    <row r="31" spans="1:47" ht="45">
      <c r="A31" s="764" t="s">
        <v>2126</v>
      </c>
      <c r="B31" s="704" t="s">
        <v>3482</v>
      </c>
      <c r="C31" s="698" t="s">
        <v>3483</v>
      </c>
      <c r="D31" s="698" t="s">
        <v>3418</v>
      </c>
      <c r="E31" s="721" t="s">
        <v>3764</v>
      </c>
      <c r="F31" s="698" t="s">
        <v>3608</v>
      </c>
      <c r="G31" s="712">
        <v>452</v>
      </c>
      <c r="H31" s="722">
        <v>406</v>
      </c>
      <c r="I31" s="723">
        <f>G31-H31</f>
        <v>46</v>
      </c>
      <c r="J31" s="712">
        <v>452</v>
      </c>
      <c r="K31" s="722">
        <v>406</v>
      </c>
      <c r="L31" s="697"/>
      <c r="AM31" s="668"/>
    </row>
    <row r="32" spans="1:47" ht="45">
      <c r="A32" s="764" t="s">
        <v>2126</v>
      </c>
      <c r="B32" s="704" t="s">
        <v>3484</v>
      </c>
      <c r="C32" s="698" t="s">
        <v>3165</v>
      </c>
      <c r="D32" s="698" t="s">
        <v>3418</v>
      </c>
      <c r="E32" s="721" t="s">
        <v>3763</v>
      </c>
      <c r="F32" s="698" t="s">
        <v>3608</v>
      </c>
      <c r="G32" s="712">
        <v>779</v>
      </c>
      <c r="H32" s="722">
        <v>700</v>
      </c>
      <c r="I32" s="723">
        <f>G32-H32</f>
        <v>79</v>
      </c>
      <c r="J32" s="712">
        <v>779</v>
      </c>
      <c r="K32" s="722">
        <v>700</v>
      </c>
      <c r="L32" s="697"/>
      <c r="AM32" s="668"/>
    </row>
    <row r="33" spans="1:48" ht="60">
      <c r="A33" s="764" t="s">
        <v>2126</v>
      </c>
      <c r="B33" s="704" t="s">
        <v>3485</v>
      </c>
      <c r="C33" s="698" t="s">
        <v>3486</v>
      </c>
      <c r="D33" s="698" t="s">
        <v>3418</v>
      </c>
      <c r="E33" s="720" t="s">
        <v>3762</v>
      </c>
      <c r="F33" s="698" t="s">
        <v>3608</v>
      </c>
      <c r="G33" s="712">
        <v>669</v>
      </c>
      <c r="H33" s="722">
        <v>600</v>
      </c>
      <c r="I33" s="723">
        <f>G33-H33</f>
        <v>69</v>
      </c>
      <c r="J33" s="712">
        <v>669</v>
      </c>
      <c r="K33" s="722">
        <v>600</v>
      </c>
      <c r="L33" s="697"/>
      <c r="AM33" s="668"/>
    </row>
    <row r="34" spans="1:48">
      <c r="A34" s="710">
        <v>7</v>
      </c>
      <c r="B34" s="695" t="s">
        <v>2739</v>
      </c>
      <c r="C34" s="698"/>
      <c r="D34" s="698"/>
      <c r="E34" s="698"/>
      <c r="F34" s="698"/>
      <c r="G34" s="709">
        <f>G35+G36+G37+G38</f>
        <v>1880</v>
      </c>
      <c r="H34" s="709">
        <f t="shared" ref="H34:K34" si="9">H35+H36+H37+H38</f>
        <v>1706</v>
      </c>
      <c r="I34" s="709">
        <f t="shared" si="9"/>
        <v>174</v>
      </c>
      <c r="J34" s="709">
        <v>1880</v>
      </c>
      <c r="K34" s="709">
        <f t="shared" si="9"/>
        <v>1706</v>
      </c>
      <c r="L34" s="697"/>
      <c r="AM34" s="668"/>
    </row>
    <row r="35" spans="1:48" ht="60">
      <c r="A35" s="717" t="s">
        <v>2126</v>
      </c>
      <c r="B35" s="697" t="s">
        <v>3487</v>
      </c>
      <c r="C35" s="703" t="s">
        <v>3488</v>
      </c>
      <c r="D35" s="724" t="s">
        <v>2883</v>
      </c>
      <c r="E35" s="720" t="s">
        <v>3489</v>
      </c>
      <c r="F35" s="698" t="s">
        <v>3608</v>
      </c>
      <c r="G35" s="719">
        <v>1149</v>
      </c>
      <c r="H35" s="712">
        <v>1046</v>
      </c>
      <c r="I35" s="712">
        <f>G35-H35</f>
        <v>103</v>
      </c>
      <c r="J35" s="719">
        <v>1149</v>
      </c>
      <c r="K35" s="712">
        <v>1046</v>
      </c>
      <c r="L35" s="725"/>
      <c r="M35" s="662"/>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8"/>
    </row>
    <row r="36" spans="1:48" ht="45">
      <c r="A36" s="717" t="s">
        <v>2126</v>
      </c>
      <c r="B36" s="697" t="s">
        <v>3490</v>
      </c>
      <c r="C36" s="703" t="s">
        <v>3378</v>
      </c>
      <c r="D36" s="724" t="s">
        <v>2883</v>
      </c>
      <c r="E36" s="720" t="s">
        <v>3491</v>
      </c>
      <c r="F36" s="698" t="s">
        <v>3608</v>
      </c>
      <c r="G36" s="719">
        <v>36</v>
      </c>
      <c r="H36" s="712">
        <v>30</v>
      </c>
      <c r="I36" s="712">
        <f>G36-H36</f>
        <v>6</v>
      </c>
      <c r="J36" s="719">
        <v>36</v>
      </c>
      <c r="K36" s="712">
        <v>30</v>
      </c>
      <c r="L36" s="725"/>
      <c r="M36" s="662"/>
      <c r="N36" s="662"/>
      <c r="O36" s="662"/>
      <c r="P36" s="662"/>
      <c r="Q36" s="662"/>
      <c r="R36" s="662"/>
      <c r="S36" s="662"/>
      <c r="T36" s="662"/>
      <c r="U36" s="662"/>
      <c r="V36" s="662"/>
      <c r="W36" s="662"/>
      <c r="X36" s="662"/>
      <c r="Y36" s="662"/>
      <c r="Z36" s="662"/>
      <c r="AA36" s="662"/>
      <c r="AB36" s="662"/>
      <c r="AC36" s="662"/>
      <c r="AD36" s="662"/>
      <c r="AE36" s="662"/>
      <c r="AF36" s="662"/>
      <c r="AG36" s="662"/>
      <c r="AH36" s="662"/>
      <c r="AI36" s="662"/>
      <c r="AJ36" s="662"/>
      <c r="AK36" s="662"/>
      <c r="AL36" s="662"/>
      <c r="AM36" s="668"/>
    </row>
    <row r="37" spans="1:48" ht="60">
      <c r="A37" s="717" t="s">
        <v>2126</v>
      </c>
      <c r="B37" s="697" t="s">
        <v>3492</v>
      </c>
      <c r="C37" s="703" t="s">
        <v>3378</v>
      </c>
      <c r="D37" s="724" t="s">
        <v>2883</v>
      </c>
      <c r="E37" s="720" t="s">
        <v>3493</v>
      </c>
      <c r="F37" s="698" t="s">
        <v>3608</v>
      </c>
      <c r="G37" s="719">
        <v>659</v>
      </c>
      <c r="H37" s="712">
        <v>600</v>
      </c>
      <c r="I37" s="712">
        <f>G37-H37</f>
        <v>59</v>
      </c>
      <c r="J37" s="719">
        <v>659</v>
      </c>
      <c r="K37" s="712">
        <v>600</v>
      </c>
      <c r="L37" s="725"/>
      <c r="M37" s="662"/>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8"/>
    </row>
    <row r="38" spans="1:48" ht="45">
      <c r="A38" s="717" t="s">
        <v>2126</v>
      </c>
      <c r="B38" s="697" t="s">
        <v>3494</v>
      </c>
      <c r="C38" s="703" t="s">
        <v>3495</v>
      </c>
      <c r="D38" s="724" t="s">
        <v>2883</v>
      </c>
      <c r="E38" s="720" t="s">
        <v>3496</v>
      </c>
      <c r="F38" s="698" t="s">
        <v>3608</v>
      </c>
      <c r="G38" s="719">
        <v>36</v>
      </c>
      <c r="H38" s="712">
        <v>30</v>
      </c>
      <c r="I38" s="712">
        <f>G38-H38</f>
        <v>6</v>
      </c>
      <c r="J38" s="719">
        <v>36</v>
      </c>
      <c r="K38" s="712">
        <v>30</v>
      </c>
      <c r="L38" s="725"/>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8"/>
    </row>
    <row r="39" spans="1:48">
      <c r="A39" s="710">
        <v>8</v>
      </c>
      <c r="B39" s="695" t="s">
        <v>1918</v>
      </c>
      <c r="C39" s="698"/>
      <c r="D39" s="763"/>
      <c r="E39" s="698"/>
      <c r="F39" s="698"/>
      <c r="G39" s="709">
        <f t="shared" ref="G39:K39" si="10">G40+G41</f>
        <v>1905</v>
      </c>
      <c r="H39" s="709">
        <f t="shared" si="10"/>
        <v>1706</v>
      </c>
      <c r="I39" s="709">
        <f t="shared" si="10"/>
        <v>199</v>
      </c>
      <c r="J39" s="709">
        <v>1905</v>
      </c>
      <c r="K39" s="709">
        <f t="shared" si="10"/>
        <v>1706</v>
      </c>
      <c r="L39" s="697"/>
      <c r="AM39" s="668"/>
    </row>
    <row r="40" spans="1:48" ht="45">
      <c r="A40" s="726" t="s">
        <v>2126</v>
      </c>
      <c r="B40" s="702" t="s">
        <v>3497</v>
      </c>
      <c r="C40" s="699" t="s">
        <v>3223</v>
      </c>
      <c r="D40" s="699" t="s">
        <v>88</v>
      </c>
      <c r="E40" s="720" t="s">
        <v>3498</v>
      </c>
      <c r="F40" s="699" t="s">
        <v>3608</v>
      </c>
      <c r="G40" s="707">
        <v>1003</v>
      </c>
      <c r="H40" s="707">
        <v>900</v>
      </c>
      <c r="I40" s="707">
        <f>G40-H40</f>
        <v>103</v>
      </c>
      <c r="J40" s="707">
        <v>1003</v>
      </c>
      <c r="K40" s="707">
        <v>900</v>
      </c>
      <c r="L40" s="727"/>
      <c r="M40" s="663"/>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8"/>
    </row>
    <row r="41" spans="1:48" ht="45">
      <c r="A41" s="726" t="s">
        <v>2126</v>
      </c>
      <c r="B41" s="702" t="s">
        <v>3499</v>
      </c>
      <c r="C41" s="699" t="s">
        <v>3500</v>
      </c>
      <c r="D41" s="699" t="s">
        <v>88</v>
      </c>
      <c r="E41" s="720" t="s">
        <v>3765</v>
      </c>
      <c r="F41" s="699" t="s">
        <v>3608</v>
      </c>
      <c r="G41" s="707">
        <v>902</v>
      </c>
      <c r="H41" s="707">
        <v>806</v>
      </c>
      <c r="I41" s="707">
        <f>G41-H41</f>
        <v>96</v>
      </c>
      <c r="J41" s="707">
        <v>902</v>
      </c>
      <c r="K41" s="707">
        <v>806</v>
      </c>
      <c r="L41" s="727"/>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8"/>
    </row>
    <row r="42" spans="1:48" s="658" customFormat="1">
      <c r="A42" s="764">
        <v>9</v>
      </c>
      <c r="B42" s="695" t="s">
        <v>2821</v>
      </c>
      <c r="C42" s="763"/>
      <c r="D42" s="763"/>
      <c r="E42" s="763"/>
      <c r="F42" s="699"/>
      <c r="G42" s="709">
        <f>G43+G44+G45</f>
        <v>1902</v>
      </c>
      <c r="H42" s="709">
        <f t="shared" ref="H42:K42" si="11">H43+H44+H45</f>
        <v>1706</v>
      </c>
      <c r="I42" s="709">
        <f t="shared" si="11"/>
        <v>196</v>
      </c>
      <c r="J42" s="709">
        <v>1902</v>
      </c>
      <c r="K42" s="709">
        <f t="shared" si="11"/>
        <v>1706</v>
      </c>
      <c r="L42" s="695"/>
      <c r="AM42" s="668"/>
    </row>
    <row r="43" spans="1:48" s="664" customFormat="1" ht="75">
      <c r="A43" s="728" t="s">
        <v>2126</v>
      </c>
      <c r="B43" s="704" t="s">
        <v>3501</v>
      </c>
      <c r="C43" s="703" t="s">
        <v>3181</v>
      </c>
      <c r="D43" s="703" t="s">
        <v>3502</v>
      </c>
      <c r="E43" s="729" t="s">
        <v>3503</v>
      </c>
      <c r="F43" s="699" t="s">
        <v>3608</v>
      </c>
      <c r="G43" s="730">
        <v>228</v>
      </c>
      <c r="H43" s="730">
        <v>200</v>
      </c>
      <c r="I43" s="730">
        <f>G43-H43</f>
        <v>28</v>
      </c>
      <c r="J43" s="730">
        <v>228</v>
      </c>
      <c r="K43" s="730">
        <v>200</v>
      </c>
      <c r="L43" s="702"/>
      <c r="AM43" s="668"/>
    </row>
    <row r="44" spans="1:48" s="664" customFormat="1" ht="75">
      <c r="A44" s="728" t="s">
        <v>2126</v>
      </c>
      <c r="B44" s="697" t="s">
        <v>3504</v>
      </c>
      <c r="C44" s="703" t="s">
        <v>3181</v>
      </c>
      <c r="D44" s="703" t="s">
        <v>3502</v>
      </c>
      <c r="E44" s="729" t="s">
        <v>3505</v>
      </c>
      <c r="F44" s="699" t="s">
        <v>3608</v>
      </c>
      <c r="G44" s="730">
        <v>178</v>
      </c>
      <c r="H44" s="731">
        <v>160</v>
      </c>
      <c r="I44" s="730">
        <f>G44-H44</f>
        <v>18</v>
      </c>
      <c r="J44" s="730">
        <v>178</v>
      </c>
      <c r="K44" s="731">
        <v>160</v>
      </c>
      <c r="L44" s="702"/>
      <c r="AM44" s="668"/>
    </row>
    <row r="45" spans="1:48" s="664" customFormat="1" ht="75">
      <c r="A45" s="728" t="s">
        <v>2126</v>
      </c>
      <c r="B45" s="702" t="s">
        <v>3506</v>
      </c>
      <c r="C45" s="703" t="s">
        <v>3507</v>
      </c>
      <c r="D45" s="703" t="s">
        <v>3502</v>
      </c>
      <c r="E45" s="729" t="s">
        <v>3508</v>
      </c>
      <c r="F45" s="703" t="s">
        <v>3608</v>
      </c>
      <c r="G45" s="730">
        <v>1496</v>
      </c>
      <c r="H45" s="730">
        <f>1706-H44-H43</f>
        <v>1346</v>
      </c>
      <c r="I45" s="730">
        <f>G45-H45</f>
        <v>150</v>
      </c>
      <c r="J45" s="730">
        <v>1496</v>
      </c>
      <c r="K45" s="730">
        <v>1346</v>
      </c>
      <c r="L45" s="702"/>
      <c r="AM45" s="668"/>
    </row>
    <row r="46" spans="1:48" s="658" customFormat="1" ht="18" customHeight="1">
      <c r="A46" s="764">
        <v>10</v>
      </c>
      <c r="B46" s="695" t="s">
        <v>2837</v>
      </c>
      <c r="C46" s="763"/>
      <c r="D46" s="763"/>
      <c r="E46" s="763"/>
      <c r="F46" s="763"/>
      <c r="G46" s="732">
        <v>1890</v>
      </c>
      <c r="H46" s="732">
        <f t="shared" ref="H46:K46" si="12">SUM(H47:H49)</f>
        <v>1706</v>
      </c>
      <c r="I46" s="732">
        <v>184</v>
      </c>
      <c r="J46" s="732">
        <v>1890</v>
      </c>
      <c r="K46" s="732">
        <f t="shared" si="12"/>
        <v>1706</v>
      </c>
      <c r="L46" s="695"/>
      <c r="AM46" s="668"/>
      <c r="AN46" s="664"/>
    </row>
    <row r="47" spans="1:48" ht="60">
      <c r="A47" s="733" t="s">
        <v>2126</v>
      </c>
      <c r="B47" s="734" t="s">
        <v>3509</v>
      </c>
      <c r="C47" s="735" t="s">
        <v>3200</v>
      </c>
      <c r="D47" s="699" t="s">
        <v>2886</v>
      </c>
      <c r="E47" s="720" t="s">
        <v>3510</v>
      </c>
      <c r="F47" s="735" t="s">
        <v>3608</v>
      </c>
      <c r="G47" s="736">
        <v>563</v>
      </c>
      <c r="H47" s="736">
        <v>506</v>
      </c>
      <c r="I47" s="736">
        <f>G47-H47</f>
        <v>57</v>
      </c>
      <c r="J47" s="736">
        <v>557</v>
      </c>
      <c r="K47" s="737">
        <v>506</v>
      </c>
      <c r="L47" s="727"/>
      <c r="AM47" s="668"/>
      <c r="AN47" s="664"/>
      <c r="AU47" s="669"/>
      <c r="AV47" s="669"/>
    </row>
    <row r="48" spans="1:48" ht="75">
      <c r="A48" s="733" t="s">
        <v>2126</v>
      </c>
      <c r="B48" s="734" t="s">
        <v>3511</v>
      </c>
      <c r="C48" s="735" t="s">
        <v>3512</v>
      </c>
      <c r="D48" s="699" t="s">
        <v>2886</v>
      </c>
      <c r="E48" s="720" t="s">
        <v>3513</v>
      </c>
      <c r="F48" s="735" t="s">
        <v>3608</v>
      </c>
      <c r="G48" s="736">
        <v>667</v>
      </c>
      <c r="H48" s="736">
        <v>600</v>
      </c>
      <c r="I48" s="736">
        <f>G48-H48</f>
        <v>67</v>
      </c>
      <c r="J48" s="736">
        <v>660</v>
      </c>
      <c r="K48" s="737">
        <v>600</v>
      </c>
      <c r="L48" s="727"/>
      <c r="AM48" s="668"/>
      <c r="AN48" s="664"/>
      <c r="AU48" s="669"/>
    </row>
    <row r="49" spans="1:48" ht="90">
      <c r="A49" s="733" t="s">
        <v>2126</v>
      </c>
      <c r="B49" s="702" t="s">
        <v>3514</v>
      </c>
      <c r="C49" s="699" t="s">
        <v>3512</v>
      </c>
      <c r="D49" s="699" t="s">
        <v>2886</v>
      </c>
      <c r="E49" s="720" t="s">
        <v>3515</v>
      </c>
      <c r="F49" s="699" t="s">
        <v>3608</v>
      </c>
      <c r="G49" s="736">
        <v>673</v>
      </c>
      <c r="H49" s="707">
        <v>600</v>
      </c>
      <c r="I49" s="707">
        <f>G49-H49</f>
        <v>73</v>
      </c>
      <c r="J49" s="737">
        <v>673</v>
      </c>
      <c r="K49" s="707">
        <v>600</v>
      </c>
      <c r="L49" s="727"/>
      <c r="AM49" s="668"/>
      <c r="AN49" s="664"/>
      <c r="AU49" s="669">
        <f>G49*90%</f>
        <v>605.70000000000005</v>
      </c>
      <c r="AV49" s="669"/>
    </row>
    <row r="50" spans="1:48" s="658" customFormat="1" ht="18.75" customHeight="1">
      <c r="A50" s="764">
        <v>11</v>
      </c>
      <c r="B50" s="695" t="s">
        <v>2798</v>
      </c>
      <c r="C50" s="763"/>
      <c r="D50" s="763"/>
      <c r="E50" s="763"/>
      <c r="F50" s="763"/>
      <c r="G50" s="709">
        <f t="shared" ref="G50:K50" si="13">G51</f>
        <v>1877</v>
      </c>
      <c r="H50" s="709">
        <f t="shared" si="13"/>
        <v>1706</v>
      </c>
      <c r="I50" s="709">
        <f t="shared" si="13"/>
        <v>171</v>
      </c>
      <c r="J50" s="709">
        <v>1877</v>
      </c>
      <c r="K50" s="709">
        <f t="shared" si="13"/>
        <v>1706</v>
      </c>
      <c r="L50" s="695"/>
      <c r="AM50" s="668"/>
      <c r="AN50" s="664"/>
    </row>
    <row r="51" spans="1:48" ht="90">
      <c r="A51" s="764" t="s">
        <v>2126</v>
      </c>
      <c r="B51" s="704" t="s">
        <v>3516</v>
      </c>
      <c r="C51" s="698" t="s">
        <v>3517</v>
      </c>
      <c r="D51" s="698" t="s">
        <v>2867</v>
      </c>
      <c r="E51" s="720" t="s">
        <v>3518</v>
      </c>
      <c r="F51" s="698" t="s">
        <v>3608</v>
      </c>
      <c r="G51" s="712">
        <v>1877</v>
      </c>
      <c r="H51" s="712">
        <v>1706</v>
      </c>
      <c r="I51" s="712">
        <f>G51-H51</f>
        <v>171</v>
      </c>
      <c r="J51" s="712">
        <v>1877</v>
      </c>
      <c r="K51" s="712">
        <v>1706</v>
      </c>
      <c r="L51" s="697"/>
      <c r="AM51" s="668"/>
      <c r="AN51" s="664"/>
    </row>
    <row r="52" spans="1:48" ht="34.5" customHeight="1">
      <c r="A52" s="764" t="s">
        <v>1923</v>
      </c>
      <c r="B52" s="695" t="s">
        <v>3519</v>
      </c>
      <c r="C52" s="763"/>
      <c r="D52" s="763"/>
      <c r="E52" s="763"/>
      <c r="F52" s="763"/>
      <c r="G52" s="709">
        <f>G53+G62+G69</f>
        <v>10983</v>
      </c>
      <c r="H52" s="709">
        <f t="shared" ref="H52:K52" si="14">H53+H62+H69</f>
        <v>9477</v>
      </c>
      <c r="I52" s="709">
        <f t="shared" si="14"/>
        <v>1506</v>
      </c>
      <c r="J52" s="709">
        <v>10983</v>
      </c>
      <c r="K52" s="709">
        <f t="shared" si="14"/>
        <v>9477</v>
      </c>
      <c r="L52" s="709"/>
      <c r="M52" s="659">
        <v>6318</v>
      </c>
      <c r="AM52" s="668"/>
      <c r="AN52" s="664"/>
    </row>
    <row r="53" spans="1:48" s="658" customFormat="1" ht="24.75" customHeight="1">
      <c r="A53" s="764">
        <v>1</v>
      </c>
      <c r="B53" s="695" t="s">
        <v>3520</v>
      </c>
      <c r="C53" s="763"/>
      <c r="D53" s="763"/>
      <c r="E53" s="763"/>
      <c r="F53" s="763"/>
      <c r="G53" s="709">
        <f>SUM(G54:G61)</f>
        <v>3985</v>
      </c>
      <c r="H53" s="709">
        <f t="shared" ref="H53:K53" si="15">SUM(H54:H61)</f>
        <v>3159</v>
      </c>
      <c r="I53" s="709">
        <f t="shared" si="15"/>
        <v>826</v>
      </c>
      <c r="J53" s="709">
        <v>3985</v>
      </c>
      <c r="K53" s="709">
        <f t="shared" si="15"/>
        <v>3159</v>
      </c>
      <c r="L53" s="709"/>
      <c r="M53" s="658">
        <v>3159</v>
      </c>
      <c r="AM53" s="668"/>
      <c r="AN53" s="664"/>
    </row>
    <row r="54" spans="1:48" ht="30">
      <c r="A54" s="764" t="s">
        <v>2126</v>
      </c>
      <c r="B54" s="697" t="s">
        <v>3521</v>
      </c>
      <c r="C54" s="698" t="s">
        <v>3522</v>
      </c>
      <c r="D54" s="698" t="s">
        <v>3358</v>
      </c>
      <c r="E54" s="698" t="s">
        <v>3463</v>
      </c>
      <c r="F54" s="698" t="s">
        <v>3608</v>
      </c>
      <c r="G54" s="712">
        <v>355</v>
      </c>
      <c r="H54" s="712">
        <v>100</v>
      </c>
      <c r="I54" s="712">
        <f t="shared" ref="I54:I61" si="16">G54-H54</f>
        <v>255</v>
      </c>
      <c r="J54" s="712">
        <v>355</v>
      </c>
      <c r="K54" s="712">
        <v>100</v>
      </c>
      <c r="L54" s="697"/>
      <c r="M54" s="659">
        <f>H54*12%</f>
        <v>12</v>
      </c>
      <c r="AM54" s="668"/>
      <c r="AN54" s="664"/>
    </row>
    <row r="55" spans="1:48" ht="30">
      <c r="A55" s="764" t="s">
        <v>2126</v>
      </c>
      <c r="B55" s="697" t="s">
        <v>3523</v>
      </c>
      <c r="C55" s="698" t="s">
        <v>3524</v>
      </c>
      <c r="D55" s="698" t="s">
        <v>3358</v>
      </c>
      <c r="E55" s="698" t="s">
        <v>3456</v>
      </c>
      <c r="F55" s="698" t="s">
        <v>3608</v>
      </c>
      <c r="G55" s="712">
        <v>596</v>
      </c>
      <c r="H55" s="712">
        <v>351</v>
      </c>
      <c r="I55" s="712">
        <f t="shared" si="16"/>
        <v>245</v>
      </c>
      <c r="J55" s="712">
        <v>596</v>
      </c>
      <c r="K55" s="712">
        <v>351</v>
      </c>
      <c r="L55" s="697"/>
      <c r="M55" s="659">
        <f>H55*12%</f>
        <v>42.12</v>
      </c>
      <c r="AM55" s="668"/>
      <c r="AN55" s="664"/>
    </row>
    <row r="56" spans="1:48" ht="30">
      <c r="A56" s="764" t="s">
        <v>2126</v>
      </c>
      <c r="B56" s="697" t="s">
        <v>3525</v>
      </c>
      <c r="C56" s="698" t="s">
        <v>3524</v>
      </c>
      <c r="D56" s="698" t="s">
        <v>3358</v>
      </c>
      <c r="E56" s="698" t="s">
        <v>3526</v>
      </c>
      <c r="F56" s="698" t="s">
        <v>3130</v>
      </c>
      <c r="G56" s="712">
        <v>85</v>
      </c>
      <c r="H56" s="712">
        <v>82</v>
      </c>
      <c r="I56" s="712">
        <f t="shared" si="16"/>
        <v>3</v>
      </c>
      <c r="J56" s="712">
        <v>85</v>
      </c>
      <c r="K56" s="712">
        <v>82</v>
      </c>
      <c r="L56" s="697"/>
      <c r="M56" s="659">
        <f>H56*12%</f>
        <v>9.84</v>
      </c>
      <c r="AM56" s="668"/>
      <c r="AN56" s="664"/>
    </row>
    <row r="57" spans="1:48" ht="30">
      <c r="A57" s="764" t="s">
        <v>2126</v>
      </c>
      <c r="B57" s="697" t="s">
        <v>3527</v>
      </c>
      <c r="C57" s="698" t="str">
        <f>C56</f>
        <v>Thôn Đăk Ven</v>
      </c>
      <c r="D57" s="698" t="s">
        <v>3358</v>
      </c>
      <c r="E57" s="698" t="s">
        <v>3413</v>
      </c>
      <c r="F57" s="698" t="s">
        <v>3130</v>
      </c>
      <c r="G57" s="712">
        <v>33</v>
      </c>
      <c r="H57" s="712">
        <v>30</v>
      </c>
      <c r="I57" s="712">
        <f t="shared" si="16"/>
        <v>3</v>
      </c>
      <c r="J57" s="712">
        <v>33</v>
      </c>
      <c r="K57" s="712">
        <v>30</v>
      </c>
      <c r="L57" s="697"/>
      <c r="M57" s="659">
        <v>3159</v>
      </c>
      <c r="AM57" s="668"/>
      <c r="AN57" s="664"/>
    </row>
    <row r="58" spans="1:48" ht="30">
      <c r="A58" s="764" t="s">
        <v>2126</v>
      </c>
      <c r="B58" s="697" t="s">
        <v>3528</v>
      </c>
      <c r="C58" s="698" t="s">
        <v>3529</v>
      </c>
      <c r="D58" s="698" t="s">
        <v>3358</v>
      </c>
      <c r="E58" s="698" t="str">
        <f>E54</f>
        <v>Xây mới 150m2</v>
      </c>
      <c r="F58" s="698" t="s">
        <v>3130</v>
      </c>
      <c r="G58" s="712">
        <v>155</v>
      </c>
      <c r="H58" s="712">
        <v>100</v>
      </c>
      <c r="I58" s="712">
        <f t="shared" si="16"/>
        <v>55</v>
      </c>
      <c r="J58" s="712">
        <v>155</v>
      </c>
      <c r="K58" s="712">
        <v>100</v>
      </c>
      <c r="L58" s="697"/>
      <c r="AM58" s="668"/>
      <c r="AN58" s="664"/>
    </row>
    <row r="59" spans="1:48" s="658" customFormat="1" ht="30">
      <c r="A59" s="764" t="s">
        <v>2126</v>
      </c>
      <c r="B59" s="697" t="s">
        <v>3530</v>
      </c>
      <c r="C59" s="698" t="s">
        <v>3529</v>
      </c>
      <c r="D59" s="698" t="s">
        <v>3358</v>
      </c>
      <c r="E59" s="698" t="s">
        <v>3531</v>
      </c>
      <c r="F59" s="698" t="s">
        <v>3130</v>
      </c>
      <c r="G59" s="712">
        <v>780</v>
      </c>
      <c r="H59" s="712">
        <v>700</v>
      </c>
      <c r="I59" s="712">
        <f t="shared" si="16"/>
        <v>80</v>
      </c>
      <c r="J59" s="712">
        <v>780</v>
      </c>
      <c r="K59" s="712">
        <v>700</v>
      </c>
      <c r="L59" s="695"/>
      <c r="M59" s="659"/>
      <c r="AM59" s="668"/>
      <c r="AN59" s="664"/>
    </row>
    <row r="60" spans="1:48" s="658" customFormat="1" ht="33" customHeight="1">
      <c r="A60" s="764" t="s">
        <v>2126</v>
      </c>
      <c r="B60" s="697" t="s">
        <v>3532</v>
      </c>
      <c r="C60" s="698" t="s">
        <v>3458</v>
      </c>
      <c r="D60" s="698" t="s">
        <v>3358</v>
      </c>
      <c r="E60" s="698" t="s">
        <v>3533</v>
      </c>
      <c r="F60" s="698" t="s">
        <v>3130</v>
      </c>
      <c r="G60" s="712">
        <v>519</v>
      </c>
      <c r="H60" s="712">
        <v>469</v>
      </c>
      <c r="I60" s="712">
        <f t="shared" si="16"/>
        <v>50</v>
      </c>
      <c r="J60" s="712">
        <v>519</v>
      </c>
      <c r="K60" s="712">
        <v>469</v>
      </c>
      <c r="L60" s="695"/>
      <c r="M60" s="659"/>
      <c r="AM60" s="668"/>
      <c r="AN60" s="664"/>
    </row>
    <row r="61" spans="1:48" ht="37.5" customHeight="1">
      <c r="A61" s="764" t="s">
        <v>2126</v>
      </c>
      <c r="B61" s="697" t="s">
        <v>3634</v>
      </c>
      <c r="C61" s="698" t="s">
        <v>3534</v>
      </c>
      <c r="D61" s="698" t="s">
        <v>3358</v>
      </c>
      <c r="E61" s="698" t="s">
        <v>3635</v>
      </c>
      <c r="F61" s="698" t="s">
        <v>3130</v>
      </c>
      <c r="G61" s="712">
        <v>1462</v>
      </c>
      <c r="H61" s="712">
        <v>1327</v>
      </c>
      <c r="I61" s="712">
        <f t="shared" si="16"/>
        <v>135</v>
      </c>
      <c r="J61" s="712">
        <v>1462</v>
      </c>
      <c r="K61" s="712">
        <v>1327</v>
      </c>
      <c r="L61" s="697"/>
      <c r="AM61" s="668"/>
      <c r="AN61" s="664"/>
    </row>
    <row r="62" spans="1:48" s="658" customFormat="1" ht="18" customHeight="1">
      <c r="A62" s="710">
        <v>2</v>
      </c>
      <c r="B62" s="695" t="s">
        <v>2908</v>
      </c>
      <c r="C62" s="763"/>
      <c r="D62" s="763"/>
      <c r="E62" s="763"/>
      <c r="F62" s="763"/>
      <c r="G62" s="709">
        <f>G63+G64+G65+G66+G67+G68</f>
        <v>3521</v>
      </c>
      <c r="H62" s="709">
        <f t="shared" ref="H62:K62" si="17">H63+H64+H65+H66+H67+H68</f>
        <v>3159</v>
      </c>
      <c r="I62" s="709">
        <f t="shared" si="17"/>
        <v>362</v>
      </c>
      <c r="J62" s="709">
        <v>3521</v>
      </c>
      <c r="K62" s="709">
        <f t="shared" si="17"/>
        <v>3159</v>
      </c>
      <c r="L62" s="695"/>
      <c r="M62" s="659"/>
      <c r="AM62" s="668"/>
      <c r="AN62" s="664"/>
    </row>
    <row r="63" spans="1:48" ht="45">
      <c r="A63" s="711" t="s">
        <v>2126</v>
      </c>
      <c r="B63" s="697" t="s">
        <v>3535</v>
      </c>
      <c r="C63" s="698" t="s">
        <v>3323</v>
      </c>
      <c r="D63" s="698" t="s">
        <v>2908</v>
      </c>
      <c r="E63" s="698" t="s">
        <v>3536</v>
      </c>
      <c r="F63" s="703" t="s">
        <v>3608</v>
      </c>
      <c r="G63" s="719">
        <v>519</v>
      </c>
      <c r="H63" s="738">
        <v>451</v>
      </c>
      <c r="I63" s="738">
        <f t="shared" ref="I63:I68" si="18">G63-H63</f>
        <v>68</v>
      </c>
      <c r="J63" s="738">
        <v>519</v>
      </c>
      <c r="K63" s="738">
        <v>451</v>
      </c>
      <c r="L63" s="697"/>
      <c r="M63" s="669">
        <f>H62*2</f>
        <v>6318</v>
      </c>
      <c r="AM63" s="668"/>
      <c r="AN63" s="664"/>
    </row>
    <row r="64" spans="1:48" ht="60">
      <c r="A64" s="711" t="s">
        <v>2126</v>
      </c>
      <c r="B64" s="697" t="s">
        <v>3537</v>
      </c>
      <c r="C64" s="698" t="s">
        <v>3319</v>
      </c>
      <c r="D64" s="698" t="s">
        <v>2908</v>
      </c>
      <c r="E64" s="698" t="s">
        <v>3538</v>
      </c>
      <c r="F64" s="705" t="s">
        <v>3130</v>
      </c>
      <c r="G64" s="730">
        <v>500</v>
      </c>
      <c r="H64" s="730">
        <v>450</v>
      </c>
      <c r="I64" s="730">
        <f t="shared" si="18"/>
        <v>50</v>
      </c>
      <c r="J64" s="712">
        <v>500</v>
      </c>
      <c r="K64" s="712">
        <v>450</v>
      </c>
      <c r="L64" s="697"/>
      <c r="M64" s="669" t="e">
        <f>#REF!+H64</f>
        <v>#REF!</v>
      </c>
      <c r="AM64" s="668"/>
      <c r="AN64" s="664"/>
    </row>
    <row r="65" spans="1:40" ht="51.75" customHeight="1">
      <c r="A65" s="711" t="s">
        <v>2126</v>
      </c>
      <c r="B65" s="702" t="s">
        <v>3539</v>
      </c>
      <c r="C65" s="703" t="s">
        <v>3333</v>
      </c>
      <c r="D65" s="698" t="s">
        <v>2908</v>
      </c>
      <c r="E65" s="698" t="s">
        <v>3766</v>
      </c>
      <c r="F65" s="703" t="s">
        <v>3130</v>
      </c>
      <c r="G65" s="739">
        <v>1054</v>
      </c>
      <c r="H65" s="738">
        <v>950</v>
      </c>
      <c r="I65" s="738">
        <f t="shared" si="18"/>
        <v>104</v>
      </c>
      <c r="J65" s="712">
        <v>1054</v>
      </c>
      <c r="K65" s="738">
        <v>950</v>
      </c>
      <c r="L65" s="697"/>
      <c r="M65" s="669" t="e">
        <f>#REF!+H65</f>
        <v>#REF!</v>
      </c>
      <c r="AM65" s="668"/>
      <c r="AN65" s="664"/>
    </row>
    <row r="66" spans="1:40" ht="75">
      <c r="A66" s="711" t="s">
        <v>2126</v>
      </c>
      <c r="B66" s="702" t="s">
        <v>3540</v>
      </c>
      <c r="C66" s="703" t="s">
        <v>3311</v>
      </c>
      <c r="D66" s="698" t="s">
        <v>2908</v>
      </c>
      <c r="E66" s="698" t="s">
        <v>3768</v>
      </c>
      <c r="F66" s="703" t="s">
        <v>3130</v>
      </c>
      <c r="G66" s="719">
        <v>500</v>
      </c>
      <c r="H66" s="712">
        <v>450</v>
      </c>
      <c r="I66" s="738">
        <f t="shared" si="18"/>
        <v>50</v>
      </c>
      <c r="J66" s="738">
        <v>500</v>
      </c>
      <c r="K66" s="712">
        <v>450</v>
      </c>
      <c r="L66" s="697"/>
      <c r="M66" s="669" t="e">
        <f>#REF!+H66</f>
        <v>#REF!</v>
      </c>
      <c r="AM66" s="668"/>
      <c r="AN66" s="664"/>
    </row>
    <row r="67" spans="1:40" ht="30">
      <c r="A67" s="711" t="s">
        <v>2126</v>
      </c>
      <c r="B67" s="697" t="s">
        <v>3541</v>
      </c>
      <c r="C67" s="703" t="s">
        <v>3306</v>
      </c>
      <c r="D67" s="698" t="s">
        <v>2908</v>
      </c>
      <c r="E67" s="698" t="s">
        <v>3767</v>
      </c>
      <c r="F67" s="705" t="s">
        <v>3609</v>
      </c>
      <c r="G67" s="712">
        <v>507</v>
      </c>
      <c r="H67" s="740">
        <v>459</v>
      </c>
      <c r="I67" s="738">
        <f t="shared" si="18"/>
        <v>48</v>
      </c>
      <c r="J67" s="712">
        <v>507</v>
      </c>
      <c r="K67" s="740">
        <v>459</v>
      </c>
      <c r="L67" s="697"/>
      <c r="M67" s="669" t="e">
        <f>#REF!+H67</f>
        <v>#REF!</v>
      </c>
      <c r="AM67" s="668"/>
      <c r="AN67" s="664"/>
    </row>
    <row r="68" spans="1:40" ht="38.25" customHeight="1">
      <c r="A68" s="711" t="s">
        <v>2126</v>
      </c>
      <c r="B68" s="697" t="s">
        <v>3542</v>
      </c>
      <c r="C68" s="698" t="s">
        <v>3543</v>
      </c>
      <c r="D68" s="698" t="s">
        <v>2908</v>
      </c>
      <c r="E68" s="698" t="s">
        <v>3466</v>
      </c>
      <c r="F68" s="705" t="s">
        <v>3609</v>
      </c>
      <c r="G68" s="738">
        <v>441</v>
      </c>
      <c r="H68" s="740">
        <v>399</v>
      </c>
      <c r="I68" s="738">
        <f t="shared" si="18"/>
        <v>42</v>
      </c>
      <c r="J68" s="738">
        <v>441</v>
      </c>
      <c r="K68" s="740">
        <v>399</v>
      </c>
      <c r="L68" s="697"/>
      <c r="M68" s="669" t="e">
        <f>#REF!+H68</f>
        <v>#REF!</v>
      </c>
      <c r="AM68" s="668"/>
      <c r="AN68" s="664"/>
    </row>
    <row r="69" spans="1:40" s="658" customFormat="1" ht="21.75" customHeight="1">
      <c r="A69" s="710">
        <v>3</v>
      </c>
      <c r="B69" s="695" t="s">
        <v>67</v>
      </c>
      <c r="C69" s="706"/>
      <c r="D69" s="763"/>
      <c r="E69" s="763"/>
      <c r="F69" s="741"/>
      <c r="G69" s="709">
        <f>SUM(G70:G71)</f>
        <v>3477</v>
      </c>
      <c r="H69" s="709">
        <f t="shared" ref="H69:K69" si="19">SUM(H70:H71)</f>
        <v>3159</v>
      </c>
      <c r="I69" s="709">
        <f t="shared" si="19"/>
        <v>318</v>
      </c>
      <c r="J69" s="709">
        <v>3477</v>
      </c>
      <c r="K69" s="709">
        <f t="shared" si="19"/>
        <v>3159</v>
      </c>
      <c r="L69" s="695"/>
      <c r="M69" s="669">
        <f>H69*10%</f>
        <v>315.90000000000003</v>
      </c>
      <c r="AM69" s="668"/>
    </row>
    <row r="70" spans="1:40" ht="30">
      <c r="A70" s="711" t="s">
        <v>2126</v>
      </c>
      <c r="B70" s="697" t="s">
        <v>3544</v>
      </c>
      <c r="C70" s="698" t="s">
        <v>3545</v>
      </c>
      <c r="D70" s="698" t="s">
        <v>2168</v>
      </c>
      <c r="E70" s="718" t="s">
        <v>3546</v>
      </c>
      <c r="F70" s="698" t="s">
        <v>3608</v>
      </c>
      <c r="G70" s="712">
        <v>3300</v>
      </c>
      <c r="H70" s="712">
        <f>2000+1000</f>
        <v>3000</v>
      </c>
      <c r="I70" s="712">
        <f>G70-H70</f>
        <v>300</v>
      </c>
      <c r="J70" s="712">
        <v>3300</v>
      </c>
      <c r="K70" s="712">
        <v>3000</v>
      </c>
      <c r="L70" s="697"/>
      <c r="M70" s="659">
        <v>3159</v>
      </c>
      <c r="AM70" s="668"/>
    </row>
    <row r="71" spans="1:40" ht="30">
      <c r="A71" s="711" t="s">
        <v>2126</v>
      </c>
      <c r="B71" s="697" t="s">
        <v>3547</v>
      </c>
      <c r="C71" s="698" t="s">
        <v>3548</v>
      </c>
      <c r="D71" s="698" t="s">
        <v>2168</v>
      </c>
      <c r="E71" s="698" t="s">
        <v>3549</v>
      </c>
      <c r="F71" s="698" t="s">
        <v>3130</v>
      </c>
      <c r="G71" s="712">
        <f>H71+I71</f>
        <v>177</v>
      </c>
      <c r="H71" s="712">
        <v>159</v>
      </c>
      <c r="I71" s="712">
        <v>18</v>
      </c>
      <c r="J71" s="712">
        <v>177</v>
      </c>
      <c r="K71" s="712">
        <v>159</v>
      </c>
      <c r="L71" s="697"/>
      <c r="M71" s="668" t="e">
        <f>#REF!+H71</f>
        <v>#REF!</v>
      </c>
      <c r="AM71" s="668"/>
    </row>
    <row r="73" spans="1:40">
      <c r="B73" s="1051" t="s">
        <v>3643</v>
      </c>
      <c r="C73" s="1051"/>
      <c r="D73" s="1051"/>
      <c r="E73" s="1051"/>
      <c r="F73" s="1051"/>
      <c r="G73" s="1051"/>
      <c r="H73" s="1051"/>
      <c r="I73" s="1051"/>
      <c r="J73" s="1051"/>
      <c r="K73" s="1051"/>
      <c r="L73" s="1051"/>
    </row>
  </sheetData>
  <mergeCells count="15">
    <mergeCell ref="A1:M1"/>
    <mergeCell ref="A2:L2"/>
    <mergeCell ref="A3:L3"/>
    <mergeCell ref="A4:L4"/>
    <mergeCell ref="B73:L73"/>
    <mergeCell ref="A5:A7"/>
    <mergeCell ref="B5:B7"/>
    <mergeCell ref="D5:D7"/>
    <mergeCell ref="C5:C7"/>
    <mergeCell ref="L5:L7"/>
    <mergeCell ref="E5:E7"/>
    <mergeCell ref="G5:I5"/>
    <mergeCell ref="J5:K6"/>
    <mergeCell ref="F5:F7"/>
    <mergeCell ref="G6:I6"/>
  </mergeCells>
  <pageMargins left="0.72" right="0.24" top="0.62" bottom="0.52" header="0.26" footer="0.2"/>
  <pageSetup paperSize="9" scale="97" fitToHeight="0" orientation="landscape" r:id="rId1"/>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
  <sheetViews>
    <sheetView showZeros="0" zoomScale="90" zoomScaleNormal="90" workbookViewId="0">
      <selection activeCell="B5" sqref="B5:B6"/>
    </sheetView>
  </sheetViews>
  <sheetFormatPr defaultColWidth="8.75" defaultRowHeight="15.75"/>
  <cols>
    <col min="1" max="1" width="4.875" style="673" customWidth="1"/>
    <col min="2" max="2" width="52" style="688" customWidth="1"/>
    <col min="3" max="3" width="17.75" style="688" customWidth="1"/>
    <col min="4" max="4" width="8.375" style="688" customWidth="1"/>
    <col min="5" max="5" width="17.5" style="673" customWidth="1"/>
    <col min="6" max="6" width="15.625" style="673" customWidth="1"/>
    <col min="7" max="7" width="17.5" style="673" customWidth="1"/>
    <col min="8" max="8" width="7.375" style="673" customWidth="1"/>
    <col min="9" max="9" width="17.875" style="674" customWidth="1"/>
    <col min="10" max="10" width="11" style="674" bestFit="1" customWidth="1"/>
    <col min="11" max="16384" width="8.75" style="674"/>
  </cols>
  <sheetData>
    <row r="1" spans="1:9" s="647" customFormat="1" ht="20.25">
      <c r="A1" s="1054" t="s">
        <v>3557</v>
      </c>
      <c r="B1" s="1054"/>
      <c r="C1" s="1054"/>
      <c r="D1" s="1054"/>
      <c r="E1" s="1054"/>
      <c r="F1" s="1054"/>
      <c r="G1" s="1054"/>
      <c r="H1" s="1054"/>
    </row>
    <row r="2" spans="1:9" s="647" customFormat="1" ht="43.5" customHeight="1">
      <c r="A2" s="969" t="s">
        <v>3646</v>
      </c>
      <c r="B2" s="969"/>
      <c r="C2" s="969"/>
      <c r="D2" s="969"/>
      <c r="E2" s="969"/>
      <c r="F2" s="969"/>
      <c r="G2" s="969"/>
      <c r="H2" s="969"/>
    </row>
    <row r="3" spans="1:9" ht="18.75">
      <c r="A3" s="1055" t="str">
        <f>PLV!A3</f>
        <v>(Kèm theo Tờ trình số: 191/TTr-UBND ngày  01/10/2022 của UBND huyện Đăk Glei)</v>
      </c>
      <c r="B3" s="970"/>
      <c r="C3" s="970"/>
      <c r="D3" s="970"/>
      <c r="E3" s="970"/>
      <c r="F3" s="970"/>
      <c r="G3" s="970"/>
      <c r="H3" s="970"/>
    </row>
    <row r="4" spans="1:9" ht="18.75" customHeight="1">
      <c r="A4" s="1056" t="s">
        <v>2057</v>
      </c>
      <c r="B4" s="1056"/>
      <c r="C4" s="1056"/>
      <c r="D4" s="1056"/>
      <c r="E4" s="1056"/>
      <c r="F4" s="1056"/>
      <c r="G4" s="1056"/>
      <c r="H4" s="1056"/>
    </row>
    <row r="5" spans="1:9" s="648" customFormat="1" ht="44.25" customHeight="1">
      <c r="A5" s="1057" t="s">
        <v>1883</v>
      </c>
      <c r="B5" s="1057" t="s">
        <v>3047</v>
      </c>
      <c r="C5" s="1057" t="s">
        <v>3061</v>
      </c>
      <c r="D5" s="1057" t="s">
        <v>3046</v>
      </c>
      <c r="E5" s="1058" t="s">
        <v>3076</v>
      </c>
      <c r="F5" s="1058"/>
      <c r="G5" s="1058"/>
      <c r="H5" s="1058" t="s">
        <v>1894</v>
      </c>
    </row>
    <row r="6" spans="1:9" s="648" customFormat="1" ht="105" customHeight="1">
      <c r="A6" s="1057"/>
      <c r="B6" s="1057"/>
      <c r="C6" s="1057"/>
      <c r="D6" s="1057"/>
      <c r="E6" s="759" t="s">
        <v>2097</v>
      </c>
      <c r="F6" s="759" t="s">
        <v>3644</v>
      </c>
      <c r="G6" s="759" t="s">
        <v>3739</v>
      </c>
      <c r="H6" s="1058"/>
    </row>
    <row r="7" spans="1:9" s="649" customFormat="1" ht="48" customHeight="1">
      <c r="A7" s="758" t="s">
        <v>2073</v>
      </c>
      <c r="B7" s="689" t="s">
        <v>3080</v>
      </c>
      <c r="C7" s="760">
        <f>C8</f>
        <v>284775</v>
      </c>
      <c r="D7" s="761"/>
      <c r="E7" s="760">
        <f>E8</f>
        <v>50445</v>
      </c>
      <c r="F7" s="760">
        <f>F8</f>
        <v>12203</v>
      </c>
      <c r="G7" s="760">
        <f>G8</f>
        <v>38242</v>
      </c>
      <c r="H7" s="762"/>
      <c r="I7" s="742"/>
    </row>
    <row r="8" spans="1:9" s="649" customFormat="1" ht="39.75" customHeight="1">
      <c r="A8" s="758" t="s">
        <v>2074</v>
      </c>
      <c r="B8" s="689" t="s">
        <v>3081</v>
      </c>
      <c r="C8" s="760">
        <f>C9+C10</f>
        <v>284775</v>
      </c>
      <c r="D8" s="761"/>
      <c r="E8" s="760">
        <f>E9+E10</f>
        <v>50445</v>
      </c>
      <c r="F8" s="760">
        <f t="shared" ref="F8:G8" si="0">F9+F10</f>
        <v>12203</v>
      </c>
      <c r="G8" s="760">
        <f t="shared" si="0"/>
        <v>38242</v>
      </c>
      <c r="H8" s="762"/>
      <c r="I8" s="742"/>
    </row>
    <row r="9" spans="1:9" s="649" customFormat="1" ht="72" customHeight="1">
      <c r="A9" s="676" t="s">
        <v>1909</v>
      </c>
      <c r="B9" s="892" t="s">
        <v>3075</v>
      </c>
      <c r="C9" s="893">
        <v>260368</v>
      </c>
      <c r="D9" s="895">
        <v>0.1</v>
      </c>
      <c r="E9" s="893">
        <f>F9+G9</f>
        <v>26038</v>
      </c>
      <c r="F9" s="893"/>
      <c r="G9" s="893">
        <v>26038</v>
      </c>
      <c r="H9" s="894"/>
      <c r="I9" s="742"/>
    </row>
    <row r="10" spans="1:9" s="649" customFormat="1" ht="51" customHeight="1">
      <c r="A10" s="676" t="s">
        <v>1934</v>
      </c>
      <c r="B10" s="892" t="s">
        <v>3058</v>
      </c>
      <c r="C10" s="893">
        <v>24407</v>
      </c>
      <c r="D10" s="895">
        <v>1</v>
      </c>
      <c r="E10" s="893">
        <f>F10+G10</f>
        <v>24407</v>
      </c>
      <c r="F10" s="893">
        <v>12203</v>
      </c>
      <c r="G10" s="893">
        <f>12203+1</f>
        <v>12204</v>
      </c>
      <c r="H10" s="894"/>
      <c r="I10" s="742"/>
    </row>
  </sheetData>
  <mergeCells count="10">
    <mergeCell ref="A1:H1"/>
    <mergeCell ref="A3:H3"/>
    <mergeCell ref="A4:H4"/>
    <mergeCell ref="A2:H2"/>
    <mergeCell ref="A5:A6"/>
    <mergeCell ref="B5:B6"/>
    <mergeCell ref="C5:C6"/>
    <mergeCell ref="D5:D6"/>
    <mergeCell ref="E5:G5"/>
    <mergeCell ref="H5:H6"/>
  </mergeCells>
  <pageMargins left="0.79" right="0.32" top="0.63" bottom="0.196850393700787" header="0.31496062992126" footer="0.15748031496063"/>
  <pageSetup paperSize="9" scale="89" fitToHeight="0" orientation="landscape" r:id="rId1"/>
  <headerFooter alignWithMargins="0">
    <oddFooter>&amp;R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workbookViewId="0">
      <selection activeCell="F10" sqref="F10"/>
    </sheetView>
  </sheetViews>
  <sheetFormatPr defaultColWidth="8.25" defaultRowHeight="12.75"/>
  <cols>
    <col min="1" max="1" width="4.125" style="755" bestFit="1" customWidth="1"/>
    <col min="2" max="2" width="28.25" style="756" customWidth="1"/>
    <col min="3" max="4" width="8" style="756" customWidth="1"/>
    <col min="5" max="7" width="9.125" style="756" customWidth="1"/>
    <col min="8" max="8" width="9" style="756" customWidth="1"/>
    <col min="9" max="9" width="8.75" style="756" customWidth="1"/>
    <col min="10" max="10" width="10.875" style="756" customWidth="1"/>
    <col min="11" max="11" width="8.875" style="756" customWidth="1"/>
    <col min="12" max="12" width="9.25" style="756" customWidth="1"/>
    <col min="13" max="13" width="6.25" style="756" customWidth="1"/>
    <col min="14" max="14" width="8.25" style="756"/>
    <col min="15" max="15" width="12.875" style="756" customWidth="1"/>
    <col min="16" max="250" width="8.25" style="756"/>
    <col min="251" max="251" width="4.125" style="756" bestFit="1" customWidth="1"/>
    <col min="252" max="252" width="25" style="756" customWidth="1"/>
    <col min="253" max="253" width="14.875" style="756" customWidth="1"/>
    <col min="254" max="254" width="13.25" style="756" customWidth="1"/>
    <col min="255" max="255" width="7.625" style="756" customWidth="1"/>
    <col min="256" max="256" width="7.75" style="756" customWidth="1"/>
    <col min="257" max="257" width="9.75" style="756" customWidth="1"/>
    <col min="258" max="258" width="7.75" style="756" customWidth="1"/>
    <col min="259" max="259" width="9.75" style="756" customWidth="1"/>
    <col min="260" max="260" width="10.25" style="756" customWidth="1"/>
    <col min="261" max="266" width="9.75" style="756" customWidth="1"/>
    <col min="267" max="267" width="9.5" style="756" customWidth="1"/>
    <col min="268" max="268" width="7.75" style="756" customWidth="1"/>
    <col min="269" max="269" width="13.875" style="756" customWidth="1"/>
    <col min="270" max="506" width="8.25" style="756"/>
    <col min="507" max="507" width="4.125" style="756" bestFit="1" customWidth="1"/>
    <col min="508" max="508" width="25" style="756" customWidth="1"/>
    <col min="509" max="509" width="14.875" style="756" customWidth="1"/>
    <col min="510" max="510" width="13.25" style="756" customWidth="1"/>
    <col min="511" max="511" width="7.625" style="756" customWidth="1"/>
    <col min="512" max="512" width="7.75" style="756" customWidth="1"/>
    <col min="513" max="513" width="9.75" style="756" customWidth="1"/>
    <col min="514" max="514" width="7.75" style="756" customWidth="1"/>
    <col min="515" max="515" width="9.75" style="756" customWidth="1"/>
    <col min="516" max="516" width="10.25" style="756" customWidth="1"/>
    <col min="517" max="522" width="9.75" style="756" customWidth="1"/>
    <col min="523" max="523" width="9.5" style="756" customWidth="1"/>
    <col min="524" max="524" width="7.75" style="756" customWidth="1"/>
    <col min="525" max="525" width="13.875" style="756" customWidth="1"/>
    <col min="526" max="762" width="8.25" style="756"/>
    <col min="763" max="763" width="4.125" style="756" bestFit="1" customWidth="1"/>
    <col min="764" max="764" width="25" style="756" customWidth="1"/>
    <col min="765" max="765" width="14.875" style="756" customWidth="1"/>
    <col min="766" max="766" width="13.25" style="756" customWidth="1"/>
    <col min="767" max="767" width="7.625" style="756" customWidth="1"/>
    <col min="768" max="768" width="7.75" style="756" customWidth="1"/>
    <col min="769" max="769" width="9.75" style="756" customWidth="1"/>
    <col min="770" max="770" width="7.75" style="756" customWidth="1"/>
    <col min="771" max="771" width="9.75" style="756" customWidth="1"/>
    <col min="772" max="772" width="10.25" style="756" customWidth="1"/>
    <col min="773" max="778" width="9.75" style="756" customWidth="1"/>
    <col min="779" max="779" width="9.5" style="756" customWidth="1"/>
    <col min="780" max="780" width="7.75" style="756" customWidth="1"/>
    <col min="781" max="781" width="13.875" style="756" customWidth="1"/>
    <col min="782" max="1018" width="8.25" style="756"/>
    <col min="1019" max="1019" width="4.125" style="756" bestFit="1" customWidth="1"/>
    <col min="1020" max="1020" width="25" style="756" customWidth="1"/>
    <col min="1021" max="1021" width="14.875" style="756" customWidth="1"/>
    <col min="1022" max="1022" width="13.25" style="756" customWidth="1"/>
    <col min="1023" max="1023" width="7.625" style="756" customWidth="1"/>
    <col min="1024" max="1024" width="7.75" style="756" customWidth="1"/>
    <col min="1025" max="1025" width="9.75" style="756" customWidth="1"/>
    <col min="1026" max="1026" width="7.75" style="756" customWidth="1"/>
    <col min="1027" max="1027" width="9.75" style="756" customWidth="1"/>
    <col min="1028" max="1028" width="10.25" style="756" customWidth="1"/>
    <col min="1029" max="1034" width="9.75" style="756" customWidth="1"/>
    <col min="1035" max="1035" width="9.5" style="756" customWidth="1"/>
    <col min="1036" max="1036" width="7.75" style="756" customWidth="1"/>
    <col min="1037" max="1037" width="13.875" style="756" customWidth="1"/>
    <col min="1038" max="1274" width="8.25" style="756"/>
    <col min="1275" max="1275" width="4.125" style="756" bestFit="1" customWidth="1"/>
    <col min="1276" max="1276" width="25" style="756" customWidth="1"/>
    <col min="1277" max="1277" width="14.875" style="756" customWidth="1"/>
    <col min="1278" max="1278" width="13.25" style="756" customWidth="1"/>
    <col min="1279" max="1279" width="7.625" style="756" customWidth="1"/>
    <col min="1280" max="1280" width="7.75" style="756" customWidth="1"/>
    <col min="1281" max="1281" width="9.75" style="756" customWidth="1"/>
    <col min="1282" max="1282" width="7.75" style="756" customWidth="1"/>
    <col min="1283" max="1283" width="9.75" style="756" customWidth="1"/>
    <col min="1284" max="1284" width="10.25" style="756" customWidth="1"/>
    <col min="1285" max="1290" width="9.75" style="756" customWidth="1"/>
    <col min="1291" max="1291" width="9.5" style="756" customWidth="1"/>
    <col min="1292" max="1292" width="7.75" style="756" customWidth="1"/>
    <col min="1293" max="1293" width="13.875" style="756" customWidth="1"/>
    <col min="1294" max="1530" width="8.25" style="756"/>
    <col min="1531" max="1531" width="4.125" style="756" bestFit="1" customWidth="1"/>
    <col min="1532" max="1532" width="25" style="756" customWidth="1"/>
    <col min="1533" max="1533" width="14.875" style="756" customWidth="1"/>
    <col min="1534" max="1534" width="13.25" style="756" customWidth="1"/>
    <col min="1535" max="1535" width="7.625" style="756" customWidth="1"/>
    <col min="1536" max="1536" width="7.75" style="756" customWidth="1"/>
    <col min="1537" max="1537" width="9.75" style="756" customWidth="1"/>
    <col min="1538" max="1538" width="7.75" style="756" customWidth="1"/>
    <col min="1539" max="1539" width="9.75" style="756" customWidth="1"/>
    <col min="1540" max="1540" width="10.25" style="756" customWidth="1"/>
    <col min="1541" max="1546" width="9.75" style="756" customWidth="1"/>
    <col min="1547" max="1547" width="9.5" style="756" customWidth="1"/>
    <col min="1548" max="1548" width="7.75" style="756" customWidth="1"/>
    <col min="1549" max="1549" width="13.875" style="756" customWidth="1"/>
    <col min="1550" max="1786" width="8.25" style="756"/>
    <col min="1787" max="1787" width="4.125" style="756" bestFit="1" customWidth="1"/>
    <col min="1788" max="1788" width="25" style="756" customWidth="1"/>
    <col min="1789" max="1789" width="14.875" style="756" customWidth="1"/>
    <col min="1790" max="1790" width="13.25" style="756" customWidth="1"/>
    <col min="1791" max="1791" width="7.625" style="756" customWidth="1"/>
    <col min="1792" max="1792" width="7.75" style="756" customWidth="1"/>
    <col min="1793" max="1793" width="9.75" style="756" customWidth="1"/>
    <col min="1794" max="1794" width="7.75" style="756" customWidth="1"/>
    <col min="1795" max="1795" width="9.75" style="756" customWidth="1"/>
    <col min="1796" max="1796" width="10.25" style="756" customWidth="1"/>
    <col min="1797" max="1802" width="9.75" style="756" customWidth="1"/>
    <col min="1803" max="1803" width="9.5" style="756" customWidth="1"/>
    <col min="1804" max="1804" width="7.75" style="756" customWidth="1"/>
    <col min="1805" max="1805" width="13.875" style="756" customWidth="1"/>
    <col min="1806" max="2042" width="8.25" style="756"/>
    <col min="2043" max="2043" width="4.125" style="756" bestFit="1" customWidth="1"/>
    <col min="2044" max="2044" width="25" style="756" customWidth="1"/>
    <col min="2045" max="2045" width="14.875" style="756" customWidth="1"/>
    <col min="2046" max="2046" width="13.25" style="756" customWidth="1"/>
    <col min="2047" max="2047" width="7.625" style="756" customWidth="1"/>
    <col min="2048" max="2048" width="7.75" style="756" customWidth="1"/>
    <col min="2049" max="2049" width="9.75" style="756" customWidth="1"/>
    <col min="2050" max="2050" width="7.75" style="756" customWidth="1"/>
    <col min="2051" max="2051" width="9.75" style="756" customWidth="1"/>
    <col min="2052" max="2052" width="10.25" style="756" customWidth="1"/>
    <col min="2053" max="2058" width="9.75" style="756" customWidth="1"/>
    <col min="2059" max="2059" width="9.5" style="756" customWidth="1"/>
    <col min="2060" max="2060" width="7.75" style="756" customWidth="1"/>
    <col min="2061" max="2061" width="13.875" style="756" customWidth="1"/>
    <col min="2062" max="2298" width="8.25" style="756"/>
    <col min="2299" max="2299" width="4.125" style="756" bestFit="1" customWidth="1"/>
    <col min="2300" max="2300" width="25" style="756" customWidth="1"/>
    <col min="2301" max="2301" width="14.875" style="756" customWidth="1"/>
    <col min="2302" max="2302" width="13.25" style="756" customWidth="1"/>
    <col min="2303" max="2303" width="7.625" style="756" customWidth="1"/>
    <col min="2304" max="2304" width="7.75" style="756" customWidth="1"/>
    <col min="2305" max="2305" width="9.75" style="756" customWidth="1"/>
    <col min="2306" max="2306" width="7.75" style="756" customWidth="1"/>
    <col min="2307" max="2307" width="9.75" style="756" customWidth="1"/>
    <col min="2308" max="2308" width="10.25" style="756" customWidth="1"/>
    <col min="2309" max="2314" width="9.75" style="756" customWidth="1"/>
    <col min="2315" max="2315" width="9.5" style="756" customWidth="1"/>
    <col min="2316" max="2316" width="7.75" style="756" customWidth="1"/>
    <col min="2317" max="2317" width="13.875" style="756" customWidth="1"/>
    <col min="2318" max="2554" width="8.25" style="756"/>
    <col min="2555" max="2555" width="4.125" style="756" bestFit="1" customWidth="1"/>
    <col min="2556" max="2556" width="25" style="756" customWidth="1"/>
    <col min="2557" max="2557" width="14.875" style="756" customWidth="1"/>
    <col min="2558" max="2558" width="13.25" style="756" customWidth="1"/>
    <col min="2559" max="2559" width="7.625" style="756" customWidth="1"/>
    <col min="2560" max="2560" width="7.75" style="756" customWidth="1"/>
    <col min="2561" max="2561" width="9.75" style="756" customWidth="1"/>
    <col min="2562" max="2562" width="7.75" style="756" customWidth="1"/>
    <col min="2563" max="2563" width="9.75" style="756" customWidth="1"/>
    <col min="2564" max="2564" width="10.25" style="756" customWidth="1"/>
    <col min="2565" max="2570" width="9.75" style="756" customWidth="1"/>
    <col min="2571" max="2571" width="9.5" style="756" customWidth="1"/>
    <col min="2572" max="2572" width="7.75" style="756" customWidth="1"/>
    <col min="2573" max="2573" width="13.875" style="756" customWidth="1"/>
    <col min="2574" max="2810" width="8.25" style="756"/>
    <col min="2811" max="2811" width="4.125" style="756" bestFit="1" customWidth="1"/>
    <col min="2812" max="2812" width="25" style="756" customWidth="1"/>
    <col min="2813" max="2813" width="14.875" style="756" customWidth="1"/>
    <col min="2814" max="2814" width="13.25" style="756" customWidth="1"/>
    <col min="2815" max="2815" width="7.625" style="756" customWidth="1"/>
    <col min="2816" max="2816" width="7.75" style="756" customWidth="1"/>
    <col min="2817" max="2817" width="9.75" style="756" customWidth="1"/>
    <col min="2818" max="2818" width="7.75" style="756" customWidth="1"/>
    <col min="2819" max="2819" width="9.75" style="756" customWidth="1"/>
    <col min="2820" max="2820" width="10.25" style="756" customWidth="1"/>
    <col min="2821" max="2826" width="9.75" style="756" customWidth="1"/>
    <col min="2827" max="2827" width="9.5" style="756" customWidth="1"/>
    <col min="2828" max="2828" width="7.75" style="756" customWidth="1"/>
    <col min="2829" max="2829" width="13.875" style="756" customWidth="1"/>
    <col min="2830" max="3066" width="8.25" style="756"/>
    <col min="3067" max="3067" width="4.125" style="756" bestFit="1" customWidth="1"/>
    <col min="3068" max="3068" width="25" style="756" customWidth="1"/>
    <col min="3069" max="3069" width="14.875" style="756" customWidth="1"/>
    <col min="3070" max="3070" width="13.25" style="756" customWidth="1"/>
    <col min="3071" max="3071" width="7.625" style="756" customWidth="1"/>
    <col min="3072" max="3072" width="7.75" style="756" customWidth="1"/>
    <col min="3073" max="3073" width="9.75" style="756" customWidth="1"/>
    <col min="3074" max="3074" width="7.75" style="756" customWidth="1"/>
    <col min="3075" max="3075" width="9.75" style="756" customWidth="1"/>
    <col min="3076" max="3076" width="10.25" style="756" customWidth="1"/>
    <col min="3077" max="3082" width="9.75" style="756" customWidth="1"/>
    <col min="3083" max="3083" width="9.5" style="756" customWidth="1"/>
    <col min="3084" max="3084" width="7.75" style="756" customWidth="1"/>
    <col min="3085" max="3085" width="13.875" style="756" customWidth="1"/>
    <col min="3086" max="3322" width="8.25" style="756"/>
    <col min="3323" max="3323" width="4.125" style="756" bestFit="1" customWidth="1"/>
    <col min="3324" max="3324" width="25" style="756" customWidth="1"/>
    <col min="3325" max="3325" width="14.875" style="756" customWidth="1"/>
    <col min="3326" max="3326" width="13.25" style="756" customWidth="1"/>
    <col min="3327" max="3327" width="7.625" style="756" customWidth="1"/>
    <col min="3328" max="3328" width="7.75" style="756" customWidth="1"/>
    <col min="3329" max="3329" width="9.75" style="756" customWidth="1"/>
    <col min="3330" max="3330" width="7.75" style="756" customWidth="1"/>
    <col min="3331" max="3331" width="9.75" style="756" customWidth="1"/>
    <col min="3332" max="3332" width="10.25" style="756" customWidth="1"/>
    <col min="3333" max="3338" width="9.75" style="756" customWidth="1"/>
    <col min="3339" max="3339" width="9.5" style="756" customWidth="1"/>
    <col min="3340" max="3340" width="7.75" style="756" customWidth="1"/>
    <col min="3341" max="3341" width="13.875" style="756" customWidth="1"/>
    <col min="3342" max="3578" width="8.25" style="756"/>
    <col min="3579" max="3579" width="4.125" style="756" bestFit="1" customWidth="1"/>
    <col min="3580" max="3580" width="25" style="756" customWidth="1"/>
    <col min="3581" max="3581" width="14.875" style="756" customWidth="1"/>
    <col min="3582" max="3582" width="13.25" style="756" customWidth="1"/>
    <col min="3583" max="3583" width="7.625" style="756" customWidth="1"/>
    <col min="3584" max="3584" width="7.75" style="756" customWidth="1"/>
    <col min="3585" max="3585" width="9.75" style="756" customWidth="1"/>
    <col min="3586" max="3586" width="7.75" style="756" customWidth="1"/>
    <col min="3587" max="3587" width="9.75" style="756" customWidth="1"/>
    <col min="3588" max="3588" width="10.25" style="756" customWidth="1"/>
    <col min="3589" max="3594" width="9.75" style="756" customWidth="1"/>
    <col min="3595" max="3595" width="9.5" style="756" customWidth="1"/>
    <col min="3596" max="3596" width="7.75" style="756" customWidth="1"/>
    <col min="3597" max="3597" width="13.875" style="756" customWidth="1"/>
    <col min="3598" max="3834" width="8.25" style="756"/>
    <col min="3835" max="3835" width="4.125" style="756" bestFit="1" customWidth="1"/>
    <col min="3836" max="3836" width="25" style="756" customWidth="1"/>
    <col min="3837" max="3837" width="14.875" style="756" customWidth="1"/>
    <col min="3838" max="3838" width="13.25" style="756" customWidth="1"/>
    <col min="3839" max="3839" width="7.625" style="756" customWidth="1"/>
    <col min="3840" max="3840" width="7.75" style="756" customWidth="1"/>
    <col min="3841" max="3841" width="9.75" style="756" customWidth="1"/>
    <col min="3842" max="3842" width="7.75" style="756" customWidth="1"/>
    <col min="3843" max="3843" width="9.75" style="756" customWidth="1"/>
    <col min="3844" max="3844" width="10.25" style="756" customWidth="1"/>
    <col min="3845" max="3850" width="9.75" style="756" customWidth="1"/>
    <col min="3851" max="3851" width="9.5" style="756" customWidth="1"/>
    <col min="3852" max="3852" width="7.75" style="756" customWidth="1"/>
    <col min="3853" max="3853" width="13.875" style="756" customWidth="1"/>
    <col min="3854" max="4090" width="8.25" style="756"/>
    <col min="4091" max="4091" width="4.125" style="756" bestFit="1" customWidth="1"/>
    <col min="4092" max="4092" width="25" style="756" customWidth="1"/>
    <col min="4093" max="4093" width="14.875" style="756" customWidth="1"/>
    <col min="4094" max="4094" width="13.25" style="756" customWidth="1"/>
    <col min="4095" max="4095" width="7.625" style="756" customWidth="1"/>
    <col min="4096" max="4096" width="7.75" style="756" customWidth="1"/>
    <col min="4097" max="4097" width="9.75" style="756" customWidth="1"/>
    <col min="4098" max="4098" width="7.75" style="756" customWidth="1"/>
    <col min="4099" max="4099" width="9.75" style="756" customWidth="1"/>
    <col min="4100" max="4100" width="10.25" style="756" customWidth="1"/>
    <col min="4101" max="4106" width="9.75" style="756" customWidth="1"/>
    <col min="4107" max="4107" width="9.5" style="756" customWidth="1"/>
    <col min="4108" max="4108" width="7.75" style="756" customWidth="1"/>
    <col min="4109" max="4109" width="13.875" style="756" customWidth="1"/>
    <col min="4110" max="4346" width="8.25" style="756"/>
    <col min="4347" max="4347" width="4.125" style="756" bestFit="1" customWidth="1"/>
    <col min="4348" max="4348" width="25" style="756" customWidth="1"/>
    <col min="4349" max="4349" width="14.875" style="756" customWidth="1"/>
    <col min="4350" max="4350" width="13.25" style="756" customWidth="1"/>
    <col min="4351" max="4351" width="7.625" style="756" customWidth="1"/>
    <col min="4352" max="4352" width="7.75" style="756" customWidth="1"/>
    <col min="4353" max="4353" width="9.75" style="756" customWidth="1"/>
    <col min="4354" max="4354" width="7.75" style="756" customWidth="1"/>
    <col min="4355" max="4355" width="9.75" style="756" customWidth="1"/>
    <col min="4356" max="4356" width="10.25" style="756" customWidth="1"/>
    <col min="4357" max="4362" width="9.75" style="756" customWidth="1"/>
    <col min="4363" max="4363" width="9.5" style="756" customWidth="1"/>
    <col min="4364" max="4364" width="7.75" style="756" customWidth="1"/>
    <col min="4365" max="4365" width="13.875" style="756" customWidth="1"/>
    <col min="4366" max="4602" width="8.25" style="756"/>
    <col min="4603" max="4603" width="4.125" style="756" bestFit="1" customWidth="1"/>
    <col min="4604" max="4604" width="25" style="756" customWidth="1"/>
    <col min="4605" max="4605" width="14.875" style="756" customWidth="1"/>
    <col min="4606" max="4606" width="13.25" style="756" customWidth="1"/>
    <col min="4607" max="4607" width="7.625" style="756" customWidth="1"/>
    <col min="4608" max="4608" width="7.75" style="756" customWidth="1"/>
    <col min="4609" max="4609" width="9.75" style="756" customWidth="1"/>
    <col min="4610" max="4610" width="7.75" style="756" customWidth="1"/>
    <col min="4611" max="4611" width="9.75" style="756" customWidth="1"/>
    <col min="4612" max="4612" width="10.25" style="756" customWidth="1"/>
    <col min="4613" max="4618" width="9.75" style="756" customWidth="1"/>
    <col min="4619" max="4619" width="9.5" style="756" customWidth="1"/>
    <col min="4620" max="4620" width="7.75" style="756" customWidth="1"/>
    <col min="4621" max="4621" width="13.875" style="756" customWidth="1"/>
    <col min="4622" max="4858" width="8.25" style="756"/>
    <col min="4859" max="4859" width="4.125" style="756" bestFit="1" customWidth="1"/>
    <col min="4860" max="4860" width="25" style="756" customWidth="1"/>
    <col min="4861" max="4861" width="14.875" style="756" customWidth="1"/>
    <col min="4862" max="4862" width="13.25" style="756" customWidth="1"/>
    <col min="4863" max="4863" width="7.625" style="756" customWidth="1"/>
    <col min="4864" max="4864" width="7.75" style="756" customWidth="1"/>
    <col min="4865" max="4865" width="9.75" style="756" customWidth="1"/>
    <col min="4866" max="4866" width="7.75" style="756" customWidth="1"/>
    <col min="4867" max="4867" width="9.75" style="756" customWidth="1"/>
    <col min="4868" max="4868" width="10.25" style="756" customWidth="1"/>
    <col min="4869" max="4874" width="9.75" style="756" customWidth="1"/>
    <col min="4875" max="4875" width="9.5" style="756" customWidth="1"/>
    <col min="4876" max="4876" width="7.75" style="756" customWidth="1"/>
    <col min="4877" max="4877" width="13.875" style="756" customWidth="1"/>
    <col min="4878" max="5114" width="8.25" style="756"/>
    <col min="5115" max="5115" width="4.125" style="756" bestFit="1" customWidth="1"/>
    <col min="5116" max="5116" width="25" style="756" customWidth="1"/>
    <col min="5117" max="5117" width="14.875" style="756" customWidth="1"/>
    <col min="5118" max="5118" width="13.25" style="756" customWidth="1"/>
    <col min="5119" max="5119" width="7.625" style="756" customWidth="1"/>
    <col min="5120" max="5120" width="7.75" style="756" customWidth="1"/>
    <col min="5121" max="5121" width="9.75" style="756" customWidth="1"/>
    <col min="5122" max="5122" width="7.75" style="756" customWidth="1"/>
    <col min="5123" max="5123" width="9.75" style="756" customWidth="1"/>
    <col min="5124" max="5124" width="10.25" style="756" customWidth="1"/>
    <col min="5125" max="5130" width="9.75" style="756" customWidth="1"/>
    <col min="5131" max="5131" width="9.5" style="756" customWidth="1"/>
    <col min="5132" max="5132" width="7.75" style="756" customWidth="1"/>
    <col min="5133" max="5133" width="13.875" style="756" customWidth="1"/>
    <col min="5134" max="5370" width="8.25" style="756"/>
    <col min="5371" max="5371" width="4.125" style="756" bestFit="1" customWidth="1"/>
    <col min="5372" max="5372" width="25" style="756" customWidth="1"/>
    <col min="5373" max="5373" width="14.875" style="756" customWidth="1"/>
    <col min="5374" max="5374" width="13.25" style="756" customWidth="1"/>
    <col min="5375" max="5375" width="7.625" style="756" customWidth="1"/>
    <col min="5376" max="5376" width="7.75" style="756" customWidth="1"/>
    <col min="5377" max="5377" width="9.75" style="756" customWidth="1"/>
    <col min="5378" max="5378" width="7.75" style="756" customWidth="1"/>
    <col min="5379" max="5379" width="9.75" style="756" customWidth="1"/>
    <col min="5380" max="5380" width="10.25" style="756" customWidth="1"/>
    <col min="5381" max="5386" width="9.75" style="756" customWidth="1"/>
    <col min="5387" max="5387" width="9.5" style="756" customWidth="1"/>
    <col min="5388" max="5388" width="7.75" style="756" customWidth="1"/>
    <col min="5389" max="5389" width="13.875" style="756" customWidth="1"/>
    <col min="5390" max="5626" width="8.25" style="756"/>
    <col min="5627" max="5627" width="4.125" style="756" bestFit="1" customWidth="1"/>
    <col min="5628" max="5628" width="25" style="756" customWidth="1"/>
    <col min="5629" max="5629" width="14.875" style="756" customWidth="1"/>
    <col min="5630" max="5630" width="13.25" style="756" customWidth="1"/>
    <col min="5631" max="5631" width="7.625" style="756" customWidth="1"/>
    <col min="5632" max="5632" width="7.75" style="756" customWidth="1"/>
    <col min="5633" max="5633" width="9.75" style="756" customWidth="1"/>
    <col min="5634" max="5634" width="7.75" style="756" customWidth="1"/>
    <col min="5635" max="5635" width="9.75" style="756" customWidth="1"/>
    <col min="5636" max="5636" width="10.25" style="756" customWidth="1"/>
    <col min="5637" max="5642" width="9.75" style="756" customWidth="1"/>
    <col min="5643" max="5643" width="9.5" style="756" customWidth="1"/>
    <col min="5644" max="5644" width="7.75" style="756" customWidth="1"/>
    <col min="5645" max="5645" width="13.875" style="756" customWidth="1"/>
    <col min="5646" max="5882" width="8.25" style="756"/>
    <col min="5883" max="5883" width="4.125" style="756" bestFit="1" customWidth="1"/>
    <col min="5884" max="5884" width="25" style="756" customWidth="1"/>
    <col min="5885" max="5885" width="14.875" style="756" customWidth="1"/>
    <col min="5886" max="5886" width="13.25" style="756" customWidth="1"/>
    <col min="5887" max="5887" width="7.625" style="756" customWidth="1"/>
    <col min="5888" max="5888" width="7.75" style="756" customWidth="1"/>
    <col min="5889" max="5889" width="9.75" style="756" customWidth="1"/>
    <col min="5890" max="5890" width="7.75" style="756" customWidth="1"/>
    <col min="5891" max="5891" width="9.75" style="756" customWidth="1"/>
    <col min="5892" max="5892" width="10.25" style="756" customWidth="1"/>
    <col min="5893" max="5898" width="9.75" style="756" customWidth="1"/>
    <col min="5899" max="5899" width="9.5" style="756" customWidth="1"/>
    <col min="5900" max="5900" width="7.75" style="756" customWidth="1"/>
    <col min="5901" max="5901" width="13.875" style="756" customWidth="1"/>
    <col min="5902" max="6138" width="8.25" style="756"/>
    <col min="6139" max="6139" width="4.125" style="756" bestFit="1" customWidth="1"/>
    <col min="6140" max="6140" width="25" style="756" customWidth="1"/>
    <col min="6141" max="6141" width="14.875" style="756" customWidth="1"/>
    <col min="6142" max="6142" width="13.25" style="756" customWidth="1"/>
    <col min="6143" max="6143" width="7.625" style="756" customWidth="1"/>
    <col min="6144" max="6144" width="7.75" style="756" customWidth="1"/>
    <col min="6145" max="6145" width="9.75" style="756" customWidth="1"/>
    <col min="6146" max="6146" width="7.75" style="756" customWidth="1"/>
    <col min="6147" max="6147" width="9.75" style="756" customWidth="1"/>
    <col min="6148" max="6148" width="10.25" style="756" customWidth="1"/>
    <col min="6149" max="6154" width="9.75" style="756" customWidth="1"/>
    <col min="6155" max="6155" width="9.5" style="756" customWidth="1"/>
    <col min="6156" max="6156" width="7.75" style="756" customWidth="1"/>
    <col min="6157" max="6157" width="13.875" style="756" customWidth="1"/>
    <col min="6158" max="6394" width="8.25" style="756"/>
    <col min="6395" max="6395" width="4.125" style="756" bestFit="1" customWidth="1"/>
    <col min="6396" max="6396" width="25" style="756" customWidth="1"/>
    <col min="6397" max="6397" width="14.875" style="756" customWidth="1"/>
    <col min="6398" max="6398" width="13.25" style="756" customWidth="1"/>
    <col min="6399" max="6399" width="7.625" style="756" customWidth="1"/>
    <col min="6400" max="6400" width="7.75" style="756" customWidth="1"/>
    <col min="6401" max="6401" width="9.75" style="756" customWidth="1"/>
    <col min="6402" max="6402" width="7.75" style="756" customWidth="1"/>
    <col min="6403" max="6403" width="9.75" style="756" customWidth="1"/>
    <col min="6404" max="6404" width="10.25" style="756" customWidth="1"/>
    <col min="6405" max="6410" width="9.75" style="756" customWidth="1"/>
    <col min="6411" max="6411" width="9.5" style="756" customWidth="1"/>
    <col min="6412" max="6412" width="7.75" style="756" customWidth="1"/>
    <col min="6413" max="6413" width="13.875" style="756" customWidth="1"/>
    <col min="6414" max="6650" width="8.25" style="756"/>
    <col min="6651" max="6651" width="4.125" style="756" bestFit="1" customWidth="1"/>
    <col min="6652" max="6652" width="25" style="756" customWidth="1"/>
    <col min="6653" max="6653" width="14.875" style="756" customWidth="1"/>
    <col min="6654" max="6654" width="13.25" style="756" customWidth="1"/>
    <col min="6655" max="6655" width="7.625" style="756" customWidth="1"/>
    <col min="6656" max="6656" width="7.75" style="756" customWidth="1"/>
    <col min="6657" max="6657" width="9.75" style="756" customWidth="1"/>
    <col min="6658" max="6658" width="7.75" style="756" customWidth="1"/>
    <col min="6659" max="6659" width="9.75" style="756" customWidth="1"/>
    <col min="6660" max="6660" width="10.25" style="756" customWidth="1"/>
    <col min="6661" max="6666" width="9.75" style="756" customWidth="1"/>
    <col min="6667" max="6667" width="9.5" style="756" customWidth="1"/>
    <col min="6668" max="6668" width="7.75" style="756" customWidth="1"/>
    <col min="6669" max="6669" width="13.875" style="756" customWidth="1"/>
    <col min="6670" max="6906" width="8.25" style="756"/>
    <col min="6907" max="6907" width="4.125" style="756" bestFit="1" customWidth="1"/>
    <col min="6908" max="6908" width="25" style="756" customWidth="1"/>
    <col min="6909" max="6909" width="14.875" style="756" customWidth="1"/>
    <col min="6910" max="6910" width="13.25" style="756" customWidth="1"/>
    <col min="6911" max="6911" width="7.625" style="756" customWidth="1"/>
    <col min="6912" max="6912" width="7.75" style="756" customWidth="1"/>
    <col min="6913" max="6913" width="9.75" style="756" customWidth="1"/>
    <col min="6914" max="6914" width="7.75" style="756" customWidth="1"/>
    <col min="6915" max="6915" width="9.75" style="756" customWidth="1"/>
    <col min="6916" max="6916" width="10.25" style="756" customWidth="1"/>
    <col min="6917" max="6922" width="9.75" style="756" customWidth="1"/>
    <col min="6923" max="6923" width="9.5" style="756" customWidth="1"/>
    <col min="6924" max="6924" width="7.75" style="756" customWidth="1"/>
    <col min="6925" max="6925" width="13.875" style="756" customWidth="1"/>
    <col min="6926" max="7162" width="8.25" style="756"/>
    <col min="7163" max="7163" width="4.125" style="756" bestFit="1" customWidth="1"/>
    <col min="7164" max="7164" width="25" style="756" customWidth="1"/>
    <col min="7165" max="7165" width="14.875" style="756" customWidth="1"/>
    <col min="7166" max="7166" width="13.25" style="756" customWidth="1"/>
    <col min="7167" max="7167" width="7.625" style="756" customWidth="1"/>
    <col min="7168" max="7168" width="7.75" style="756" customWidth="1"/>
    <col min="7169" max="7169" width="9.75" style="756" customWidth="1"/>
    <col min="7170" max="7170" width="7.75" style="756" customWidth="1"/>
    <col min="7171" max="7171" width="9.75" style="756" customWidth="1"/>
    <col min="7172" max="7172" width="10.25" style="756" customWidth="1"/>
    <col min="7173" max="7178" width="9.75" style="756" customWidth="1"/>
    <col min="7179" max="7179" width="9.5" style="756" customWidth="1"/>
    <col min="7180" max="7180" width="7.75" style="756" customWidth="1"/>
    <col min="7181" max="7181" width="13.875" style="756" customWidth="1"/>
    <col min="7182" max="7418" width="8.25" style="756"/>
    <col min="7419" max="7419" width="4.125" style="756" bestFit="1" customWidth="1"/>
    <col min="7420" max="7420" width="25" style="756" customWidth="1"/>
    <col min="7421" max="7421" width="14.875" style="756" customWidth="1"/>
    <col min="7422" max="7422" width="13.25" style="756" customWidth="1"/>
    <col min="7423" max="7423" width="7.625" style="756" customWidth="1"/>
    <col min="7424" max="7424" width="7.75" style="756" customWidth="1"/>
    <col min="7425" max="7425" width="9.75" style="756" customWidth="1"/>
    <col min="7426" max="7426" width="7.75" style="756" customWidth="1"/>
    <col min="7427" max="7427" width="9.75" style="756" customWidth="1"/>
    <col min="7428" max="7428" width="10.25" style="756" customWidth="1"/>
    <col min="7429" max="7434" width="9.75" style="756" customWidth="1"/>
    <col min="7435" max="7435" width="9.5" style="756" customWidth="1"/>
    <col min="7436" max="7436" width="7.75" style="756" customWidth="1"/>
    <col min="7437" max="7437" width="13.875" style="756" customWidth="1"/>
    <col min="7438" max="7674" width="8.25" style="756"/>
    <col min="7675" max="7675" width="4.125" style="756" bestFit="1" customWidth="1"/>
    <col min="7676" max="7676" width="25" style="756" customWidth="1"/>
    <col min="7677" max="7677" width="14.875" style="756" customWidth="1"/>
    <col min="7678" max="7678" width="13.25" style="756" customWidth="1"/>
    <col min="7679" max="7679" width="7.625" style="756" customWidth="1"/>
    <col min="7680" max="7680" width="7.75" style="756" customWidth="1"/>
    <col min="7681" max="7681" width="9.75" style="756" customWidth="1"/>
    <col min="7682" max="7682" width="7.75" style="756" customWidth="1"/>
    <col min="7683" max="7683" width="9.75" style="756" customWidth="1"/>
    <col min="7684" max="7684" width="10.25" style="756" customWidth="1"/>
    <col min="7685" max="7690" width="9.75" style="756" customWidth="1"/>
    <col min="7691" max="7691" width="9.5" style="756" customWidth="1"/>
    <col min="7692" max="7692" width="7.75" style="756" customWidth="1"/>
    <col min="7693" max="7693" width="13.875" style="756" customWidth="1"/>
    <col min="7694" max="7930" width="8.25" style="756"/>
    <col min="7931" max="7931" width="4.125" style="756" bestFit="1" customWidth="1"/>
    <col min="7932" max="7932" width="25" style="756" customWidth="1"/>
    <col min="7933" max="7933" width="14.875" style="756" customWidth="1"/>
    <col min="7934" max="7934" width="13.25" style="756" customWidth="1"/>
    <col min="7935" max="7935" width="7.625" style="756" customWidth="1"/>
    <col min="7936" max="7936" width="7.75" style="756" customWidth="1"/>
    <col min="7937" max="7937" width="9.75" style="756" customWidth="1"/>
    <col min="7938" max="7938" width="7.75" style="756" customWidth="1"/>
    <col min="7939" max="7939" width="9.75" style="756" customWidth="1"/>
    <col min="7940" max="7940" width="10.25" style="756" customWidth="1"/>
    <col min="7941" max="7946" width="9.75" style="756" customWidth="1"/>
    <col min="7947" max="7947" width="9.5" style="756" customWidth="1"/>
    <col min="7948" max="7948" width="7.75" style="756" customWidth="1"/>
    <col min="7949" max="7949" width="13.875" style="756" customWidth="1"/>
    <col min="7950" max="8186" width="8.25" style="756"/>
    <col min="8187" max="8187" width="4.125" style="756" bestFit="1" customWidth="1"/>
    <col min="8188" max="8188" width="25" style="756" customWidth="1"/>
    <col min="8189" max="8189" width="14.875" style="756" customWidth="1"/>
    <col min="8190" max="8190" width="13.25" style="756" customWidth="1"/>
    <col min="8191" max="8191" width="7.625" style="756" customWidth="1"/>
    <col min="8192" max="8192" width="7.75" style="756" customWidth="1"/>
    <col min="8193" max="8193" width="9.75" style="756" customWidth="1"/>
    <col min="8194" max="8194" width="7.75" style="756" customWidth="1"/>
    <col min="8195" max="8195" width="9.75" style="756" customWidth="1"/>
    <col min="8196" max="8196" width="10.25" style="756" customWidth="1"/>
    <col min="8197" max="8202" width="9.75" style="756" customWidth="1"/>
    <col min="8203" max="8203" width="9.5" style="756" customWidth="1"/>
    <col min="8204" max="8204" width="7.75" style="756" customWidth="1"/>
    <col min="8205" max="8205" width="13.875" style="756" customWidth="1"/>
    <col min="8206" max="8442" width="8.25" style="756"/>
    <col min="8443" max="8443" width="4.125" style="756" bestFit="1" customWidth="1"/>
    <col min="8444" max="8444" width="25" style="756" customWidth="1"/>
    <col min="8445" max="8445" width="14.875" style="756" customWidth="1"/>
    <col min="8446" max="8446" width="13.25" style="756" customWidth="1"/>
    <col min="8447" max="8447" width="7.625" style="756" customWidth="1"/>
    <col min="8448" max="8448" width="7.75" style="756" customWidth="1"/>
    <col min="8449" max="8449" width="9.75" style="756" customWidth="1"/>
    <col min="8450" max="8450" width="7.75" style="756" customWidth="1"/>
    <col min="8451" max="8451" width="9.75" style="756" customWidth="1"/>
    <col min="8452" max="8452" width="10.25" style="756" customWidth="1"/>
    <col min="8453" max="8458" width="9.75" style="756" customWidth="1"/>
    <col min="8459" max="8459" width="9.5" style="756" customWidth="1"/>
    <col min="8460" max="8460" width="7.75" style="756" customWidth="1"/>
    <col min="8461" max="8461" width="13.875" style="756" customWidth="1"/>
    <col min="8462" max="8698" width="8.25" style="756"/>
    <col min="8699" max="8699" width="4.125" style="756" bestFit="1" customWidth="1"/>
    <col min="8700" max="8700" width="25" style="756" customWidth="1"/>
    <col min="8701" max="8701" width="14.875" style="756" customWidth="1"/>
    <col min="8702" max="8702" width="13.25" style="756" customWidth="1"/>
    <col min="8703" max="8703" width="7.625" style="756" customWidth="1"/>
    <col min="8704" max="8704" width="7.75" style="756" customWidth="1"/>
    <col min="8705" max="8705" width="9.75" style="756" customWidth="1"/>
    <col min="8706" max="8706" width="7.75" style="756" customWidth="1"/>
    <col min="8707" max="8707" width="9.75" style="756" customWidth="1"/>
    <col min="8708" max="8708" width="10.25" style="756" customWidth="1"/>
    <col min="8709" max="8714" width="9.75" style="756" customWidth="1"/>
    <col min="8715" max="8715" width="9.5" style="756" customWidth="1"/>
    <col min="8716" max="8716" width="7.75" style="756" customWidth="1"/>
    <col min="8717" max="8717" width="13.875" style="756" customWidth="1"/>
    <col min="8718" max="8954" width="8.25" style="756"/>
    <col min="8955" max="8955" width="4.125" style="756" bestFit="1" customWidth="1"/>
    <col min="8956" max="8956" width="25" style="756" customWidth="1"/>
    <col min="8957" max="8957" width="14.875" style="756" customWidth="1"/>
    <col min="8958" max="8958" width="13.25" style="756" customWidth="1"/>
    <col min="8959" max="8959" width="7.625" style="756" customWidth="1"/>
    <col min="8960" max="8960" width="7.75" style="756" customWidth="1"/>
    <col min="8961" max="8961" width="9.75" style="756" customWidth="1"/>
    <col min="8962" max="8962" width="7.75" style="756" customWidth="1"/>
    <col min="8963" max="8963" width="9.75" style="756" customWidth="1"/>
    <col min="8964" max="8964" width="10.25" style="756" customWidth="1"/>
    <col min="8965" max="8970" width="9.75" style="756" customWidth="1"/>
    <col min="8971" max="8971" width="9.5" style="756" customWidth="1"/>
    <col min="8972" max="8972" width="7.75" style="756" customWidth="1"/>
    <col min="8973" max="8973" width="13.875" style="756" customWidth="1"/>
    <col min="8974" max="9210" width="8.25" style="756"/>
    <col min="9211" max="9211" width="4.125" style="756" bestFit="1" customWidth="1"/>
    <col min="9212" max="9212" width="25" style="756" customWidth="1"/>
    <col min="9213" max="9213" width="14.875" style="756" customWidth="1"/>
    <col min="9214" max="9214" width="13.25" style="756" customWidth="1"/>
    <col min="9215" max="9215" width="7.625" style="756" customWidth="1"/>
    <col min="9216" max="9216" width="7.75" style="756" customWidth="1"/>
    <col min="9217" max="9217" width="9.75" style="756" customWidth="1"/>
    <col min="9218" max="9218" width="7.75" style="756" customWidth="1"/>
    <col min="9219" max="9219" width="9.75" style="756" customWidth="1"/>
    <col min="9220" max="9220" width="10.25" style="756" customWidth="1"/>
    <col min="9221" max="9226" width="9.75" style="756" customWidth="1"/>
    <col min="9227" max="9227" width="9.5" style="756" customWidth="1"/>
    <col min="9228" max="9228" width="7.75" style="756" customWidth="1"/>
    <col min="9229" max="9229" width="13.875" style="756" customWidth="1"/>
    <col min="9230" max="9466" width="8.25" style="756"/>
    <col min="9467" max="9467" width="4.125" style="756" bestFit="1" customWidth="1"/>
    <col min="9468" max="9468" width="25" style="756" customWidth="1"/>
    <col min="9469" max="9469" width="14.875" style="756" customWidth="1"/>
    <col min="9470" max="9470" width="13.25" style="756" customWidth="1"/>
    <col min="9471" max="9471" width="7.625" style="756" customWidth="1"/>
    <col min="9472" max="9472" width="7.75" style="756" customWidth="1"/>
    <col min="9473" max="9473" width="9.75" style="756" customWidth="1"/>
    <col min="9474" max="9474" width="7.75" style="756" customWidth="1"/>
    <col min="9475" max="9475" width="9.75" style="756" customWidth="1"/>
    <col min="9476" max="9476" width="10.25" style="756" customWidth="1"/>
    <col min="9477" max="9482" width="9.75" style="756" customWidth="1"/>
    <col min="9483" max="9483" width="9.5" style="756" customWidth="1"/>
    <col min="9484" max="9484" width="7.75" style="756" customWidth="1"/>
    <col min="9485" max="9485" width="13.875" style="756" customWidth="1"/>
    <col min="9486" max="9722" width="8.25" style="756"/>
    <col min="9723" max="9723" width="4.125" style="756" bestFit="1" customWidth="1"/>
    <col min="9724" max="9724" width="25" style="756" customWidth="1"/>
    <col min="9725" max="9725" width="14.875" style="756" customWidth="1"/>
    <col min="9726" max="9726" width="13.25" style="756" customWidth="1"/>
    <col min="9727" max="9727" width="7.625" style="756" customWidth="1"/>
    <col min="9728" max="9728" width="7.75" style="756" customWidth="1"/>
    <col min="9729" max="9729" width="9.75" style="756" customWidth="1"/>
    <col min="9730" max="9730" width="7.75" style="756" customWidth="1"/>
    <col min="9731" max="9731" width="9.75" style="756" customWidth="1"/>
    <col min="9732" max="9732" width="10.25" style="756" customWidth="1"/>
    <col min="9733" max="9738" width="9.75" style="756" customWidth="1"/>
    <col min="9739" max="9739" width="9.5" style="756" customWidth="1"/>
    <col min="9740" max="9740" width="7.75" style="756" customWidth="1"/>
    <col min="9741" max="9741" width="13.875" style="756" customWidth="1"/>
    <col min="9742" max="9978" width="8.25" style="756"/>
    <col min="9979" max="9979" width="4.125" style="756" bestFit="1" customWidth="1"/>
    <col min="9980" max="9980" width="25" style="756" customWidth="1"/>
    <col min="9981" max="9981" width="14.875" style="756" customWidth="1"/>
    <col min="9982" max="9982" width="13.25" style="756" customWidth="1"/>
    <col min="9983" max="9983" width="7.625" style="756" customWidth="1"/>
    <col min="9984" max="9984" width="7.75" style="756" customWidth="1"/>
    <col min="9985" max="9985" width="9.75" style="756" customWidth="1"/>
    <col min="9986" max="9986" width="7.75" style="756" customWidth="1"/>
    <col min="9987" max="9987" width="9.75" style="756" customWidth="1"/>
    <col min="9988" max="9988" width="10.25" style="756" customWidth="1"/>
    <col min="9989" max="9994" width="9.75" style="756" customWidth="1"/>
    <col min="9995" max="9995" width="9.5" style="756" customWidth="1"/>
    <col min="9996" max="9996" width="7.75" style="756" customWidth="1"/>
    <col min="9997" max="9997" width="13.875" style="756" customWidth="1"/>
    <col min="9998" max="10234" width="8.25" style="756"/>
    <col min="10235" max="10235" width="4.125" style="756" bestFit="1" customWidth="1"/>
    <col min="10236" max="10236" width="25" style="756" customWidth="1"/>
    <col min="10237" max="10237" width="14.875" style="756" customWidth="1"/>
    <col min="10238" max="10238" width="13.25" style="756" customWidth="1"/>
    <col min="10239" max="10239" width="7.625" style="756" customWidth="1"/>
    <col min="10240" max="10240" width="7.75" style="756" customWidth="1"/>
    <col min="10241" max="10241" width="9.75" style="756" customWidth="1"/>
    <col min="10242" max="10242" width="7.75" style="756" customWidth="1"/>
    <col min="10243" max="10243" width="9.75" style="756" customWidth="1"/>
    <col min="10244" max="10244" width="10.25" style="756" customWidth="1"/>
    <col min="10245" max="10250" width="9.75" style="756" customWidth="1"/>
    <col min="10251" max="10251" width="9.5" style="756" customWidth="1"/>
    <col min="10252" max="10252" width="7.75" style="756" customWidth="1"/>
    <col min="10253" max="10253" width="13.875" style="756" customWidth="1"/>
    <col min="10254" max="10490" width="8.25" style="756"/>
    <col min="10491" max="10491" width="4.125" style="756" bestFit="1" customWidth="1"/>
    <col min="10492" max="10492" width="25" style="756" customWidth="1"/>
    <col min="10493" max="10493" width="14.875" style="756" customWidth="1"/>
    <col min="10494" max="10494" width="13.25" style="756" customWidth="1"/>
    <col min="10495" max="10495" width="7.625" style="756" customWidth="1"/>
    <col min="10496" max="10496" width="7.75" style="756" customWidth="1"/>
    <col min="10497" max="10497" width="9.75" style="756" customWidth="1"/>
    <col min="10498" max="10498" width="7.75" style="756" customWidth="1"/>
    <col min="10499" max="10499" width="9.75" style="756" customWidth="1"/>
    <col min="10500" max="10500" width="10.25" style="756" customWidth="1"/>
    <col min="10501" max="10506" width="9.75" style="756" customWidth="1"/>
    <col min="10507" max="10507" width="9.5" style="756" customWidth="1"/>
    <col min="10508" max="10508" width="7.75" style="756" customWidth="1"/>
    <col min="10509" max="10509" width="13.875" style="756" customWidth="1"/>
    <col min="10510" max="10746" width="8.25" style="756"/>
    <col min="10747" max="10747" width="4.125" style="756" bestFit="1" customWidth="1"/>
    <col min="10748" max="10748" width="25" style="756" customWidth="1"/>
    <col min="10749" max="10749" width="14.875" style="756" customWidth="1"/>
    <col min="10750" max="10750" width="13.25" style="756" customWidth="1"/>
    <col min="10751" max="10751" width="7.625" style="756" customWidth="1"/>
    <col min="10752" max="10752" width="7.75" style="756" customWidth="1"/>
    <col min="10753" max="10753" width="9.75" style="756" customWidth="1"/>
    <col min="10754" max="10754" width="7.75" style="756" customWidth="1"/>
    <col min="10755" max="10755" width="9.75" style="756" customWidth="1"/>
    <col min="10756" max="10756" width="10.25" style="756" customWidth="1"/>
    <col min="10757" max="10762" width="9.75" style="756" customWidth="1"/>
    <col min="10763" max="10763" width="9.5" style="756" customWidth="1"/>
    <col min="10764" max="10764" width="7.75" style="756" customWidth="1"/>
    <col min="10765" max="10765" width="13.875" style="756" customWidth="1"/>
    <col min="10766" max="11002" width="8.25" style="756"/>
    <col min="11003" max="11003" width="4.125" style="756" bestFit="1" customWidth="1"/>
    <col min="11004" max="11004" width="25" style="756" customWidth="1"/>
    <col min="11005" max="11005" width="14.875" style="756" customWidth="1"/>
    <col min="11006" max="11006" width="13.25" style="756" customWidth="1"/>
    <col min="11007" max="11007" width="7.625" style="756" customWidth="1"/>
    <col min="11008" max="11008" width="7.75" style="756" customWidth="1"/>
    <col min="11009" max="11009" width="9.75" style="756" customWidth="1"/>
    <col min="11010" max="11010" width="7.75" style="756" customWidth="1"/>
    <col min="11011" max="11011" width="9.75" style="756" customWidth="1"/>
    <col min="11012" max="11012" width="10.25" style="756" customWidth="1"/>
    <col min="11013" max="11018" width="9.75" style="756" customWidth="1"/>
    <col min="11019" max="11019" width="9.5" style="756" customWidth="1"/>
    <col min="11020" max="11020" width="7.75" style="756" customWidth="1"/>
    <col min="11021" max="11021" width="13.875" style="756" customWidth="1"/>
    <col min="11022" max="11258" width="8.25" style="756"/>
    <col min="11259" max="11259" width="4.125" style="756" bestFit="1" customWidth="1"/>
    <col min="11260" max="11260" width="25" style="756" customWidth="1"/>
    <col min="11261" max="11261" width="14.875" style="756" customWidth="1"/>
    <col min="11262" max="11262" width="13.25" style="756" customWidth="1"/>
    <col min="11263" max="11263" width="7.625" style="756" customWidth="1"/>
    <col min="11264" max="11264" width="7.75" style="756" customWidth="1"/>
    <col min="11265" max="11265" width="9.75" style="756" customWidth="1"/>
    <col min="11266" max="11266" width="7.75" style="756" customWidth="1"/>
    <col min="11267" max="11267" width="9.75" style="756" customWidth="1"/>
    <col min="11268" max="11268" width="10.25" style="756" customWidth="1"/>
    <col min="11269" max="11274" width="9.75" style="756" customWidth="1"/>
    <col min="11275" max="11275" width="9.5" style="756" customWidth="1"/>
    <col min="11276" max="11276" width="7.75" style="756" customWidth="1"/>
    <col min="11277" max="11277" width="13.875" style="756" customWidth="1"/>
    <col min="11278" max="11514" width="8.25" style="756"/>
    <col min="11515" max="11515" width="4.125" style="756" bestFit="1" customWidth="1"/>
    <col min="11516" max="11516" width="25" style="756" customWidth="1"/>
    <col min="11517" max="11517" width="14.875" style="756" customWidth="1"/>
    <col min="11518" max="11518" width="13.25" style="756" customWidth="1"/>
    <col min="11519" max="11519" width="7.625" style="756" customWidth="1"/>
    <col min="11520" max="11520" width="7.75" style="756" customWidth="1"/>
    <col min="11521" max="11521" width="9.75" style="756" customWidth="1"/>
    <col min="11522" max="11522" width="7.75" style="756" customWidth="1"/>
    <col min="11523" max="11523" width="9.75" style="756" customWidth="1"/>
    <col min="11524" max="11524" width="10.25" style="756" customWidth="1"/>
    <col min="11525" max="11530" width="9.75" style="756" customWidth="1"/>
    <col min="11531" max="11531" width="9.5" style="756" customWidth="1"/>
    <col min="11532" max="11532" width="7.75" style="756" customWidth="1"/>
    <col min="11533" max="11533" width="13.875" style="756" customWidth="1"/>
    <col min="11534" max="11770" width="8.25" style="756"/>
    <col min="11771" max="11771" width="4.125" style="756" bestFit="1" customWidth="1"/>
    <col min="11772" max="11772" width="25" style="756" customWidth="1"/>
    <col min="11773" max="11773" width="14.875" style="756" customWidth="1"/>
    <col min="11774" max="11774" width="13.25" style="756" customWidth="1"/>
    <col min="11775" max="11775" width="7.625" style="756" customWidth="1"/>
    <col min="11776" max="11776" width="7.75" style="756" customWidth="1"/>
    <col min="11777" max="11777" width="9.75" style="756" customWidth="1"/>
    <col min="11778" max="11778" width="7.75" style="756" customWidth="1"/>
    <col min="11779" max="11779" width="9.75" style="756" customWidth="1"/>
    <col min="11780" max="11780" width="10.25" style="756" customWidth="1"/>
    <col min="11781" max="11786" width="9.75" style="756" customWidth="1"/>
    <col min="11787" max="11787" width="9.5" style="756" customWidth="1"/>
    <col min="11788" max="11788" width="7.75" style="756" customWidth="1"/>
    <col min="11789" max="11789" width="13.875" style="756" customWidth="1"/>
    <col min="11790" max="12026" width="8.25" style="756"/>
    <col min="12027" max="12027" width="4.125" style="756" bestFit="1" customWidth="1"/>
    <col min="12028" max="12028" width="25" style="756" customWidth="1"/>
    <col min="12029" max="12029" width="14.875" style="756" customWidth="1"/>
    <col min="12030" max="12030" width="13.25" style="756" customWidth="1"/>
    <col min="12031" max="12031" width="7.625" style="756" customWidth="1"/>
    <col min="12032" max="12032" width="7.75" style="756" customWidth="1"/>
    <col min="12033" max="12033" width="9.75" style="756" customWidth="1"/>
    <col min="12034" max="12034" width="7.75" style="756" customWidth="1"/>
    <col min="12035" max="12035" width="9.75" style="756" customWidth="1"/>
    <col min="12036" max="12036" width="10.25" style="756" customWidth="1"/>
    <col min="12037" max="12042" width="9.75" style="756" customWidth="1"/>
    <col min="12043" max="12043" width="9.5" style="756" customWidth="1"/>
    <col min="12044" max="12044" width="7.75" style="756" customWidth="1"/>
    <col min="12045" max="12045" width="13.875" style="756" customWidth="1"/>
    <col min="12046" max="12282" width="8.25" style="756"/>
    <col min="12283" max="12283" width="4.125" style="756" bestFit="1" customWidth="1"/>
    <col min="12284" max="12284" width="25" style="756" customWidth="1"/>
    <col min="12285" max="12285" width="14.875" style="756" customWidth="1"/>
    <col min="12286" max="12286" width="13.25" style="756" customWidth="1"/>
    <col min="12287" max="12287" width="7.625" style="756" customWidth="1"/>
    <col min="12288" max="12288" width="7.75" style="756" customWidth="1"/>
    <col min="12289" max="12289" width="9.75" style="756" customWidth="1"/>
    <col min="12290" max="12290" width="7.75" style="756" customWidth="1"/>
    <col min="12291" max="12291" width="9.75" style="756" customWidth="1"/>
    <col min="12292" max="12292" width="10.25" style="756" customWidth="1"/>
    <col min="12293" max="12298" width="9.75" style="756" customWidth="1"/>
    <col min="12299" max="12299" width="9.5" style="756" customWidth="1"/>
    <col min="12300" max="12300" width="7.75" style="756" customWidth="1"/>
    <col min="12301" max="12301" width="13.875" style="756" customWidth="1"/>
    <col min="12302" max="12538" width="8.25" style="756"/>
    <col min="12539" max="12539" width="4.125" style="756" bestFit="1" customWidth="1"/>
    <col min="12540" max="12540" width="25" style="756" customWidth="1"/>
    <col min="12541" max="12541" width="14.875" style="756" customWidth="1"/>
    <col min="12542" max="12542" width="13.25" style="756" customWidth="1"/>
    <col min="12543" max="12543" width="7.625" style="756" customWidth="1"/>
    <col min="12544" max="12544" width="7.75" style="756" customWidth="1"/>
    <col min="12545" max="12545" width="9.75" style="756" customWidth="1"/>
    <col min="12546" max="12546" width="7.75" style="756" customWidth="1"/>
    <col min="12547" max="12547" width="9.75" style="756" customWidth="1"/>
    <col min="12548" max="12548" width="10.25" style="756" customWidth="1"/>
    <col min="12549" max="12554" width="9.75" style="756" customWidth="1"/>
    <col min="12555" max="12555" width="9.5" style="756" customWidth="1"/>
    <col min="12556" max="12556" width="7.75" style="756" customWidth="1"/>
    <col min="12557" max="12557" width="13.875" style="756" customWidth="1"/>
    <col min="12558" max="12794" width="8.25" style="756"/>
    <col min="12795" max="12795" width="4.125" style="756" bestFit="1" customWidth="1"/>
    <col min="12796" max="12796" width="25" style="756" customWidth="1"/>
    <col min="12797" max="12797" width="14.875" style="756" customWidth="1"/>
    <col min="12798" max="12798" width="13.25" style="756" customWidth="1"/>
    <col min="12799" max="12799" width="7.625" style="756" customWidth="1"/>
    <col min="12800" max="12800" width="7.75" style="756" customWidth="1"/>
    <col min="12801" max="12801" width="9.75" style="756" customWidth="1"/>
    <col min="12802" max="12802" width="7.75" style="756" customWidth="1"/>
    <col min="12803" max="12803" width="9.75" style="756" customWidth="1"/>
    <col min="12804" max="12804" width="10.25" style="756" customWidth="1"/>
    <col min="12805" max="12810" width="9.75" style="756" customWidth="1"/>
    <col min="12811" max="12811" width="9.5" style="756" customWidth="1"/>
    <col min="12812" max="12812" width="7.75" style="756" customWidth="1"/>
    <col min="12813" max="12813" width="13.875" style="756" customWidth="1"/>
    <col min="12814" max="13050" width="8.25" style="756"/>
    <col min="13051" max="13051" width="4.125" style="756" bestFit="1" customWidth="1"/>
    <col min="13052" max="13052" width="25" style="756" customWidth="1"/>
    <col min="13053" max="13053" width="14.875" style="756" customWidth="1"/>
    <col min="13054" max="13054" width="13.25" style="756" customWidth="1"/>
    <col min="13055" max="13055" width="7.625" style="756" customWidth="1"/>
    <col min="13056" max="13056" width="7.75" style="756" customWidth="1"/>
    <col min="13057" max="13057" width="9.75" style="756" customWidth="1"/>
    <col min="13058" max="13058" width="7.75" style="756" customWidth="1"/>
    <col min="13059" max="13059" width="9.75" style="756" customWidth="1"/>
    <col min="13060" max="13060" width="10.25" style="756" customWidth="1"/>
    <col min="13061" max="13066" width="9.75" style="756" customWidth="1"/>
    <col min="13067" max="13067" width="9.5" style="756" customWidth="1"/>
    <col min="13068" max="13068" width="7.75" style="756" customWidth="1"/>
    <col min="13069" max="13069" width="13.875" style="756" customWidth="1"/>
    <col min="13070" max="13306" width="8.25" style="756"/>
    <col min="13307" max="13307" width="4.125" style="756" bestFit="1" customWidth="1"/>
    <col min="13308" max="13308" width="25" style="756" customWidth="1"/>
    <col min="13309" max="13309" width="14.875" style="756" customWidth="1"/>
    <col min="13310" max="13310" width="13.25" style="756" customWidth="1"/>
    <col min="13311" max="13311" width="7.625" style="756" customWidth="1"/>
    <col min="13312" max="13312" width="7.75" style="756" customWidth="1"/>
    <col min="13313" max="13313" width="9.75" style="756" customWidth="1"/>
    <col min="13314" max="13314" width="7.75" style="756" customWidth="1"/>
    <col min="13315" max="13315" width="9.75" style="756" customWidth="1"/>
    <col min="13316" max="13316" width="10.25" style="756" customWidth="1"/>
    <col min="13317" max="13322" width="9.75" style="756" customWidth="1"/>
    <col min="13323" max="13323" width="9.5" style="756" customWidth="1"/>
    <col min="13324" max="13324" width="7.75" style="756" customWidth="1"/>
    <col min="13325" max="13325" width="13.875" style="756" customWidth="1"/>
    <col min="13326" max="13562" width="8.25" style="756"/>
    <col min="13563" max="13563" width="4.125" style="756" bestFit="1" customWidth="1"/>
    <col min="13564" max="13564" width="25" style="756" customWidth="1"/>
    <col min="13565" max="13565" width="14.875" style="756" customWidth="1"/>
    <col min="13566" max="13566" width="13.25" style="756" customWidth="1"/>
    <col min="13567" max="13567" width="7.625" style="756" customWidth="1"/>
    <col min="13568" max="13568" width="7.75" style="756" customWidth="1"/>
    <col min="13569" max="13569" width="9.75" style="756" customWidth="1"/>
    <col min="13570" max="13570" width="7.75" style="756" customWidth="1"/>
    <col min="13571" max="13571" width="9.75" style="756" customWidth="1"/>
    <col min="13572" max="13572" width="10.25" style="756" customWidth="1"/>
    <col min="13573" max="13578" width="9.75" style="756" customWidth="1"/>
    <col min="13579" max="13579" width="9.5" style="756" customWidth="1"/>
    <col min="13580" max="13580" width="7.75" style="756" customWidth="1"/>
    <col min="13581" max="13581" width="13.875" style="756" customWidth="1"/>
    <col min="13582" max="13818" width="8.25" style="756"/>
    <col min="13819" max="13819" width="4.125" style="756" bestFit="1" customWidth="1"/>
    <col min="13820" max="13820" width="25" style="756" customWidth="1"/>
    <col min="13821" max="13821" width="14.875" style="756" customWidth="1"/>
    <col min="13822" max="13822" width="13.25" style="756" customWidth="1"/>
    <col min="13823" max="13823" width="7.625" style="756" customWidth="1"/>
    <col min="13824" max="13824" width="7.75" style="756" customWidth="1"/>
    <col min="13825" max="13825" width="9.75" style="756" customWidth="1"/>
    <col min="13826" max="13826" width="7.75" style="756" customWidth="1"/>
    <col min="13827" max="13827" width="9.75" style="756" customWidth="1"/>
    <col min="13828" max="13828" width="10.25" style="756" customWidth="1"/>
    <col min="13829" max="13834" width="9.75" style="756" customWidth="1"/>
    <col min="13835" max="13835" width="9.5" style="756" customWidth="1"/>
    <col min="13836" max="13836" width="7.75" style="756" customWidth="1"/>
    <col min="13837" max="13837" width="13.875" style="756" customWidth="1"/>
    <col min="13838" max="14074" width="8.25" style="756"/>
    <col min="14075" max="14075" width="4.125" style="756" bestFit="1" customWidth="1"/>
    <col min="14076" max="14076" width="25" style="756" customWidth="1"/>
    <col min="14077" max="14077" width="14.875" style="756" customWidth="1"/>
    <col min="14078" max="14078" width="13.25" style="756" customWidth="1"/>
    <col min="14079" max="14079" width="7.625" style="756" customWidth="1"/>
    <col min="14080" max="14080" width="7.75" style="756" customWidth="1"/>
    <col min="14081" max="14081" width="9.75" style="756" customWidth="1"/>
    <col min="14082" max="14082" width="7.75" style="756" customWidth="1"/>
    <col min="14083" max="14083" width="9.75" style="756" customWidth="1"/>
    <col min="14084" max="14084" width="10.25" style="756" customWidth="1"/>
    <col min="14085" max="14090" width="9.75" style="756" customWidth="1"/>
    <col min="14091" max="14091" width="9.5" style="756" customWidth="1"/>
    <col min="14092" max="14092" width="7.75" style="756" customWidth="1"/>
    <col min="14093" max="14093" width="13.875" style="756" customWidth="1"/>
    <col min="14094" max="14330" width="8.25" style="756"/>
    <col min="14331" max="14331" width="4.125" style="756" bestFit="1" customWidth="1"/>
    <col min="14332" max="14332" width="25" style="756" customWidth="1"/>
    <col min="14333" max="14333" width="14.875" style="756" customWidth="1"/>
    <col min="14334" max="14334" width="13.25" style="756" customWidth="1"/>
    <col min="14335" max="14335" width="7.625" style="756" customWidth="1"/>
    <col min="14336" max="14336" width="7.75" style="756" customWidth="1"/>
    <col min="14337" max="14337" width="9.75" style="756" customWidth="1"/>
    <col min="14338" max="14338" width="7.75" style="756" customWidth="1"/>
    <col min="14339" max="14339" width="9.75" style="756" customWidth="1"/>
    <col min="14340" max="14340" width="10.25" style="756" customWidth="1"/>
    <col min="14341" max="14346" width="9.75" style="756" customWidth="1"/>
    <col min="14347" max="14347" width="9.5" style="756" customWidth="1"/>
    <col min="14348" max="14348" width="7.75" style="756" customWidth="1"/>
    <col min="14349" max="14349" width="13.875" style="756" customWidth="1"/>
    <col min="14350" max="14586" width="8.25" style="756"/>
    <col min="14587" max="14587" width="4.125" style="756" bestFit="1" customWidth="1"/>
    <col min="14588" max="14588" width="25" style="756" customWidth="1"/>
    <col min="14589" max="14589" width="14.875" style="756" customWidth="1"/>
    <col min="14590" max="14590" width="13.25" style="756" customWidth="1"/>
    <col min="14591" max="14591" width="7.625" style="756" customWidth="1"/>
    <col min="14592" max="14592" width="7.75" style="756" customWidth="1"/>
    <col min="14593" max="14593" width="9.75" style="756" customWidth="1"/>
    <col min="14594" max="14594" width="7.75" style="756" customWidth="1"/>
    <col min="14595" max="14595" width="9.75" style="756" customWidth="1"/>
    <col min="14596" max="14596" width="10.25" style="756" customWidth="1"/>
    <col min="14597" max="14602" width="9.75" style="756" customWidth="1"/>
    <col min="14603" max="14603" width="9.5" style="756" customWidth="1"/>
    <col min="14604" max="14604" width="7.75" style="756" customWidth="1"/>
    <col min="14605" max="14605" width="13.875" style="756" customWidth="1"/>
    <col min="14606" max="14842" width="8.25" style="756"/>
    <col min="14843" max="14843" width="4.125" style="756" bestFit="1" customWidth="1"/>
    <col min="14844" max="14844" width="25" style="756" customWidth="1"/>
    <col min="14845" max="14845" width="14.875" style="756" customWidth="1"/>
    <col min="14846" max="14846" width="13.25" style="756" customWidth="1"/>
    <col min="14847" max="14847" width="7.625" style="756" customWidth="1"/>
    <col min="14848" max="14848" width="7.75" style="756" customWidth="1"/>
    <col min="14849" max="14849" width="9.75" style="756" customWidth="1"/>
    <col min="14850" max="14850" width="7.75" style="756" customWidth="1"/>
    <col min="14851" max="14851" width="9.75" style="756" customWidth="1"/>
    <col min="14852" max="14852" width="10.25" style="756" customWidth="1"/>
    <col min="14853" max="14858" width="9.75" style="756" customWidth="1"/>
    <col min="14859" max="14859" width="9.5" style="756" customWidth="1"/>
    <col min="14860" max="14860" width="7.75" style="756" customWidth="1"/>
    <col min="14861" max="14861" width="13.875" style="756" customWidth="1"/>
    <col min="14862" max="15098" width="8.25" style="756"/>
    <col min="15099" max="15099" width="4.125" style="756" bestFit="1" customWidth="1"/>
    <col min="15100" max="15100" width="25" style="756" customWidth="1"/>
    <col min="15101" max="15101" width="14.875" style="756" customWidth="1"/>
    <col min="15102" max="15102" width="13.25" style="756" customWidth="1"/>
    <col min="15103" max="15103" width="7.625" style="756" customWidth="1"/>
    <col min="15104" max="15104" width="7.75" style="756" customWidth="1"/>
    <col min="15105" max="15105" width="9.75" style="756" customWidth="1"/>
    <col min="15106" max="15106" width="7.75" style="756" customWidth="1"/>
    <col min="15107" max="15107" width="9.75" style="756" customWidth="1"/>
    <col min="15108" max="15108" width="10.25" style="756" customWidth="1"/>
    <col min="15109" max="15114" width="9.75" style="756" customWidth="1"/>
    <col min="15115" max="15115" width="9.5" style="756" customWidth="1"/>
    <col min="15116" max="15116" width="7.75" style="756" customWidth="1"/>
    <col min="15117" max="15117" width="13.875" style="756" customWidth="1"/>
    <col min="15118" max="15354" width="8.25" style="756"/>
    <col min="15355" max="15355" width="4.125" style="756" bestFit="1" customWidth="1"/>
    <col min="15356" max="15356" width="25" style="756" customWidth="1"/>
    <col min="15357" max="15357" width="14.875" style="756" customWidth="1"/>
    <col min="15358" max="15358" width="13.25" style="756" customWidth="1"/>
    <col min="15359" max="15359" width="7.625" style="756" customWidth="1"/>
    <col min="15360" max="15360" width="7.75" style="756" customWidth="1"/>
    <col min="15361" max="15361" width="9.75" style="756" customWidth="1"/>
    <col min="15362" max="15362" width="7.75" style="756" customWidth="1"/>
    <col min="15363" max="15363" width="9.75" style="756" customWidth="1"/>
    <col min="15364" max="15364" width="10.25" style="756" customWidth="1"/>
    <col min="15365" max="15370" width="9.75" style="756" customWidth="1"/>
    <col min="15371" max="15371" width="9.5" style="756" customWidth="1"/>
    <col min="15372" max="15372" width="7.75" style="756" customWidth="1"/>
    <col min="15373" max="15373" width="13.875" style="756" customWidth="1"/>
    <col min="15374" max="15610" width="8.25" style="756"/>
    <col min="15611" max="15611" width="4.125" style="756" bestFit="1" customWidth="1"/>
    <col min="15612" max="15612" width="25" style="756" customWidth="1"/>
    <col min="15613" max="15613" width="14.875" style="756" customWidth="1"/>
    <col min="15614" max="15614" width="13.25" style="756" customWidth="1"/>
    <col min="15615" max="15615" width="7.625" style="756" customWidth="1"/>
    <col min="15616" max="15616" width="7.75" style="756" customWidth="1"/>
    <col min="15617" max="15617" width="9.75" style="756" customWidth="1"/>
    <col min="15618" max="15618" width="7.75" style="756" customWidth="1"/>
    <col min="15619" max="15619" width="9.75" style="756" customWidth="1"/>
    <col min="15620" max="15620" width="10.25" style="756" customWidth="1"/>
    <col min="15621" max="15626" width="9.75" style="756" customWidth="1"/>
    <col min="15627" max="15627" width="9.5" style="756" customWidth="1"/>
    <col min="15628" max="15628" width="7.75" style="756" customWidth="1"/>
    <col min="15629" max="15629" width="13.875" style="756" customWidth="1"/>
    <col min="15630" max="15866" width="8.25" style="756"/>
    <col min="15867" max="15867" width="4.125" style="756" bestFit="1" customWidth="1"/>
    <col min="15868" max="15868" width="25" style="756" customWidth="1"/>
    <col min="15869" max="15869" width="14.875" style="756" customWidth="1"/>
    <col min="15870" max="15870" width="13.25" style="756" customWidth="1"/>
    <col min="15871" max="15871" width="7.625" style="756" customWidth="1"/>
    <col min="15872" max="15872" width="7.75" style="756" customWidth="1"/>
    <col min="15873" max="15873" width="9.75" style="756" customWidth="1"/>
    <col min="15874" max="15874" width="7.75" style="756" customWidth="1"/>
    <col min="15875" max="15875" width="9.75" style="756" customWidth="1"/>
    <col min="15876" max="15876" width="10.25" style="756" customWidth="1"/>
    <col min="15877" max="15882" width="9.75" style="756" customWidth="1"/>
    <col min="15883" max="15883" width="9.5" style="756" customWidth="1"/>
    <col min="15884" max="15884" width="7.75" style="756" customWidth="1"/>
    <col min="15885" max="15885" width="13.875" style="756" customWidth="1"/>
    <col min="15886" max="16122" width="8.25" style="756"/>
    <col min="16123" max="16123" width="4.125" style="756" bestFit="1" customWidth="1"/>
    <col min="16124" max="16124" width="25" style="756" customWidth="1"/>
    <col min="16125" max="16125" width="14.875" style="756" customWidth="1"/>
    <col min="16126" max="16126" width="13.25" style="756" customWidth="1"/>
    <col min="16127" max="16127" width="7.625" style="756" customWidth="1"/>
    <col min="16128" max="16128" width="7.75" style="756" customWidth="1"/>
    <col min="16129" max="16129" width="9.75" style="756" customWidth="1"/>
    <col min="16130" max="16130" width="7.75" style="756" customWidth="1"/>
    <col min="16131" max="16131" width="9.75" style="756" customWidth="1"/>
    <col min="16132" max="16132" width="10.25" style="756" customWidth="1"/>
    <col min="16133" max="16138" width="9.75" style="756" customWidth="1"/>
    <col min="16139" max="16139" width="9.5" style="756" customWidth="1"/>
    <col min="16140" max="16140" width="7.75" style="756" customWidth="1"/>
    <col min="16141" max="16141" width="13.875" style="756" customWidth="1"/>
    <col min="16142" max="16384" width="8.25" style="756"/>
  </cols>
  <sheetData>
    <row r="1" spans="1:18" s="744" customFormat="1" ht="21.75" customHeight="1">
      <c r="A1" s="1060" t="s">
        <v>3670</v>
      </c>
      <c r="B1" s="1060"/>
      <c r="C1" s="1060"/>
      <c r="D1" s="1060"/>
      <c r="E1" s="1060"/>
      <c r="F1" s="1060"/>
      <c r="G1" s="1060"/>
      <c r="H1" s="1060"/>
      <c r="I1" s="1060"/>
      <c r="J1" s="1060"/>
      <c r="K1" s="1060"/>
      <c r="L1" s="1060"/>
      <c r="M1" s="1060"/>
      <c r="N1" s="743"/>
      <c r="O1" s="743"/>
      <c r="P1" s="743"/>
      <c r="Q1" s="743"/>
      <c r="R1" s="743"/>
    </row>
    <row r="2" spans="1:18" s="744" customFormat="1" ht="18.75">
      <c r="A2" s="1061" t="s">
        <v>3669</v>
      </c>
      <c r="B2" s="1061"/>
      <c r="C2" s="1061"/>
      <c r="D2" s="1061"/>
      <c r="E2" s="1061"/>
      <c r="F2" s="1061"/>
      <c r="G2" s="1061"/>
      <c r="H2" s="1061"/>
      <c r="I2" s="1061"/>
      <c r="J2" s="1061"/>
      <c r="K2" s="1061"/>
      <c r="L2" s="1061"/>
      <c r="M2" s="1061"/>
      <c r="N2" s="745"/>
      <c r="O2" s="745"/>
      <c r="P2" s="745"/>
      <c r="Q2" s="745"/>
      <c r="R2" s="745"/>
    </row>
    <row r="3" spans="1:18" s="744" customFormat="1" ht="18.75">
      <c r="A3" s="1062" t="str">
        <f>PLVI!A3</f>
        <v>(Kèm theo Tờ trình số: 191/TTr-UBND ngày  01/10/2022 của UBND huyện Đăk Glei)</v>
      </c>
      <c r="B3" s="1063"/>
      <c r="C3" s="1063"/>
      <c r="D3" s="1063"/>
      <c r="E3" s="1063"/>
      <c r="F3" s="1063"/>
      <c r="G3" s="1063"/>
      <c r="H3" s="1063"/>
      <c r="I3" s="1063"/>
      <c r="J3" s="1063"/>
      <c r="K3" s="1063"/>
      <c r="L3" s="1063"/>
      <c r="M3" s="1063"/>
      <c r="N3" s="745"/>
      <c r="O3" s="745"/>
      <c r="P3" s="745"/>
      <c r="Q3" s="745"/>
      <c r="R3" s="745"/>
    </row>
    <row r="4" spans="1:18" s="746" customFormat="1" ht="15">
      <c r="A4" s="1064" t="s">
        <v>2057</v>
      </c>
      <c r="B4" s="1064"/>
      <c r="C4" s="1064"/>
      <c r="D4" s="1064"/>
      <c r="E4" s="1064"/>
      <c r="F4" s="1064"/>
      <c r="G4" s="1064"/>
      <c r="H4" s="1064"/>
      <c r="I4" s="1064"/>
      <c r="J4" s="1064"/>
      <c r="K4" s="1064"/>
      <c r="L4" s="1064"/>
      <c r="M4" s="1064"/>
    </row>
    <row r="5" spans="1:18" s="747" customFormat="1" ht="15.75" customHeight="1">
      <c r="A5" s="1065" t="s">
        <v>2294</v>
      </c>
      <c r="B5" s="1065" t="s">
        <v>3654</v>
      </c>
      <c r="C5" s="1059" t="s">
        <v>3655</v>
      </c>
      <c r="D5" s="1059" t="s">
        <v>3656</v>
      </c>
      <c r="E5" s="1059" t="s">
        <v>3668</v>
      </c>
      <c r="F5" s="1066" t="s">
        <v>3666</v>
      </c>
      <c r="G5" s="1066" t="s">
        <v>3737</v>
      </c>
      <c r="H5" s="1066"/>
      <c r="I5" s="1066"/>
      <c r="J5" s="1066"/>
      <c r="K5" s="1066"/>
      <c r="L5" s="1066"/>
      <c r="M5" s="1059" t="s">
        <v>3667</v>
      </c>
    </row>
    <row r="6" spans="1:18" s="748" customFormat="1" ht="15.75">
      <c r="A6" s="1065"/>
      <c r="B6" s="1065"/>
      <c r="C6" s="1059"/>
      <c r="D6" s="1059"/>
      <c r="E6" s="1059"/>
      <c r="F6" s="1066"/>
      <c r="G6" s="1059" t="s">
        <v>3657</v>
      </c>
      <c r="H6" s="1059" t="s">
        <v>3658</v>
      </c>
      <c r="I6" s="1059" t="s">
        <v>3659</v>
      </c>
      <c r="J6" s="1059" t="s">
        <v>3771</v>
      </c>
      <c r="K6" s="1059" t="s">
        <v>3661</v>
      </c>
      <c r="L6" s="1059" t="s">
        <v>3662</v>
      </c>
      <c r="M6" s="1059"/>
    </row>
    <row r="7" spans="1:18" s="748" customFormat="1" ht="15.75">
      <c r="A7" s="1065"/>
      <c r="B7" s="1065"/>
      <c r="C7" s="1059"/>
      <c r="D7" s="1059"/>
      <c r="E7" s="1059"/>
      <c r="F7" s="1066"/>
      <c r="G7" s="1059"/>
      <c r="H7" s="1059"/>
      <c r="I7" s="1059"/>
      <c r="J7" s="1059"/>
      <c r="K7" s="1059"/>
      <c r="L7" s="1059"/>
      <c r="M7" s="1059"/>
    </row>
    <row r="8" spans="1:18" s="748" customFormat="1" ht="73.5" customHeight="1">
      <c r="A8" s="1065"/>
      <c r="B8" s="1065"/>
      <c r="C8" s="1059"/>
      <c r="D8" s="1059"/>
      <c r="E8" s="1059"/>
      <c r="F8" s="1066"/>
      <c r="G8" s="1059"/>
      <c r="H8" s="1059"/>
      <c r="I8" s="1059"/>
      <c r="J8" s="1059"/>
      <c r="K8" s="1059"/>
      <c r="L8" s="1059"/>
      <c r="M8" s="1059"/>
    </row>
    <row r="9" spans="1:18" s="750" customFormat="1" ht="23.25" customHeight="1">
      <c r="A9" s="784"/>
      <c r="B9" s="891" t="s">
        <v>2067</v>
      </c>
      <c r="C9" s="785">
        <f>C10+C22</f>
        <v>38241.4</v>
      </c>
      <c r="D9" s="785">
        <f t="shared" ref="D9:M9" si="0">D10+D22</f>
        <v>62965</v>
      </c>
      <c r="E9" s="785">
        <f t="shared" si="0"/>
        <v>5471</v>
      </c>
      <c r="F9" s="785">
        <f t="shared" si="0"/>
        <v>57494</v>
      </c>
      <c r="G9" s="785">
        <f t="shared" si="0"/>
        <v>7481</v>
      </c>
      <c r="H9" s="785">
        <f t="shared" si="0"/>
        <v>13910</v>
      </c>
      <c r="I9" s="785">
        <f t="shared" si="0"/>
        <v>4590</v>
      </c>
      <c r="J9" s="785">
        <f t="shared" si="0"/>
        <v>13367</v>
      </c>
      <c r="K9" s="785">
        <f t="shared" si="0"/>
        <v>15083</v>
      </c>
      <c r="L9" s="785">
        <f t="shared" si="0"/>
        <v>3063</v>
      </c>
      <c r="M9" s="785">
        <f t="shared" si="0"/>
        <v>24723.599999999999</v>
      </c>
      <c r="N9" s="749"/>
    </row>
    <row r="10" spans="1:18" s="750" customFormat="1" ht="56.1" customHeight="1">
      <c r="A10" s="784" t="s">
        <v>1909</v>
      </c>
      <c r="B10" s="786" t="s">
        <v>3769</v>
      </c>
      <c r="C10" s="787">
        <f>SUM(C11:C21)</f>
        <v>12204</v>
      </c>
      <c r="D10" s="787">
        <f>SUM(D11:D21)</f>
        <v>19072</v>
      </c>
      <c r="E10" s="787">
        <f t="shared" ref="E10:M10" si="1">SUM(E11:E21)</f>
        <v>3822</v>
      </c>
      <c r="F10" s="787">
        <f t="shared" si="1"/>
        <v>15250</v>
      </c>
      <c r="G10" s="787">
        <f t="shared" si="1"/>
        <v>1100</v>
      </c>
      <c r="H10" s="787">
        <f t="shared" si="1"/>
        <v>10150</v>
      </c>
      <c r="I10" s="787">
        <f t="shared" si="1"/>
        <v>4000</v>
      </c>
      <c r="J10" s="787">
        <f t="shared" si="1"/>
        <v>0</v>
      </c>
      <c r="K10" s="787">
        <f t="shared" si="1"/>
        <v>0</v>
      </c>
      <c r="L10" s="787">
        <f t="shared" si="1"/>
        <v>0</v>
      </c>
      <c r="M10" s="787">
        <f t="shared" si="1"/>
        <v>6868</v>
      </c>
      <c r="N10" s="749"/>
      <c r="O10" s="749"/>
    </row>
    <row r="11" spans="1:18" s="747" customFormat="1" ht="20.100000000000001" customHeight="1">
      <c r="A11" s="788" t="s">
        <v>2330</v>
      </c>
      <c r="B11" s="789" t="s">
        <v>2758</v>
      </c>
      <c r="C11" s="790">
        <v>1793</v>
      </c>
      <c r="D11" s="790">
        <f>E11+G11+H11+I11+J11</f>
        <v>2902</v>
      </c>
      <c r="E11" s="791">
        <f>40+362</f>
        <v>402</v>
      </c>
      <c r="F11" s="790">
        <f t="shared" ref="F11:F34" si="2">G11+H11+I11+J11+K11+L11</f>
        <v>2500</v>
      </c>
      <c r="G11" s="791"/>
      <c r="H11" s="791"/>
      <c r="I11" s="791">
        <v>2500</v>
      </c>
      <c r="J11" s="791"/>
      <c r="K11" s="791"/>
      <c r="L11" s="791"/>
      <c r="M11" s="790">
        <f>D11-C11</f>
        <v>1109</v>
      </c>
      <c r="N11" s="751"/>
      <c r="O11" s="751"/>
    </row>
    <row r="12" spans="1:18" s="747" customFormat="1" ht="20.100000000000001" customHeight="1">
      <c r="A12" s="788" t="s">
        <v>2337</v>
      </c>
      <c r="B12" s="789" t="s">
        <v>2168</v>
      </c>
      <c r="C12" s="790">
        <v>1794</v>
      </c>
      <c r="D12" s="790">
        <f t="shared" ref="D12:D21" si="3">E12+G12+H12+I12+J12</f>
        <v>1363</v>
      </c>
      <c r="E12" s="791">
        <v>363</v>
      </c>
      <c r="F12" s="790">
        <f t="shared" si="2"/>
        <v>1000</v>
      </c>
      <c r="G12" s="791"/>
      <c r="H12" s="791">
        <v>1000</v>
      </c>
      <c r="I12" s="791"/>
      <c r="J12" s="791"/>
      <c r="K12" s="791"/>
      <c r="L12" s="791"/>
      <c r="M12" s="790">
        <f t="shared" ref="M12:M34" si="4">D12-C12</f>
        <v>-431</v>
      </c>
      <c r="N12" s="751"/>
    </row>
    <row r="13" spans="1:18" s="747" customFormat="1" ht="20.100000000000001" customHeight="1">
      <c r="A13" s="788" t="s">
        <v>2372</v>
      </c>
      <c r="B13" s="792" t="s">
        <v>2779</v>
      </c>
      <c r="C13" s="791">
        <v>1793</v>
      </c>
      <c r="D13" s="790">
        <f t="shared" si="3"/>
        <v>2395</v>
      </c>
      <c r="E13" s="791">
        <v>1395</v>
      </c>
      <c r="F13" s="790">
        <f t="shared" si="2"/>
        <v>1000</v>
      </c>
      <c r="G13" s="791"/>
      <c r="H13" s="791">
        <v>1000</v>
      </c>
      <c r="I13" s="791"/>
      <c r="J13" s="791"/>
      <c r="K13" s="791"/>
      <c r="L13" s="791"/>
      <c r="M13" s="790">
        <f t="shared" si="4"/>
        <v>602</v>
      </c>
      <c r="N13" s="751"/>
    </row>
    <row r="14" spans="1:18" s="747" customFormat="1" ht="20.100000000000001" customHeight="1">
      <c r="A14" s="788" t="s">
        <v>2534</v>
      </c>
      <c r="B14" s="792" t="s">
        <v>2156</v>
      </c>
      <c r="C14" s="791">
        <v>853</v>
      </c>
      <c r="D14" s="790">
        <f t="shared" si="3"/>
        <v>1856</v>
      </c>
      <c r="E14" s="791">
        <v>356</v>
      </c>
      <c r="F14" s="790">
        <f t="shared" si="2"/>
        <v>1500</v>
      </c>
      <c r="G14" s="791"/>
      <c r="H14" s="791"/>
      <c r="I14" s="791">
        <v>1500</v>
      </c>
      <c r="J14" s="791"/>
      <c r="K14" s="791"/>
      <c r="L14" s="791"/>
      <c r="M14" s="790">
        <f t="shared" si="4"/>
        <v>1003</v>
      </c>
      <c r="N14" s="751"/>
    </row>
    <row r="15" spans="1:18" s="747" customFormat="1" ht="20.100000000000001" customHeight="1">
      <c r="A15" s="788" t="s">
        <v>2538</v>
      </c>
      <c r="B15" s="793" t="s">
        <v>2752</v>
      </c>
      <c r="C15" s="791">
        <v>853</v>
      </c>
      <c r="D15" s="790">
        <f t="shared" si="3"/>
        <v>788</v>
      </c>
      <c r="E15" s="791">
        <v>188</v>
      </c>
      <c r="F15" s="790">
        <f t="shared" si="2"/>
        <v>600</v>
      </c>
      <c r="G15" s="791">
        <v>600</v>
      </c>
      <c r="H15" s="791"/>
      <c r="I15" s="791"/>
      <c r="J15" s="791"/>
      <c r="K15" s="791"/>
      <c r="L15" s="791"/>
      <c r="M15" s="790">
        <f t="shared" si="4"/>
        <v>-65</v>
      </c>
      <c r="N15" s="751"/>
    </row>
    <row r="16" spans="1:18" s="747" customFormat="1" ht="20.100000000000001" customHeight="1">
      <c r="A16" s="788" t="s">
        <v>2558</v>
      </c>
      <c r="B16" s="793" t="s">
        <v>3112</v>
      </c>
      <c r="C16" s="791">
        <v>853</v>
      </c>
      <c r="D16" s="790">
        <f t="shared" si="3"/>
        <v>694</v>
      </c>
      <c r="E16" s="791">
        <v>194</v>
      </c>
      <c r="F16" s="790">
        <f t="shared" si="2"/>
        <v>500</v>
      </c>
      <c r="G16" s="791">
        <v>500</v>
      </c>
      <c r="H16" s="791"/>
      <c r="I16" s="791"/>
      <c r="J16" s="791"/>
      <c r="K16" s="791"/>
      <c r="L16" s="791"/>
      <c r="M16" s="790">
        <f t="shared" si="4"/>
        <v>-159</v>
      </c>
      <c r="N16" s="751"/>
    </row>
    <row r="17" spans="1:15" s="747" customFormat="1" ht="20.100000000000001" customHeight="1">
      <c r="A17" s="788" t="s">
        <v>2562</v>
      </c>
      <c r="B17" s="793" t="s">
        <v>2798</v>
      </c>
      <c r="C17" s="791">
        <v>853</v>
      </c>
      <c r="D17" s="790">
        <f t="shared" si="3"/>
        <v>1671</v>
      </c>
      <c r="E17" s="791">
        <v>171</v>
      </c>
      <c r="F17" s="790">
        <f t="shared" si="2"/>
        <v>1500</v>
      </c>
      <c r="G17" s="791"/>
      <c r="H17" s="791">
        <v>1500</v>
      </c>
      <c r="I17" s="791"/>
      <c r="J17" s="791"/>
      <c r="K17" s="791"/>
      <c r="L17" s="791"/>
      <c r="M17" s="790">
        <f>D17-C17</f>
        <v>818</v>
      </c>
      <c r="N17" s="751"/>
    </row>
    <row r="18" spans="1:15" s="747" customFormat="1" ht="20.100000000000001" customHeight="1">
      <c r="A18" s="788" t="s">
        <v>2566</v>
      </c>
      <c r="B18" s="793" t="s">
        <v>2739</v>
      </c>
      <c r="C18" s="791">
        <v>853</v>
      </c>
      <c r="D18" s="790">
        <f t="shared" si="3"/>
        <v>1324</v>
      </c>
      <c r="E18" s="791">
        <v>174</v>
      </c>
      <c r="F18" s="790">
        <f t="shared" si="2"/>
        <v>1150</v>
      </c>
      <c r="G18" s="791"/>
      <c r="H18" s="791">
        <v>1150</v>
      </c>
      <c r="I18" s="791"/>
      <c r="J18" s="791"/>
      <c r="K18" s="791"/>
      <c r="L18" s="791"/>
      <c r="M18" s="790">
        <f t="shared" si="4"/>
        <v>471</v>
      </c>
      <c r="N18" s="751"/>
    </row>
    <row r="19" spans="1:15" s="747" customFormat="1" ht="20.100000000000001" customHeight="1">
      <c r="A19" s="788" t="s">
        <v>2571</v>
      </c>
      <c r="B19" s="793" t="s">
        <v>1918</v>
      </c>
      <c r="C19" s="791">
        <v>853</v>
      </c>
      <c r="D19" s="790">
        <f t="shared" si="3"/>
        <v>2699</v>
      </c>
      <c r="E19" s="791">
        <v>199</v>
      </c>
      <c r="F19" s="790">
        <f t="shared" si="2"/>
        <v>2500</v>
      </c>
      <c r="G19" s="791"/>
      <c r="H19" s="791">
        <v>2500</v>
      </c>
      <c r="I19" s="791"/>
      <c r="J19" s="791"/>
      <c r="K19" s="791"/>
      <c r="L19" s="791"/>
      <c r="M19" s="790">
        <f t="shared" si="4"/>
        <v>1846</v>
      </c>
      <c r="N19" s="751"/>
    </row>
    <row r="20" spans="1:15" s="747" customFormat="1" ht="20.100000000000001" customHeight="1">
      <c r="A20" s="788" t="s">
        <v>2576</v>
      </c>
      <c r="B20" s="793" t="s">
        <v>2821</v>
      </c>
      <c r="C20" s="791">
        <v>853</v>
      </c>
      <c r="D20" s="790">
        <f t="shared" si="3"/>
        <v>1696</v>
      </c>
      <c r="E20" s="791">
        <v>196</v>
      </c>
      <c r="F20" s="790">
        <f t="shared" si="2"/>
        <v>1500</v>
      </c>
      <c r="G20" s="791"/>
      <c r="H20" s="791">
        <v>1500</v>
      </c>
      <c r="I20" s="791"/>
      <c r="J20" s="791"/>
      <c r="K20" s="791"/>
      <c r="L20" s="791"/>
      <c r="M20" s="790">
        <f t="shared" si="4"/>
        <v>843</v>
      </c>
      <c r="N20" s="751"/>
    </row>
    <row r="21" spans="1:15" s="747" customFormat="1" ht="20.100000000000001" customHeight="1">
      <c r="A21" s="788" t="s">
        <v>2581</v>
      </c>
      <c r="B21" s="793" t="s">
        <v>2837</v>
      </c>
      <c r="C21" s="791">
        <v>853</v>
      </c>
      <c r="D21" s="790">
        <f t="shared" si="3"/>
        <v>1684</v>
      </c>
      <c r="E21" s="791">
        <v>184</v>
      </c>
      <c r="F21" s="790">
        <f t="shared" si="2"/>
        <v>1500</v>
      </c>
      <c r="G21" s="791"/>
      <c r="H21" s="791">
        <v>1500</v>
      </c>
      <c r="I21" s="791"/>
      <c r="J21" s="791"/>
      <c r="K21" s="791"/>
      <c r="L21" s="791"/>
      <c r="M21" s="790">
        <f t="shared" si="4"/>
        <v>831</v>
      </c>
      <c r="N21" s="751"/>
    </row>
    <row r="22" spans="1:15" s="750" customFormat="1" ht="56.1" customHeight="1">
      <c r="A22" s="784" t="s">
        <v>1923</v>
      </c>
      <c r="B22" s="786" t="s">
        <v>3770</v>
      </c>
      <c r="C22" s="787">
        <f>SUM(C23:C34)</f>
        <v>26037.4</v>
      </c>
      <c r="D22" s="787">
        <f t="shared" ref="D22:L22" si="5">SUM(D23:D34)</f>
        <v>43893</v>
      </c>
      <c r="E22" s="787">
        <f t="shared" si="5"/>
        <v>1649</v>
      </c>
      <c r="F22" s="787">
        <f t="shared" si="2"/>
        <v>42244</v>
      </c>
      <c r="G22" s="787">
        <f t="shared" si="5"/>
        <v>6381</v>
      </c>
      <c r="H22" s="787">
        <f t="shared" si="5"/>
        <v>3760</v>
      </c>
      <c r="I22" s="787">
        <f t="shared" si="5"/>
        <v>590</v>
      </c>
      <c r="J22" s="787">
        <f t="shared" si="5"/>
        <v>13367</v>
      </c>
      <c r="K22" s="787">
        <f t="shared" si="5"/>
        <v>15083</v>
      </c>
      <c r="L22" s="787">
        <f t="shared" si="5"/>
        <v>3063</v>
      </c>
      <c r="M22" s="787">
        <f t="shared" si="4"/>
        <v>17855.599999999999</v>
      </c>
      <c r="N22" s="749"/>
    </row>
    <row r="23" spans="1:15" s="747" customFormat="1" ht="20.100000000000001" customHeight="1">
      <c r="A23" s="794">
        <v>1</v>
      </c>
      <c r="B23" s="795" t="s">
        <v>2204</v>
      </c>
      <c r="C23" s="796">
        <v>1002</v>
      </c>
      <c r="D23" s="796">
        <f>E23+G23+H23+I23+J23+K23+L23</f>
        <v>18255</v>
      </c>
      <c r="E23" s="796">
        <v>178</v>
      </c>
      <c r="F23" s="790">
        <f t="shared" si="2"/>
        <v>18077</v>
      </c>
      <c r="G23" s="796">
        <v>681</v>
      </c>
      <c r="H23" s="796"/>
      <c r="I23" s="796"/>
      <c r="J23" s="796">
        <v>7300</v>
      </c>
      <c r="K23" s="796">
        <v>7033</v>
      </c>
      <c r="L23" s="796">
        <v>3063</v>
      </c>
      <c r="M23" s="790">
        <f t="shared" si="4"/>
        <v>17253</v>
      </c>
      <c r="O23" s="751"/>
    </row>
    <row r="24" spans="1:15" s="747" customFormat="1" ht="20.100000000000001" customHeight="1">
      <c r="A24" s="794">
        <v>2</v>
      </c>
      <c r="B24" s="795" t="s">
        <v>2156</v>
      </c>
      <c r="C24" s="796">
        <f>1111+200+1734</f>
        <v>3045</v>
      </c>
      <c r="D24" s="796">
        <f t="shared" ref="D24:D34" si="6">E24+G24+H24+I24+J24+K24+L24</f>
        <v>1657</v>
      </c>
      <c r="E24" s="796">
        <v>257</v>
      </c>
      <c r="F24" s="790">
        <f t="shared" si="2"/>
        <v>1400</v>
      </c>
      <c r="G24" s="796"/>
      <c r="H24" s="796"/>
      <c r="I24" s="796"/>
      <c r="J24" s="796">
        <v>1400</v>
      </c>
      <c r="K24" s="796"/>
      <c r="L24" s="796"/>
      <c r="M24" s="790">
        <f t="shared" si="4"/>
        <v>-1388</v>
      </c>
    </row>
    <row r="25" spans="1:15" s="747" customFormat="1" ht="20.100000000000001" customHeight="1">
      <c r="A25" s="794">
        <v>3</v>
      </c>
      <c r="B25" s="795" t="s">
        <v>2752</v>
      </c>
      <c r="C25" s="796">
        <f>477.4+604</f>
        <v>1081.4000000000001</v>
      </c>
      <c r="D25" s="796">
        <f t="shared" si="6"/>
        <v>2173</v>
      </c>
      <c r="E25" s="796">
        <v>173</v>
      </c>
      <c r="F25" s="790">
        <f t="shared" si="2"/>
        <v>2000</v>
      </c>
      <c r="G25" s="796">
        <v>500</v>
      </c>
      <c r="H25" s="796">
        <v>1500</v>
      </c>
      <c r="I25" s="796"/>
      <c r="J25" s="796"/>
      <c r="K25" s="796"/>
      <c r="L25" s="796"/>
      <c r="M25" s="790">
        <f t="shared" si="4"/>
        <v>1091.5999999999999</v>
      </c>
    </row>
    <row r="26" spans="1:15" s="747" customFormat="1" ht="20.100000000000001" customHeight="1">
      <c r="A26" s="794">
        <v>4</v>
      </c>
      <c r="B26" s="795" t="s">
        <v>3112</v>
      </c>
      <c r="C26" s="796">
        <f>1095.2+250</f>
        <v>1345.2</v>
      </c>
      <c r="D26" s="796">
        <f t="shared" si="6"/>
        <v>3039</v>
      </c>
      <c r="E26" s="796">
        <v>239</v>
      </c>
      <c r="F26" s="790">
        <f t="shared" si="2"/>
        <v>2800</v>
      </c>
      <c r="G26" s="796">
        <v>1300</v>
      </c>
      <c r="H26" s="796">
        <v>910</v>
      </c>
      <c r="I26" s="796">
        <v>590</v>
      </c>
      <c r="J26" s="796"/>
      <c r="K26" s="796"/>
      <c r="L26" s="796"/>
      <c r="M26" s="790">
        <f t="shared" si="4"/>
        <v>1693.8</v>
      </c>
    </row>
    <row r="27" spans="1:15" s="747" customFormat="1" ht="20.100000000000001" customHeight="1">
      <c r="A27" s="794">
        <v>5</v>
      </c>
      <c r="B27" s="795" t="s">
        <v>2798</v>
      </c>
      <c r="C27" s="796">
        <f>833.3+200+603</f>
        <v>1636.3</v>
      </c>
      <c r="D27" s="796">
        <f t="shared" si="6"/>
        <v>0</v>
      </c>
      <c r="E27" s="796"/>
      <c r="F27" s="790">
        <f t="shared" si="2"/>
        <v>0</v>
      </c>
      <c r="G27" s="796"/>
      <c r="H27" s="796"/>
      <c r="I27" s="796"/>
      <c r="J27" s="796"/>
      <c r="K27" s="796"/>
      <c r="L27" s="796"/>
      <c r="M27" s="790">
        <f t="shared" si="4"/>
        <v>-1636.3</v>
      </c>
    </row>
    <row r="28" spans="1:15" s="747" customFormat="1" ht="20.100000000000001" customHeight="1">
      <c r="A28" s="794">
        <v>6</v>
      </c>
      <c r="B28" s="797" t="s">
        <v>2739</v>
      </c>
      <c r="C28" s="796">
        <f>997.5+579</f>
        <v>1576.5</v>
      </c>
      <c r="D28" s="796">
        <f t="shared" si="6"/>
        <v>1593</v>
      </c>
      <c r="E28" s="796">
        <v>243</v>
      </c>
      <c r="F28" s="790">
        <f t="shared" si="2"/>
        <v>1350</v>
      </c>
      <c r="G28" s="796"/>
      <c r="H28" s="796">
        <v>1350</v>
      </c>
      <c r="I28" s="796"/>
      <c r="J28" s="796"/>
      <c r="K28" s="796"/>
      <c r="L28" s="796"/>
      <c r="M28" s="790">
        <f t="shared" si="4"/>
        <v>16.5</v>
      </c>
    </row>
    <row r="29" spans="1:15" s="747" customFormat="1" ht="20.100000000000001" customHeight="1">
      <c r="A29" s="794">
        <v>7</v>
      </c>
      <c r="B29" s="797" t="s">
        <v>1918</v>
      </c>
      <c r="C29" s="796">
        <f>837+250+4305</f>
        <v>5392</v>
      </c>
      <c r="D29" s="796">
        <f t="shared" si="6"/>
        <v>96</v>
      </c>
      <c r="E29" s="796">
        <v>96</v>
      </c>
      <c r="F29" s="790">
        <f t="shared" si="2"/>
        <v>0</v>
      </c>
      <c r="G29" s="796"/>
      <c r="H29" s="796"/>
      <c r="I29" s="796"/>
      <c r="J29" s="796"/>
      <c r="K29" s="796"/>
      <c r="L29" s="796"/>
      <c r="M29" s="790">
        <f t="shared" si="4"/>
        <v>-5296</v>
      </c>
    </row>
    <row r="30" spans="1:15" s="747" customFormat="1" ht="20.100000000000001" customHeight="1">
      <c r="A30" s="794">
        <v>8</v>
      </c>
      <c r="B30" s="795" t="s">
        <v>2821</v>
      </c>
      <c r="C30" s="796">
        <f>845+210+3036</f>
        <v>4091</v>
      </c>
      <c r="D30" s="796">
        <f t="shared" si="6"/>
        <v>1159</v>
      </c>
      <c r="E30" s="796">
        <v>115</v>
      </c>
      <c r="F30" s="790">
        <f t="shared" si="2"/>
        <v>1044</v>
      </c>
      <c r="G30" s="796">
        <v>200</v>
      </c>
      <c r="H30" s="796"/>
      <c r="I30" s="796"/>
      <c r="J30" s="796">
        <v>844</v>
      </c>
      <c r="K30" s="796"/>
      <c r="L30" s="796"/>
      <c r="M30" s="790">
        <f t="shared" si="4"/>
        <v>-2932</v>
      </c>
    </row>
    <row r="31" spans="1:15" s="747" customFormat="1" ht="20.100000000000001" customHeight="1">
      <c r="A31" s="794">
        <v>9</v>
      </c>
      <c r="B31" s="797" t="s">
        <v>2837</v>
      </c>
      <c r="C31" s="796">
        <f>1119.7+201+3652</f>
        <v>4972.7</v>
      </c>
      <c r="D31" s="796">
        <f t="shared" si="6"/>
        <v>8062</v>
      </c>
      <c r="E31" s="796">
        <v>89</v>
      </c>
      <c r="F31" s="790">
        <f t="shared" si="2"/>
        <v>7973</v>
      </c>
      <c r="G31" s="796">
        <v>3700</v>
      </c>
      <c r="H31" s="796"/>
      <c r="I31" s="796"/>
      <c r="J31" s="796">
        <v>3823</v>
      </c>
      <c r="K31" s="796">
        <v>450</v>
      </c>
      <c r="L31" s="796"/>
      <c r="M31" s="790">
        <f t="shared" si="4"/>
        <v>3089.3</v>
      </c>
    </row>
    <row r="32" spans="1:15" s="747" customFormat="1" ht="20.100000000000001" customHeight="1">
      <c r="A32" s="794">
        <v>10</v>
      </c>
      <c r="B32" s="795" t="s">
        <v>2758</v>
      </c>
      <c r="C32" s="796">
        <v>1001.3000000000001</v>
      </c>
      <c r="D32" s="796">
        <f t="shared" si="6"/>
        <v>2533</v>
      </c>
      <c r="E32" s="796">
        <v>233</v>
      </c>
      <c r="F32" s="790">
        <f t="shared" si="2"/>
        <v>2300</v>
      </c>
      <c r="G32" s="796"/>
      <c r="H32" s="796"/>
      <c r="I32" s="796"/>
      <c r="J32" s="796"/>
      <c r="K32" s="796">
        <v>2300</v>
      </c>
      <c r="L32" s="796"/>
      <c r="M32" s="790">
        <f t="shared" si="4"/>
        <v>1531.6999999999998</v>
      </c>
    </row>
    <row r="33" spans="1:13" s="747" customFormat="1" ht="20.100000000000001" customHeight="1">
      <c r="A33" s="794">
        <v>11</v>
      </c>
      <c r="B33" s="797" t="s">
        <v>2779</v>
      </c>
      <c r="C33" s="796">
        <f>139+74</f>
        <v>213</v>
      </c>
      <c r="D33" s="796">
        <f t="shared" si="6"/>
        <v>5326</v>
      </c>
      <c r="E33" s="796">
        <v>26</v>
      </c>
      <c r="F33" s="790">
        <f t="shared" si="2"/>
        <v>5300</v>
      </c>
      <c r="G33" s="796"/>
      <c r="H33" s="796"/>
      <c r="I33" s="796"/>
      <c r="J33" s="796"/>
      <c r="K33" s="796">
        <v>5300</v>
      </c>
      <c r="L33" s="796"/>
      <c r="M33" s="790">
        <f t="shared" si="4"/>
        <v>5113</v>
      </c>
    </row>
    <row r="34" spans="1:13" s="747" customFormat="1" ht="20.100000000000001" customHeight="1">
      <c r="A34" s="794">
        <v>12</v>
      </c>
      <c r="B34" s="797" t="s">
        <v>3665</v>
      </c>
      <c r="C34" s="796">
        <f>350+331</f>
        <v>681</v>
      </c>
      <c r="D34" s="796">
        <f t="shared" si="6"/>
        <v>0</v>
      </c>
      <c r="E34" s="796"/>
      <c r="F34" s="790">
        <f t="shared" si="2"/>
        <v>0</v>
      </c>
      <c r="G34" s="796"/>
      <c r="H34" s="796"/>
      <c r="I34" s="796"/>
      <c r="J34" s="796"/>
      <c r="K34" s="796"/>
      <c r="L34" s="796"/>
      <c r="M34" s="790">
        <f t="shared" si="4"/>
        <v>-681</v>
      </c>
    </row>
    <row r="35" spans="1:13" s="747" customFormat="1" ht="15.75">
      <c r="A35" s="752"/>
    </row>
    <row r="36" spans="1:13" s="754" customFormat="1" ht="15">
      <c r="A36" s="753"/>
    </row>
    <row r="37" spans="1:13" s="754" customFormat="1" ht="15">
      <c r="A37" s="753"/>
    </row>
    <row r="38" spans="1:13" s="754" customFormat="1" ht="15">
      <c r="A38" s="753"/>
    </row>
    <row r="39" spans="1:13" s="754" customFormat="1" ht="15">
      <c r="A39" s="753"/>
    </row>
    <row r="40" spans="1:13" s="754" customFormat="1" ht="15">
      <c r="A40" s="753"/>
    </row>
    <row r="41" spans="1:13" s="754" customFormat="1" ht="15">
      <c r="A41" s="753"/>
    </row>
    <row r="42" spans="1:13" s="754" customFormat="1" ht="15">
      <c r="A42" s="753"/>
    </row>
    <row r="43" spans="1:13" s="754" customFormat="1" ht="15">
      <c r="A43" s="753"/>
    </row>
    <row r="44" spans="1:13" s="754" customFormat="1" ht="15">
      <c r="A44" s="753"/>
    </row>
  </sheetData>
  <mergeCells count="18">
    <mergeCell ref="G5:L5"/>
    <mergeCell ref="G6:G8"/>
    <mergeCell ref="H6:H8"/>
    <mergeCell ref="I6:I8"/>
    <mergeCell ref="J6:J8"/>
    <mergeCell ref="K6:K8"/>
    <mergeCell ref="A1:M1"/>
    <mergeCell ref="A2:M2"/>
    <mergeCell ref="A3:M3"/>
    <mergeCell ref="A4:M4"/>
    <mergeCell ref="A5:A8"/>
    <mergeCell ref="B5:B8"/>
    <mergeCell ref="C5:C8"/>
    <mergeCell ref="D5:D8"/>
    <mergeCell ref="M5:M8"/>
    <mergeCell ref="L6:L8"/>
    <mergeCell ref="E5:E8"/>
    <mergeCell ref="F5:F8"/>
  </mergeCells>
  <pageMargins left="0.75" right="0.27" top="0.75" bottom="0.47244094488188981" header="0.31496062992125984" footer="0.19685039370078741"/>
  <pageSetup paperSize="9" scale="99" fitToHeight="0" orientation="landscape" r:id="rId1"/>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240"/>
  <sheetViews>
    <sheetView tabSelected="1" zoomScale="85" zoomScaleNormal="85" workbookViewId="0">
      <selection activeCell="A77" sqref="A77"/>
    </sheetView>
  </sheetViews>
  <sheetFormatPr defaultColWidth="7.875" defaultRowHeight="48.75" customHeight="1"/>
  <cols>
    <col min="1" max="1" width="4.5" style="864" customWidth="1"/>
    <col min="2" max="2" width="29.875" style="865" customWidth="1"/>
    <col min="3" max="3" width="11" style="866" customWidth="1"/>
    <col min="4" max="4" width="7.875" style="866" customWidth="1"/>
    <col min="5" max="5" width="9.875" style="866" customWidth="1"/>
    <col min="6" max="6" width="11.125" style="867" customWidth="1"/>
    <col min="7" max="7" width="10.5" style="867" customWidth="1"/>
    <col min="8" max="8" width="11.625" style="867" customWidth="1"/>
    <col min="9" max="9" width="12" style="811" hidden="1" customWidth="1"/>
    <col min="10" max="10" width="10.875" style="811" hidden="1" customWidth="1"/>
    <col min="11" max="23" width="0" style="811" hidden="1" customWidth="1"/>
    <col min="24" max="235" width="7.875" style="811"/>
    <col min="236" max="236" width="4.5" style="811" customWidth="1"/>
    <col min="237" max="237" width="28.375" style="811" customWidth="1"/>
    <col min="238" max="240" width="9" style="811" customWidth="1"/>
    <col min="241" max="242" width="10.875" style="811" customWidth="1"/>
    <col min="243" max="243" width="9.875" style="811" customWidth="1"/>
    <col min="244" max="244" width="10.875" style="811" customWidth="1"/>
    <col min="245" max="245" width="9.875" style="811" customWidth="1"/>
    <col min="246" max="246" width="10.875" style="811" customWidth="1"/>
    <col min="247" max="247" width="9.875" style="811" customWidth="1"/>
    <col min="248" max="248" width="10.875" style="811" customWidth="1"/>
    <col min="249" max="249" width="9.875" style="811" customWidth="1"/>
    <col min="250" max="250" width="10.875" style="811" customWidth="1"/>
    <col min="251" max="251" width="9.875" style="811" customWidth="1"/>
    <col min="252" max="252" width="12.375" style="811" customWidth="1"/>
    <col min="253" max="253" width="9" style="811" customWidth="1"/>
    <col min="254" max="254" width="15" style="811" customWidth="1"/>
    <col min="255" max="255" width="10.5" style="811" customWidth="1"/>
    <col min="256" max="256" width="12.375" style="811" customWidth="1"/>
    <col min="257" max="257" width="9" style="811" customWidth="1"/>
    <col min="258" max="258" width="15" style="811" customWidth="1"/>
    <col min="259" max="259" width="10.5" style="811" customWidth="1"/>
    <col min="260" max="260" width="9.375" style="811" customWidth="1"/>
    <col min="261" max="263" width="7.875" style="811" hidden="1" customWidth="1"/>
    <col min="264" max="491" width="7.875" style="811"/>
    <col min="492" max="492" width="4.5" style="811" customWidth="1"/>
    <col min="493" max="493" width="28.375" style="811" customWidth="1"/>
    <col min="494" max="496" width="9" style="811" customWidth="1"/>
    <col min="497" max="498" width="10.875" style="811" customWidth="1"/>
    <col min="499" max="499" width="9.875" style="811" customWidth="1"/>
    <col min="500" max="500" width="10.875" style="811" customWidth="1"/>
    <col min="501" max="501" width="9.875" style="811" customWidth="1"/>
    <col min="502" max="502" width="10.875" style="811" customWidth="1"/>
    <col min="503" max="503" width="9.875" style="811" customWidth="1"/>
    <col min="504" max="504" width="10.875" style="811" customWidth="1"/>
    <col min="505" max="505" width="9.875" style="811" customWidth="1"/>
    <col min="506" max="506" width="10.875" style="811" customWidth="1"/>
    <col min="507" max="507" width="9.875" style="811" customWidth="1"/>
    <col min="508" max="508" width="12.375" style="811" customWidth="1"/>
    <col min="509" max="509" width="9" style="811" customWidth="1"/>
    <col min="510" max="510" width="15" style="811" customWidth="1"/>
    <col min="511" max="511" width="10.5" style="811" customWidth="1"/>
    <col min="512" max="512" width="12.375" style="811" customWidth="1"/>
    <col min="513" max="513" width="9" style="811" customWidth="1"/>
    <col min="514" max="514" width="15" style="811" customWidth="1"/>
    <col min="515" max="515" width="10.5" style="811" customWidth="1"/>
    <col min="516" max="516" width="9.375" style="811" customWidth="1"/>
    <col min="517" max="519" width="7.875" style="811" hidden="1" customWidth="1"/>
    <col min="520" max="747" width="7.875" style="811"/>
    <col min="748" max="748" width="4.5" style="811" customWidth="1"/>
    <col min="749" max="749" width="28.375" style="811" customWidth="1"/>
    <col min="750" max="752" width="9" style="811" customWidth="1"/>
    <col min="753" max="754" width="10.875" style="811" customWidth="1"/>
    <col min="755" max="755" width="9.875" style="811" customWidth="1"/>
    <col min="756" max="756" width="10.875" style="811" customWidth="1"/>
    <col min="757" max="757" width="9.875" style="811" customWidth="1"/>
    <col min="758" max="758" width="10.875" style="811" customWidth="1"/>
    <col min="759" max="759" width="9.875" style="811" customWidth="1"/>
    <col min="760" max="760" width="10.875" style="811" customWidth="1"/>
    <col min="761" max="761" width="9.875" style="811" customWidth="1"/>
    <col min="762" max="762" width="10.875" style="811" customWidth="1"/>
    <col min="763" max="763" width="9.875" style="811" customWidth="1"/>
    <col min="764" max="764" width="12.375" style="811" customWidth="1"/>
    <col min="765" max="765" width="9" style="811" customWidth="1"/>
    <col min="766" max="766" width="15" style="811" customWidth="1"/>
    <col min="767" max="767" width="10.5" style="811" customWidth="1"/>
    <col min="768" max="768" width="12.375" style="811" customWidth="1"/>
    <col min="769" max="769" width="9" style="811" customWidth="1"/>
    <col min="770" max="770" width="15" style="811" customWidth="1"/>
    <col min="771" max="771" width="10.5" style="811" customWidth="1"/>
    <col min="772" max="772" width="9.375" style="811" customWidth="1"/>
    <col min="773" max="775" width="7.875" style="811" hidden="1" customWidth="1"/>
    <col min="776" max="1003" width="7.875" style="811"/>
    <col min="1004" max="1004" width="4.5" style="811" customWidth="1"/>
    <col min="1005" max="1005" width="28.375" style="811" customWidth="1"/>
    <col min="1006" max="1008" width="9" style="811" customWidth="1"/>
    <col min="1009" max="1010" width="10.875" style="811" customWidth="1"/>
    <col min="1011" max="1011" width="9.875" style="811" customWidth="1"/>
    <col min="1012" max="1012" width="10.875" style="811" customWidth="1"/>
    <col min="1013" max="1013" width="9.875" style="811" customWidth="1"/>
    <col min="1014" max="1014" width="10.875" style="811" customWidth="1"/>
    <col min="1015" max="1015" width="9.875" style="811" customWidth="1"/>
    <col min="1016" max="1016" width="10.875" style="811" customWidth="1"/>
    <col min="1017" max="1017" width="9.875" style="811" customWidth="1"/>
    <col min="1018" max="1018" width="10.875" style="811" customWidth="1"/>
    <col min="1019" max="1019" width="9.875" style="811" customWidth="1"/>
    <col min="1020" max="1020" width="12.375" style="811" customWidth="1"/>
    <col min="1021" max="1021" width="9" style="811" customWidth="1"/>
    <col min="1022" max="1022" width="15" style="811" customWidth="1"/>
    <col min="1023" max="1023" width="10.5" style="811" customWidth="1"/>
    <col min="1024" max="1024" width="12.375" style="811" customWidth="1"/>
    <col min="1025" max="1025" width="9" style="811" customWidth="1"/>
    <col min="1026" max="1026" width="15" style="811" customWidth="1"/>
    <col min="1027" max="1027" width="10.5" style="811" customWidth="1"/>
    <col min="1028" max="1028" width="9.375" style="811" customWidth="1"/>
    <col min="1029" max="1031" width="7.875" style="811" hidden="1" customWidth="1"/>
    <col min="1032" max="1259" width="7.875" style="811"/>
    <col min="1260" max="1260" width="4.5" style="811" customWidth="1"/>
    <col min="1261" max="1261" width="28.375" style="811" customWidth="1"/>
    <col min="1262" max="1264" width="9" style="811" customWidth="1"/>
    <col min="1265" max="1266" width="10.875" style="811" customWidth="1"/>
    <col min="1267" max="1267" width="9.875" style="811" customWidth="1"/>
    <col min="1268" max="1268" width="10.875" style="811" customWidth="1"/>
    <col min="1269" max="1269" width="9.875" style="811" customWidth="1"/>
    <col min="1270" max="1270" width="10.875" style="811" customWidth="1"/>
    <col min="1271" max="1271" width="9.875" style="811" customWidth="1"/>
    <col min="1272" max="1272" width="10.875" style="811" customWidth="1"/>
    <col min="1273" max="1273" width="9.875" style="811" customWidth="1"/>
    <col min="1274" max="1274" width="10.875" style="811" customWidth="1"/>
    <col min="1275" max="1275" width="9.875" style="811" customWidth="1"/>
    <col min="1276" max="1276" width="12.375" style="811" customWidth="1"/>
    <col min="1277" max="1277" width="9" style="811" customWidth="1"/>
    <col min="1278" max="1278" width="15" style="811" customWidth="1"/>
    <col min="1279" max="1279" width="10.5" style="811" customWidth="1"/>
    <col min="1280" max="1280" width="12.375" style="811" customWidth="1"/>
    <col min="1281" max="1281" width="9" style="811" customWidth="1"/>
    <col min="1282" max="1282" width="15" style="811" customWidth="1"/>
    <col min="1283" max="1283" width="10.5" style="811" customWidth="1"/>
    <col min="1284" max="1284" width="9.375" style="811" customWidth="1"/>
    <col min="1285" max="1287" width="7.875" style="811" hidden="1" customWidth="1"/>
    <col min="1288" max="1515" width="7.875" style="811"/>
    <col min="1516" max="1516" width="4.5" style="811" customWidth="1"/>
    <col min="1517" max="1517" width="28.375" style="811" customWidth="1"/>
    <col min="1518" max="1520" width="9" style="811" customWidth="1"/>
    <col min="1521" max="1522" width="10.875" style="811" customWidth="1"/>
    <col min="1523" max="1523" width="9.875" style="811" customWidth="1"/>
    <col min="1524" max="1524" width="10.875" style="811" customWidth="1"/>
    <col min="1525" max="1525" width="9.875" style="811" customWidth="1"/>
    <col min="1526" max="1526" width="10.875" style="811" customWidth="1"/>
    <col min="1527" max="1527" width="9.875" style="811" customWidth="1"/>
    <col min="1528" max="1528" width="10.875" style="811" customWidth="1"/>
    <col min="1529" max="1529" width="9.875" style="811" customWidth="1"/>
    <col min="1530" max="1530" width="10.875" style="811" customWidth="1"/>
    <col min="1531" max="1531" width="9.875" style="811" customWidth="1"/>
    <col min="1532" max="1532" width="12.375" style="811" customWidth="1"/>
    <col min="1533" max="1533" width="9" style="811" customWidth="1"/>
    <col min="1534" max="1534" width="15" style="811" customWidth="1"/>
    <col min="1535" max="1535" width="10.5" style="811" customWidth="1"/>
    <col min="1536" max="1536" width="12.375" style="811" customWidth="1"/>
    <col min="1537" max="1537" width="9" style="811" customWidth="1"/>
    <col min="1538" max="1538" width="15" style="811" customWidth="1"/>
    <col min="1539" max="1539" width="10.5" style="811" customWidth="1"/>
    <col min="1540" max="1540" width="9.375" style="811" customWidth="1"/>
    <col min="1541" max="1543" width="7.875" style="811" hidden="1" customWidth="1"/>
    <col min="1544" max="1771" width="7.875" style="811"/>
    <col min="1772" max="1772" width="4.5" style="811" customWidth="1"/>
    <col min="1773" max="1773" width="28.375" style="811" customWidth="1"/>
    <col min="1774" max="1776" width="9" style="811" customWidth="1"/>
    <col min="1777" max="1778" width="10.875" style="811" customWidth="1"/>
    <col min="1779" max="1779" width="9.875" style="811" customWidth="1"/>
    <col min="1780" max="1780" width="10.875" style="811" customWidth="1"/>
    <col min="1781" max="1781" width="9.875" style="811" customWidth="1"/>
    <col min="1782" max="1782" width="10.875" style="811" customWidth="1"/>
    <col min="1783" max="1783" width="9.875" style="811" customWidth="1"/>
    <col min="1784" max="1784" width="10.875" style="811" customWidth="1"/>
    <col min="1785" max="1785" width="9.875" style="811" customWidth="1"/>
    <col min="1786" max="1786" width="10.875" style="811" customWidth="1"/>
    <col min="1787" max="1787" width="9.875" style="811" customWidth="1"/>
    <col min="1788" max="1788" width="12.375" style="811" customWidth="1"/>
    <col min="1789" max="1789" width="9" style="811" customWidth="1"/>
    <col min="1790" max="1790" width="15" style="811" customWidth="1"/>
    <col min="1791" max="1791" width="10.5" style="811" customWidth="1"/>
    <col min="1792" max="1792" width="12.375" style="811" customWidth="1"/>
    <col min="1793" max="1793" width="9" style="811" customWidth="1"/>
    <col min="1794" max="1794" width="15" style="811" customWidth="1"/>
    <col min="1795" max="1795" width="10.5" style="811" customWidth="1"/>
    <col min="1796" max="1796" width="9.375" style="811" customWidth="1"/>
    <col min="1797" max="1799" width="7.875" style="811" hidden="1" customWidth="1"/>
    <col min="1800" max="2027" width="7.875" style="811"/>
    <col min="2028" max="2028" width="4.5" style="811" customWidth="1"/>
    <col min="2029" max="2029" width="28.375" style="811" customWidth="1"/>
    <col min="2030" max="2032" width="9" style="811" customWidth="1"/>
    <col min="2033" max="2034" width="10.875" style="811" customWidth="1"/>
    <col min="2035" max="2035" width="9.875" style="811" customWidth="1"/>
    <col min="2036" max="2036" width="10.875" style="811" customWidth="1"/>
    <col min="2037" max="2037" width="9.875" style="811" customWidth="1"/>
    <col min="2038" max="2038" width="10.875" style="811" customWidth="1"/>
    <col min="2039" max="2039" width="9.875" style="811" customWidth="1"/>
    <col min="2040" max="2040" width="10.875" style="811" customWidth="1"/>
    <col min="2041" max="2041" width="9.875" style="811" customWidth="1"/>
    <col min="2042" max="2042" width="10.875" style="811" customWidth="1"/>
    <col min="2043" max="2043" width="9.875" style="811" customWidth="1"/>
    <col min="2044" max="2044" width="12.375" style="811" customWidth="1"/>
    <col min="2045" max="2045" width="9" style="811" customWidth="1"/>
    <col min="2046" max="2046" width="15" style="811" customWidth="1"/>
    <col min="2047" max="2047" width="10.5" style="811" customWidth="1"/>
    <col min="2048" max="2048" width="12.375" style="811" customWidth="1"/>
    <col min="2049" max="2049" width="9" style="811" customWidth="1"/>
    <col min="2050" max="2050" width="15" style="811" customWidth="1"/>
    <col min="2051" max="2051" width="10.5" style="811" customWidth="1"/>
    <col min="2052" max="2052" width="9.375" style="811" customWidth="1"/>
    <col min="2053" max="2055" width="7.875" style="811" hidden="1" customWidth="1"/>
    <col min="2056" max="2283" width="7.875" style="811"/>
    <col min="2284" max="2284" width="4.5" style="811" customWidth="1"/>
    <col min="2285" max="2285" width="28.375" style="811" customWidth="1"/>
    <col min="2286" max="2288" width="9" style="811" customWidth="1"/>
    <col min="2289" max="2290" width="10.875" style="811" customWidth="1"/>
    <col min="2291" max="2291" width="9.875" style="811" customWidth="1"/>
    <col min="2292" max="2292" width="10.875" style="811" customWidth="1"/>
    <col min="2293" max="2293" width="9.875" style="811" customWidth="1"/>
    <col min="2294" max="2294" width="10.875" style="811" customWidth="1"/>
    <col min="2295" max="2295" width="9.875" style="811" customWidth="1"/>
    <col min="2296" max="2296" width="10.875" style="811" customWidth="1"/>
    <col min="2297" max="2297" width="9.875" style="811" customWidth="1"/>
    <col min="2298" max="2298" width="10.875" style="811" customWidth="1"/>
    <col min="2299" max="2299" width="9.875" style="811" customWidth="1"/>
    <col min="2300" max="2300" width="12.375" style="811" customWidth="1"/>
    <col min="2301" max="2301" width="9" style="811" customWidth="1"/>
    <col min="2302" max="2302" width="15" style="811" customWidth="1"/>
    <col min="2303" max="2303" width="10.5" style="811" customWidth="1"/>
    <col min="2304" max="2304" width="12.375" style="811" customWidth="1"/>
    <col min="2305" max="2305" width="9" style="811" customWidth="1"/>
    <col min="2306" max="2306" width="15" style="811" customWidth="1"/>
    <col min="2307" max="2307" width="10.5" style="811" customWidth="1"/>
    <col min="2308" max="2308" width="9.375" style="811" customWidth="1"/>
    <col min="2309" max="2311" width="7.875" style="811" hidden="1" customWidth="1"/>
    <col min="2312" max="2539" width="7.875" style="811"/>
    <col min="2540" max="2540" width="4.5" style="811" customWidth="1"/>
    <col min="2541" max="2541" width="28.375" style="811" customWidth="1"/>
    <col min="2542" max="2544" width="9" style="811" customWidth="1"/>
    <col min="2545" max="2546" width="10.875" style="811" customWidth="1"/>
    <col min="2547" max="2547" width="9.875" style="811" customWidth="1"/>
    <col min="2548" max="2548" width="10.875" style="811" customWidth="1"/>
    <col min="2549" max="2549" width="9.875" style="811" customWidth="1"/>
    <col min="2550" max="2550" width="10.875" style="811" customWidth="1"/>
    <col min="2551" max="2551" width="9.875" style="811" customWidth="1"/>
    <col min="2552" max="2552" width="10.875" style="811" customWidth="1"/>
    <col min="2553" max="2553" width="9.875" style="811" customWidth="1"/>
    <col min="2554" max="2554" width="10.875" style="811" customWidth="1"/>
    <col min="2555" max="2555" width="9.875" style="811" customWidth="1"/>
    <col min="2556" max="2556" width="12.375" style="811" customWidth="1"/>
    <col min="2557" max="2557" width="9" style="811" customWidth="1"/>
    <col min="2558" max="2558" width="15" style="811" customWidth="1"/>
    <col min="2559" max="2559" width="10.5" style="811" customWidth="1"/>
    <col min="2560" max="2560" width="12.375" style="811" customWidth="1"/>
    <col min="2561" max="2561" width="9" style="811" customWidth="1"/>
    <col min="2562" max="2562" width="15" style="811" customWidth="1"/>
    <col min="2563" max="2563" width="10.5" style="811" customWidth="1"/>
    <col min="2564" max="2564" width="9.375" style="811" customWidth="1"/>
    <col min="2565" max="2567" width="7.875" style="811" hidden="1" customWidth="1"/>
    <col min="2568" max="2795" width="7.875" style="811"/>
    <col min="2796" max="2796" width="4.5" style="811" customWidth="1"/>
    <col min="2797" max="2797" width="28.375" style="811" customWidth="1"/>
    <col min="2798" max="2800" width="9" style="811" customWidth="1"/>
    <col min="2801" max="2802" width="10.875" style="811" customWidth="1"/>
    <col min="2803" max="2803" width="9.875" style="811" customWidth="1"/>
    <col min="2804" max="2804" width="10.875" style="811" customWidth="1"/>
    <col min="2805" max="2805" width="9.875" style="811" customWidth="1"/>
    <col min="2806" max="2806" width="10.875" style="811" customWidth="1"/>
    <col min="2807" max="2807" width="9.875" style="811" customWidth="1"/>
    <col min="2808" max="2808" width="10.875" style="811" customWidth="1"/>
    <col min="2809" max="2809" width="9.875" style="811" customWidth="1"/>
    <col min="2810" max="2810" width="10.875" style="811" customWidth="1"/>
    <col min="2811" max="2811" width="9.875" style="811" customWidth="1"/>
    <col min="2812" max="2812" width="12.375" style="811" customWidth="1"/>
    <col min="2813" max="2813" width="9" style="811" customWidth="1"/>
    <col min="2814" max="2814" width="15" style="811" customWidth="1"/>
    <col min="2815" max="2815" width="10.5" style="811" customWidth="1"/>
    <col min="2816" max="2816" width="12.375" style="811" customWidth="1"/>
    <col min="2817" max="2817" width="9" style="811" customWidth="1"/>
    <col min="2818" max="2818" width="15" style="811" customWidth="1"/>
    <col min="2819" max="2819" width="10.5" style="811" customWidth="1"/>
    <col min="2820" max="2820" width="9.375" style="811" customWidth="1"/>
    <col min="2821" max="2823" width="7.875" style="811" hidden="1" customWidth="1"/>
    <col min="2824" max="3051" width="7.875" style="811"/>
    <col min="3052" max="3052" width="4.5" style="811" customWidth="1"/>
    <col min="3053" max="3053" width="28.375" style="811" customWidth="1"/>
    <col min="3054" max="3056" width="9" style="811" customWidth="1"/>
    <col min="3057" max="3058" width="10.875" style="811" customWidth="1"/>
    <col min="3059" max="3059" width="9.875" style="811" customWidth="1"/>
    <col min="3060" max="3060" width="10.875" style="811" customWidth="1"/>
    <col min="3061" max="3061" width="9.875" style="811" customWidth="1"/>
    <col min="3062" max="3062" width="10.875" style="811" customWidth="1"/>
    <col min="3063" max="3063" width="9.875" style="811" customWidth="1"/>
    <col min="3064" max="3064" width="10.875" style="811" customWidth="1"/>
    <col min="3065" max="3065" width="9.875" style="811" customWidth="1"/>
    <col min="3066" max="3066" width="10.875" style="811" customWidth="1"/>
    <col min="3067" max="3067" width="9.875" style="811" customWidth="1"/>
    <col min="3068" max="3068" width="12.375" style="811" customWidth="1"/>
    <col min="3069" max="3069" width="9" style="811" customWidth="1"/>
    <col min="3070" max="3070" width="15" style="811" customWidth="1"/>
    <col min="3071" max="3071" width="10.5" style="811" customWidth="1"/>
    <col min="3072" max="3072" width="12.375" style="811" customWidth="1"/>
    <col min="3073" max="3073" width="9" style="811" customWidth="1"/>
    <col min="3074" max="3074" width="15" style="811" customWidth="1"/>
    <col min="3075" max="3075" width="10.5" style="811" customWidth="1"/>
    <col min="3076" max="3076" width="9.375" style="811" customWidth="1"/>
    <col min="3077" max="3079" width="7.875" style="811" hidden="1" customWidth="1"/>
    <col min="3080" max="3307" width="7.875" style="811"/>
    <col min="3308" max="3308" width="4.5" style="811" customWidth="1"/>
    <col min="3309" max="3309" width="28.375" style="811" customWidth="1"/>
    <col min="3310" max="3312" width="9" style="811" customWidth="1"/>
    <col min="3313" max="3314" width="10.875" style="811" customWidth="1"/>
    <col min="3315" max="3315" width="9.875" style="811" customWidth="1"/>
    <col min="3316" max="3316" width="10.875" style="811" customWidth="1"/>
    <col min="3317" max="3317" width="9.875" style="811" customWidth="1"/>
    <col min="3318" max="3318" width="10.875" style="811" customWidth="1"/>
    <col min="3319" max="3319" width="9.875" style="811" customWidth="1"/>
    <col min="3320" max="3320" width="10.875" style="811" customWidth="1"/>
    <col min="3321" max="3321" width="9.875" style="811" customWidth="1"/>
    <col min="3322" max="3322" width="10.875" style="811" customWidth="1"/>
    <col min="3323" max="3323" width="9.875" style="811" customWidth="1"/>
    <col min="3324" max="3324" width="12.375" style="811" customWidth="1"/>
    <col min="3325" max="3325" width="9" style="811" customWidth="1"/>
    <col min="3326" max="3326" width="15" style="811" customWidth="1"/>
    <col min="3327" max="3327" width="10.5" style="811" customWidth="1"/>
    <col min="3328" max="3328" width="12.375" style="811" customWidth="1"/>
    <col min="3329" max="3329" width="9" style="811" customWidth="1"/>
    <col min="3330" max="3330" width="15" style="811" customWidth="1"/>
    <col min="3331" max="3331" width="10.5" style="811" customWidth="1"/>
    <col min="3332" max="3332" width="9.375" style="811" customWidth="1"/>
    <col min="3333" max="3335" width="7.875" style="811" hidden="1" customWidth="1"/>
    <col min="3336" max="3563" width="7.875" style="811"/>
    <col min="3564" max="3564" width="4.5" style="811" customWidth="1"/>
    <col min="3565" max="3565" width="28.375" style="811" customWidth="1"/>
    <col min="3566" max="3568" width="9" style="811" customWidth="1"/>
    <col min="3569" max="3570" width="10.875" style="811" customWidth="1"/>
    <col min="3571" max="3571" width="9.875" style="811" customWidth="1"/>
    <col min="3572" max="3572" width="10.875" style="811" customWidth="1"/>
    <col min="3573" max="3573" width="9.875" style="811" customWidth="1"/>
    <col min="3574" max="3574" width="10.875" style="811" customWidth="1"/>
    <col min="3575" max="3575" width="9.875" style="811" customWidth="1"/>
    <col min="3576" max="3576" width="10.875" style="811" customWidth="1"/>
    <col min="3577" max="3577" width="9.875" style="811" customWidth="1"/>
    <col min="3578" max="3578" width="10.875" style="811" customWidth="1"/>
    <col min="3579" max="3579" width="9.875" style="811" customWidth="1"/>
    <col min="3580" max="3580" width="12.375" style="811" customWidth="1"/>
    <col min="3581" max="3581" width="9" style="811" customWidth="1"/>
    <col min="3582" max="3582" width="15" style="811" customWidth="1"/>
    <col min="3583" max="3583" width="10.5" style="811" customWidth="1"/>
    <col min="3584" max="3584" width="12.375" style="811" customWidth="1"/>
    <col min="3585" max="3585" width="9" style="811" customWidth="1"/>
    <col min="3586" max="3586" width="15" style="811" customWidth="1"/>
    <col min="3587" max="3587" width="10.5" style="811" customWidth="1"/>
    <col min="3588" max="3588" width="9.375" style="811" customWidth="1"/>
    <col min="3589" max="3591" width="7.875" style="811" hidden="1" customWidth="1"/>
    <col min="3592" max="3819" width="7.875" style="811"/>
    <col min="3820" max="3820" width="4.5" style="811" customWidth="1"/>
    <col min="3821" max="3821" width="28.375" style="811" customWidth="1"/>
    <col min="3822" max="3824" width="9" style="811" customWidth="1"/>
    <col min="3825" max="3826" width="10.875" style="811" customWidth="1"/>
    <col min="3827" max="3827" width="9.875" style="811" customWidth="1"/>
    <col min="3828" max="3828" width="10.875" style="811" customWidth="1"/>
    <col min="3829" max="3829" width="9.875" style="811" customWidth="1"/>
    <col min="3830" max="3830" width="10.875" style="811" customWidth="1"/>
    <col min="3831" max="3831" width="9.875" style="811" customWidth="1"/>
    <col min="3832" max="3832" width="10.875" style="811" customWidth="1"/>
    <col min="3833" max="3833" width="9.875" style="811" customWidth="1"/>
    <col min="3834" max="3834" width="10.875" style="811" customWidth="1"/>
    <col min="3835" max="3835" width="9.875" style="811" customWidth="1"/>
    <col min="3836" max="3836" width="12.375" style="811" customWidth="1"/>
    <col min="3837" max="3837" width="9" style="811" customWidth="1"/>
    <col min="3838" max="3838" width="15" style="811" customWidth="1"/>
    <col min="3839" max="3839" width="10.5" style="811" customWidth="1"/>
    <col min="3840" max="3840" width="12.375" style="811" customWidth="1"/>
    <col min="3841" max="3841" width="9" style="811" customWidth="1"/>
    <col min="3842" max="3842" width="15" style="811" customWidth="1"/>
    <col min="3843" max="3843" width="10.5" style="811" customWidth="1"/>
    <col min="3844" max="3844" width="9.375" style="811" customWidth="1"/>
    <col min="3845" max="3847" width="7.875" style="811" hidden="1" customWidth="1"/>
    <col min="3848" max="4075" width="7.875" style="811"/>
    <col min="4076" max="4076" width="4.5" style="811" customWidth="1"/>
    <col min="4077" max="4077" width="28.375" style="811" customWidth="1"/>
    <col min="4078" max="4080" width="9" style="811" customWidth="1"/>
    <col min="4081" max="4082" width="10.875" style="811" customWidth="1"/>
    <col min="4083" max="4083" width="9.875" style="811" customWidth="1"/>
    <col min="4084" max="4084" width="10.875" style="811" customWidth="1"/>
    <col min="4085" max="4085" width="9.875" style="811" customWidth="1"/>
    <col min="4086" max="4086" width="10.875" style="811" customWidth="1"/>
    <col min="4087" max="4087" width="9.875" style="811" customWidth="1"/>
    <col min="4088" max="4088" width="10.875" style="811" customWidth="1"/>
    <col min="4089" max="4089" width="9.875" style="811" customWidth="1"/>
    <col min="4090" max="4090" width="10.875" style="811" customWidth="1"/>
    <col min="4091" max="4091" width="9.875" style="811" customWidth="1"/>
    <col min="4092" max="4092" width="12.375" style="811" customWidth="1"/>
    <col min="4093" max="4093" width="9" style="811" customWidth="1"/>
    <col min="4094" max="4094" width="15" style="811" customWidth="1"/>
    <col min="4095" max="4095" width="10.5" style="811" customWidth="1"/>
    <col min="4096" max="4096" width="12.375" style="811" customWidth="1"/>
    <col min="4097" max="4097" width="9" style="811" customWidth="1"/>
    <col min="4098" max="4098" width="15" style="811" customWidth="1"/>
    <col min="4099" max="4099" width="10.5" style="811" customWidth="1"/>
    <col min="4100" max="4100" width="9.375" style="811" customWidth="1"/>
    <col min="4101" max="4103" width="7.875" style="811" hidden="1" customWidth="1"/>
    <col min="4104" max="4331" width="7.875" style="811"/>
    <col min="4332" max="4332" width="4.5" style="811" customWidth="1"/>
    <col min="4333" max="4333" width="28.375" style="811" customWidth="1"/>
    <col min="4334" max="4336" width="9" style="811" customWidth="1"/>
    <col min="4337" max="4338" width="10.875" style="811" customWidth="1"/>
    <col min="4339" max="4339" width="9.875" style="811" customWidth="1"/>
    <col min="4340" max="4340" width="10.875" style="811" customWidth="1"/>
    <col min="4341" max="4341" width="9.875" style="811" customWidth="1"/>
    <col min="4342" max="4342" width="10.875" style="811" customWidth="1"/>
    <col min="4343" max="4343" width="9.875" style="811" customWidth="1"/>
    <col min="4344" max="4344" width="10.875" style="811" customWidth="1"/>
    <col min="4345" max="4345" width="9.875" style="811" customWidth="1"/>
    <col min="4346" max="4346" width="10.875" style="811" customWidth="1"/>
    <col min="4347" max="4347" width="9.875" style="811" customWidth="1"/>
    <col min="4348" max="4348" width="12.375" style="811" customWidth="1"/>
    <col min="4349" max="4349" width="9" style="811" customWidth="1"/>
    <col min="4350" max="4350" width="15" style="811" customWidth="1"/>
    <col min="4351" max="4351" width="10.5" style="811" customWidth="1"/>
    <col min="4352" max="4352" width="12.375" style="811" customWidth="1"/>
    <col min="4353" max="4353" width="9" style="811" customWidth="1"/>
    <col min="4354" max="4354" width="15" style="811" customWidth="1"/>
    <col min="4355" max="4355" width="10.5" style="811" customWidth="1"/>
    <col min="4356" max="4356" width="9.375" style="811" customWidth="1"/>
    <col min="4357" max="4359" width="7.875" style="811" hidden="1" customWidth="1"/>
    <col min="4360" max="4587" width="7.875" style="811"/>
    <col min="4588" max="4588" width="4.5" style="811" customWidth="1"/>
    <col min="4589" max="4589" width="28.375" style="811" customWidth="1"/>
    <col min="4590" max="4592" width="9" style="811" customWidth="1"/>
    <col min="4593" max="4594" width="10.875" style="811" customWidth="1"/>
    <col min="4595" max="4595" width="9.875" style="811" customWidth="1"/>
    <col min="4596" max="4596" width="10.875" style="811" customWidth="1"/>
    <col min="4597" max="4597" width="9.875" style="811" customWidth="1"/>
    <col min="4598" max="4598" width="10.875" style="811" customWidth="1"/>
    <col min="4599" max="4599" width="9.875" style="811" customWidth="1"/>
    <col min="4600" max="4600" width="10.875" style="811" customWidth="1"/>
    <col min="4601" max="4601" width="9.875" style="811" customWidth="1"/>
    <col min="4602" max="4602" width="10.875" style="811" customWidth="1"/>
    <col min="4603" max="4603" width="9.875" style="811" customWidth="1"/>
    <col min="4604" max="4604" width="12.375" style="811" customWidth="1"/>
    <col min="4605" max="4605" width="9" style="811" customWidth="1"/>
    <col min="4606" max="4606" width="15" style="811" customWidth="1"/>
    <col min="4607" max="4607" width="10.5" style="811" customWidth="1"/>
    <col min="4608" max="4608" width="12.375" style="811" customWidth="1"/>
    <col min="4609" max="4609" width="9" style="811" customWidth="1"/>
    <col min="4610" max="4610" width="15" style="811" customWidth="1"/>
    <col min="4611" max="4611" width="10.5" style="811" customWidth="1"/>
    <col min="4612" max="4612" width="9.375" style="811" customWidth="1"/>
    <col min="4613" max="4615" width="7.875" style="811" hidden="1" customWidth="1"/>
    <col min="4616" max="4843" width="7.875" style="811"/>
    <col min="4844" max="4844" width="4.5" style="811" customWidth="1"/>
    <col min="4845" max="4845" width="28.375" style="811" customWidth="1"/>
    <col min="4846" max="4848" width="9" style="811" customWidth="1"/>
    <col min="4849" max="4850" width="10.875" style="811" customWidth="1"/>
    <col min="4851" max="4851" width="9.875" style="811" customWidth="1"/>
    <col min="4852" max="4852" width="10.875" style="811" customWidth="1"/>
    <col min="4853" max="4853" width="9.875" style="811" customWidth="1"/>
    <col min="4854" max="4854" width="10.875" style="811" customWidth="1"/>
    <col min="4855" max="4855" width="9.875" style="811" customWidth="1"/>
    <col min="4856" max="4856" width="10.875" style="811" customWidth="1"/>
    <col min="4857" max="4857" width="9.875" style="811" customWidth="1"/>
    <col min="4858" max="4858" width="10.875" style="811" customWidth="1"/>
    <col min="4859" max="4859" width="9.875" style="811" customWidth="1"/>
    <col min="4860" max="4860" width="12.375" style="811" customWidth="1"/>
    <col min="4861" max="4861" width="9" style="811" customWidth="1"/>
    <col min="4862" max="4862" width="15" style="811" customWidth="1"/>
    <col min="4863" max="4863" width="10.5" style="811" customWidth="1"/>
    <col min="4864" max="4864" width="12.375" style="811" customWidth="1"/>
    <col min="4865" max="4865" width="9" style="811" customWidth="1"/>
    <col min="4866" max="4866" width="15" style="811" customWidth="1"/>
    <col min="4867" max="4867" width="10.5" style="811" customWidth="1"/>
    <col min="4868" max="4868" width="9.375" style="811" customWidth="1"/>
    <col min="4869" max="4871" width="7.875" style="811" hidden="1" customWidth="1"/>
    <col min="4872" max="5099" width="7.875" style="811"/>
    <col min="5100" max="5100" width="4.5" style="811" customWidth="1"/>
    <col min="5101" max="5101" width="28.375" style="811" customWidth="1"/>
    <col min="5102" max="5104" width="9" style="811" customWidth="1"/>
    <col min="5105" max="5106" width="10.875" style="811" customWidth="1"/>
    <col min="5107" max="5107" width="9.875" style="811" customWidth="1"/>
    <col min="5108" max="5108" width="10.875" style="811" customWidth="1"/>
    <col min="5109" max="5109" width="9.875" style="811" customWidth="1"/>
    <col min="5110" max="5110" width="10.875" style="811" customWidth="1"/>
    <col min="5111" max="5111" width="9.875" style="811" customWidth="1"/>
    <col min="5112" max="5112" width="10.875" style="811" customWidth="1"/>
    <col min="5113" max="5113" width="9.875" style="811" customWidth="1"/>
    <col min="5114" max="5114" width="10.875" style="811" customWidth="1"/>
    <col min="5115" max="5115" width="9.875" style="811" customWidth="1"/>
    <col min="5116" max="5116" width="12.375" style="811" customWidth="1"/>
    <col min="5117" max="5117" width="9" style="811" customWidth="1"/>
    <col min="5118" max="5118" width="15" style="811" customWidth="1"/>
    <col min="5119" max="5119" width="10.5" style="811" customWidth="1"/>
    <col min="5120" max="5120" width="12.375" style="811" customWidth="1"/>
    <col min="5121" max="5121" width="9" style="811" customWidth="1"/>
    <col min="5122" max="5122" width="15" style="811" customWidth="1"/>
    <col min="5123" max="5123" width="10.5" style="811" customWidth="1"/>
    <col min="5124" max="5124" width="9.375" style="811" customWidth="1"/>
    <col min="5125" max="5127" width="7.875" style="811" hidden="1" customWidth="1"/>
    <col min="5128" max="5355" width="7.875" style="811"/>
    <col min="5356" max="5356" width="4.5" style="811" customWidth="1"/>
    <col min="5357" max="5357" width="28.375" style="811" customWidth="1"/>
    <col min="5358" max="5360" width="9" style="811" customWidth="1"/>
    <col min="5361" max="5362" width="10.875" style="811" customWidth="1"/>
    <col min="5363" max="5363" width="9.875" style="811" customWidth="1"/>
    <col min="5364" max="5364" width="10.875" style="811" customWidth="1"/>
    <col min="5365" max="5365" width="9.875" style="811" customWidth="1"/>
    <col min="5366" max="5366" width="10.875" style="811" customWidth="1"/>
    <col min="5367" max="5367" width="9.875" style="811" customWidth="1"/>
    <col min="5368" max="5368" width="10.875" style="811" customWidth="1"/>
    <col min="5369" max="5369" width="9.875" style="811" customWidth="1"/>
    <col min="5370" max="5370" width="10.875" style="811" customWidth="1"/>
    <col min="5371" max="5371" width="9.875" style="811" customWidth="1"/>
    <col min="5372" max="5372" width="12.375" style="811" customWidth="1"/>
    <col min="5373" max="5373" width="9" style="811" customWidth="1"/>
    <col min="5374" max="5374" width="15" style="811" customWidth="1"/>
    <col min="5375" max="5375" width="10.5" style="811" customWidth="1"/>
    <col min="5376" max="5376" width="12.375" style="811" customWidth="1"/>
    <col min="5377" max="5377" width="9" style="811" customWidth="1"/>
    <col min="5378" max="5378" width="15" style="811" customWidth="1"/>
    <col min="5379" max="5379" width="10.5" style="811" customWidth="1"/>
    <col min="5380" max="5380" width="9.375" style="811" customWidth="1"/>
    <col min="5381" max="5383" width="7.875" style="811" hidden="1" customWidth="1"/>
    <col min="5384" max="5611" width="7.875" style="811"/>
    <col min="5612" max="5612" width="4.5" style="811" customWidth="1"/>
    <col min="5613" max="5613" width="28.375" style="811" customWidth="1"/>
    <col min="5614" max="5616" width="9" style="811" customWidth="1"/>
    <col min="5617" max="5618" width="10.875" style="811" customWidth="1"/>
    <col min="5619" max="5619" width="9.875" style="811" customWidth="1"/>
    <col min="5620" max="5620" width="10.875" style="811" customWidth="1"/>
    <col min="5621" max="5621" width="9.875" style="811" customWidth="1"/>
    <col min="5622" max="5622" width="10.875" style="811" customWidth="1"/>
    <col min="5623" max="5623" width="9.875" style="811" customWidth="1"/>
    <col min="5624" max="5624" width="10.875" style="811" customWidth="1"/>
    <col min="5625" max="5625" width="9.875" style="811" customWidth="1"/>
    <col min="5626" max="5626" width="10.875" style="811" customWidth="1"/>
    <col min="5627" max="5627" width="9.875" style="811" customWidth="1"/>
    <col min="5628" max="5628" width="12.375" style="811" customWidth="1"/>
    <col min="5629" max="5629" width="9" style="811" customWidth="1"/>
    <col min="5630" max="5630" width="15" style="811" customWidth="1"/>
    <col min="5631" max="5631" width="10.5" style="811" customWidth="1"/>
    <col min="5632" max="5632" width="12.375" style="811" customWidth="1"/>
    <col min="5633" max="5633" width="9" style="811" customWidth="1"/>
    <col min="5634" max="5634" width="15" style="811" customWidth="1"/>
    <col min="5635" max="5635" width="10.5" style="811" customWidth="1"/>
    <col min="5636" max="5636" width="9.375" style="811" customWidth="1"/>
    <col min="5637" max="5639" width="7.875" style="811" hidden="1" customWidth="1"/>
    <col min="5640" max="5867" width="7.875" style="811"/>
    <col min="5868" max="5868" width="4.5" style="811" customWidth="1"/>
    <col min="5869" max="5869" width="28.375" style="811" customWidth="1"/>
    <col min="5870" max="5872" width="9" style="811" customWidth="1"/>
    <col min="5873" max="5874" width="10.875" style="811" customWidth="1"/>
    <col min="5875" max="5875" width="9.875" style="811" customWidth="1"/>
    <col min="5876" max="5876" width="10.875" style="811" customWidth="1"/>
    <col min="5877" max="5877" width="9.875" style="811" customWidth="1"/>
    <col min="5878" max="5878" width="10.875" style="811" customWidth="1"/>
    <col min="5879" max="5879" width="9.875" style="811" customWidth="1"/>
    <col min="5880" max="5880" width="10.875" style="811" customWidth="1"/>
    <col min="5881" max="5881" width="9.875" style="811" customWidth="1"/>
    <col min="5882" max="5882" width="10.875" style="811" customWidth="1"/>
    <col min="5883" max="5883" width="9.875" style="811" customWidth="1"/>
    <col min="5884" max="5884" width="12.375" style="811" customWidth="1"/>
    <col min="5885" max="5885" width="9" style="811" customWidth="1"/>
    <col min="5886" max="5886" width="15" style="811" customWidth="1"/>
    <col min="5887" max="5887" width="10.5" style="811" customWidth="1"/>
    <col min="5888" max="5888" width="12.375" style="811" customWidth="1"/>
    <col min="5889" max="5889" width="9" style="811" customWidth="1"/>
    <col min="5890" max="5890" width="15" style="811" customWidth="1"/>
    <col min="5891" max="5891" width="10.5" style="811" customWidth="1"/>
    <col min="5892" max="5892" width="9.375" style="811" customWidth="1"/>
    <col min="5893" max="5895" width="7.875" style="811" hidden="1" customWidth="1"/>
    <col min="5896" max="6123" width="7.875" style="811"/>
    <col min="6124" max="6124" width="4.5" style="811" customWidth="1"/>
    <col min="6125" max="6125" width="28.375" style="811" customWidth="1"/>
    <col min="6126" max="6128" width="9" style="811" customWidth="1"/>
    <col min="6129" max="6130" width="10.875" style="811" customWidth="1"/>
    <col min="6131" max="6131" width="9.875" style="811" customWidth="1"/>
    <col min="6132" max="6132" width="10.875" style="811" customWidth="1"/>
    <col min="6133" max="6133" width="9.875" style="811" customWidth="1"/>
    <col min="6134" max="6134" width="10.875" style="811" customWidth="1"/>
    <col min="6135" max="6135" width="9.875" style="811" customWidth="1"/>
    <col min="6136" max="6136" width="10.875" style="811" customWidth="1"/>
    <col min="6137" max="6137" width="9.875" style="811" customWidth="1"/>
    <col min="6138" max="6138" width="10.875" style="811" customWidth="1"/>
    <col min="6139" max="6139" width="9.875" style="811" customWidth="1"/>
    <col min="6140" max="6140" width="12.375" style="811" customWidth="1"/>
    <col min="6141" max="6141" width="9" style="811" customWidth="1"/>
    <col min="6142" max="6142" width="15" style="811" customWidth="1"/>
    <col min="6143" max="6143" width="10.5" style="811" customWidth="1"/>
    <col min="6144" max="6144" width="12.375" style="811" customWidth="1"/>
    <col min="6145" max="6145" width="9" style="811" customWidth="1"/>
    <col min="6146" max="6146" width="15" style="811" customWidth="1"/>
    <col min="6147" max="6147" width="10.5" style="811" customWidth="1"/>
    <col min="6148" max="6148" width="9.375" style="811" customWidth="1"/>
    <col min="6149" max="6151" width="7.875" style="811" hidden="1" customWidth="1"/>
    <col min="6152" max="6379" width="7.875" style="811"/>
    <col min="6380" max="6380" width="4.5" style="811" customWidth="1"/>
    <col min="6381" max="6381" width="28.375" style="811" customWidth="1"/>
    <col min="6382" max="6384" width="9" style="811" customWidth="1"/>
    <col min="6385" max="6386" width="10.875" style="811" customWidth="1"/>
    <col min="6387" max="6387" width="9.875" style="811" customWidth="1"/>
    <col min="6388" max="6388" width="10.875" style="811" customWidth="1"/>
    <col min="6389" max="6389" width="9.875" style="811" customWidth="1"/>
    <col min="6390" max="6390" width="10.875" style="811" customWidth="1"/>
    <col min="6391" max="6391" width="9.875" style="811" customWidth="1"/>
    <col min="6392" max="6392" width="10.875" style="811" customWidth="1"/>
    <col min="6393" max="6393" width="9.875" style="811" customWidth="1"/>
    <col min="6394" max="6394" width="10.875" style="811" customWidth="1"/>
    <col min="6395" max="6395" width="9.875" style="811" customWidth="1"/>
    <col min="6396" max="6396" width="12.375" style="811" customWidth="1"/>
    <col min="6397" max="6397" width="9" style="811" customWidth="1"/>
    <col min="6398" max="6398" width="15" style="811" customWidth="1"/>
    <col min="6399" max="6399" width="10.5" style="811" customWidth="1"/>
    <col min="6400" max="6400" width="12.375" style="811" customWidth="1"/>
    <col min="6401" max="6401" width="9" style="811" customWidth="1"/>
    <col min="6402" max="6402" width="15" style="811" customWidth="1"/>
    <col min="6403" max="6403" width="10.5" style="811" customWidth="1"/>
    <col min="6404" max="6404" width="9.375" style="811" customWidth="1"/>
    <col min="6405" max="6407" width="7.875" style="811" hidden="1" customWidth="1"/>
    <col min="6408" max="6635" width="7.875" style="811"/>
    <col min="6636" max="6636" width="4.5" style="811" customWidth="1"/>
    <col min="6637" max="6637" width="28.375" style="811" customWidth="1"/>
    <col min="6638" max="6640" width="9" style="811" customWidth="1"/>
    <col min="6641" max="6642" width="10.875" style="811" customWidth="1"/>
    <col min="6643" max="6643" width="9.875" style="811" customWidth="1"/>
    <col min="6644" max="6644" width="10.875" style="811" customWidth="1"/>
    <col min="6645" max="6645" width="9.875" style="811" customWidth="1"/>
    <col min="6646" max="6646" width="10.875" style="811" customWidth="1"/>
    <col min="6647" max="6647" width="9.875" style="811" customWidth="1"/>
    <col min="6648" max="6648" width="10.875" style="811" customWidth="1"/>
    <col min="6649" max="6649" width="9.875" style="811" customWidth="1"/>
    <col min="6650" max="6650" width="10.875" style="811" customWidth="1"/>
    <col min="6651" max="6651" width="9.875" style="811" customWidth="1"/>
    <col min="6652" max="6652" width="12.375" style="811" customWidth="1"/>
    <col min="6653" max="6653" width="9" style="811" customWidth="1"/>
    <col min="6654" max="6654" width="15" style="811" customWidth="1"/>
    <col min="6655" max="6655" width="10.5" style="811" customWidth="1"/>
    <col min="6656" max="6656" width="12.375" style="811" customWidth="1"/>
    <col min="6657" max="6657" width="9" style="811" customWidth="1"/>
    <col min="6658" max="6658" width="15" style="811" customWidth="1"/>
    <col min="6659" max="6659" width="10.5" style="811" customWidth="1"/>
    <col min="6660" max="6660" width="9.375" style="811" customWidth="1"/>
    <col min="6661" max="6663" width="7.875" style="811" hidden="1" customWidth="1"/>
    <col min="6664" max="6891" width="7.875" style="811"/>
    <col min="6892" max="6892" width="4.5" style="811" customWidth="1"/>
    <col min="6893" max="6893" width="28.375" style="811" customWidth="1"/>
    <col min="6894" max="6896" width="9" style="811" customWidth="1"/>
    <col min="6897" max="6898" width="10.875" style="811" customWidth="1"/>
    <col min="6899" max="6899" width="9.875" style="811" customWidth="1"/>
    <col min="6900" max="6900" width="10.875" style="811" customWidth="1"/>
    <col min="6901" max="6901" width="9.875" style="811" customWidth="1"/>
    <col min="6902" max="6902" width="10.875" style="811" customWidth="1"/>
    <col min="6903" max="6903" width="9.875" style="811" customWidth="1"/>
    <col min="6904" max="6904" width="10.875" style="811" customWidth="1"/>
    <col min="6905" max="6905" width="9.875" style="811" customWidth="1"/>
    <col min="6906" max="6906" width="10.875" style="811" customWidth="1"/>
    <col min="6907" max="6907" width="9.875" style="811" customWidth="1"/>
    <col min="6908" max="6908" width="12.375" style="811" customWidth="1"/>
    <col min="6909" max="6909" width="9" style="811" customWidth="1"/>
    <col min="6910" max="6910" width="15" style="811" customWidth="1"/>
    <col min="6911" max="6911" width="10.5" style="811" customWidth="1"/>
    <col min="6912" max="6912" width="12.375" style="811" customWidth="1"/>
    <col min="6913" max="6913" width="9" style="811" customWidth="1"/>
    <col min="6914" max="6914" width="15" style="811" customWidth="1"/>
    <col min="6915" max="6915" width="10.5" style="811" customWidth="1"/>
    <col min="6916" max="6916" width="9.375" style="811" customWidth="1"/>
    <col min="6917" max="6919" width="7.875" style="811" hidden="1" customWidth="1"/>
    <col min="6920" max="7147" width="7.875" style="811"/>
    <col min="7148" max="7148" width="4.5" style="811" customWidth="1"/>
    <col min="7149" max="7149" width="28.375" style="811" customWidth="1"/>
    <col min="7150" max="7152" width="9" style="811" customWidth="1"/>
    <col min="7153" max="7154" width="10.875" style="811" customWidth="1"/>
    <col min="7155" max="7155" width="9.875" style="811" customWidth="1"/>
    <col min="7156" max="7156" width="10.875" style="811" customWidth="1"/>
    <col min="7157" max="7157" width="9.875" style="811" customWidth="1"/>
    <col min="7158" max="7158" width="10.875" style="811" customWidth="1"/>
    <col min="7159" max="7159" width="9.875" style="811" customWidth="1"/>
    <col min="7160" max="7160" width="10.875" style="811" customWidth="1"/>
    <col min="7161" max="7161" width="9.875" style="811" customWidth="1"/>
    <col min="7162" max="7162" width="10.875" style="811" customWidth="1"/>
    <col min="7163" max="7163" width="9.875" style="811" customWidth="1"/>
    <col min="7164" max="7164" width="12.375" style="811" customWidth="1"/>
    <col min="7165" max="7165" width="9" style="811" customWidth="1"/>
    <col min="7166" max="7166" width="15" style="811" customWidth="1"/>
    <col min="7167" max="7167" width="10.5" style="811" customWidth="1"/>
    <col min="7168" max="7168" width="12.375" style="811" customWidth="1"/>
    <col min="7169" max="7169" width="9" style="811" customWidth="1"/>
    <col min="7170" max="7170" width="15" style="811" customWidth="1"/>
    <col min="7171" max="7171" width="10.5" style="811" customWidth="1"/>
    <col min="7172" max="7172" width="9.375" style="811" customWidth="1"/>
    <col min="7173" max="7175" width="7.875" style="811" hidden="1" customWidth="1"/>
    <col min="7176" max="7403" width="7.875" style="811"/>
    <col min="7404" max="7404" width="4.5" style="811" customWidth="1"/>
    <col min="7405" max="7405" width="28.375" style="811" customWidth="1"/>
    <col min="7406" max="7408" width="9" style="811" customWidth="1"/>
    <col min="7409" max="7410" width="10.875" style="811" customWidth="1"/>
    <col min="7411" max="7411" width="9.875" style="811" customWidth="1"/>
    <col min="7412" max="7412" width="10.875" style="811" customWidth="1"/>
    <col min="7413" max="7413" width="9.875" style="811" customWidth="1"/>
    <col min="7414" max="7414" width="10.875" style="811" customWidth="1"/>
    <col min="7415" max="7415" width="9.875" style="811" customWidth="1"/>
    <col min="7416" max="7416" width="10.875" style="811" customWidth="1"/>
    <col min="7417" max="7417" width="9.875" style="811" customWidth="1"/>
    <col min="7418" max="7418" width="10.875" style="811" customWidth="1"/>
    <col min="7419" max="7419" width="9.875" style="811" customWidth="1"/>
    <col min="7420" max="7420" width="12.375" style="811" customWidth="1"/>
    <col min="7421" max="7421" width="9" style="811" customWidth="1"/>
    <col min="7422" max="7422" width="15" style="811" customWidth="1"/>
    <col min="7423" max="7423" width="10.5" style="811" customWidth="1"/>
    <col min="7424" max="7424" width="12.375" style="811" customWidth="1"/>
    <col min="7425" max="7425" width="9" style="811" customWidth="1"/>
    <col min="7426" max="7426" width="15" style="811" customWidth="1"/>
    <col min="7427" max="7427" width="10.5" style="811" customWidth="1"/>
    <col min="7428" max="7428" width="9.375" style="811" customWidth="1"/>
    <col min="7429" max="7431" width="7.875" style="811" hidden="1" customWidth="1"/>
    <col min="7432" max="7659" width="7.875" style="811"/>
    <col min="7660" max="7660" width="4.5" style="811" customWidth="1"/>
    <col min="7661" max="7661" width="28.375" style="811" customWidth="1"/>
    <col min="7662" max="7664" width="9" style="811" customWidth="1"/>
    <col min="7665" max="7666" width="10.875" style="811" customWidth="1"/>
    <col min="7667" max="7667" width="9.875" style="811" customWidth="1"/>
    <col min="7668" max="7668" width="10.875" style="811" customWidth="1"/>
    <col min="7669" max="7669" width="9.875" style="811" customWidth="1"/>
    <col min="7670" max="7670" width="10.875" style="811" customWidth="1"/>
    <col min="7671" max="7671" width="9.875" style="811" customWidth="1"/>
    <col min="7672" max="7672" width="10.875" style="811" customWidth="1"/>
    <col min="7673" max="7673" width="9.875" style="811" customWidth="1"/>
    <col min="7674" max="7674" width="10.875" style="811" customWidth="1"/>
    <col min="7675" max="7675" width="9.875" style="811" customWidth="1"/>
    <col min="7676" max="7676" width="12.375" style="811" customWidth="1"/>
    <col min="7677" max="7677" width="9" style="811" customWidth="1"/>
    <col min="7678" max="7678" width="15" style="811" customWidth="1"/>
    <col min="7679" max="7679" width="10.5" style="811" customWidth="1"/>
    <col min="7680" max="7680" width="12.375" style="811" customWidth="1"/>
    <col min="7681" max="7681" width="9" style="811" customWidth="1"/>
    <col min="7682" max="7682" width="15" style="811" customWidth="1"/>
    <col min="7683" max="7683" width="10.5" style="811" customWidth="1"/>
    <col min="7684" max="7684" width="9.375" style="811" customWidth="1"/>
    <col min="7685" max="7687" width="7.875" style="811" hidden="1" customWidth="1"/>
    <col min="7688" max="7915" width="7.875" style="811"/>
    <col min="7916" max="7916" width="4.5" style="811" customWidth="1"/>
    <col min="7917" max="7917" width="28.375" style="811" customWidth="1"/>
    <col min="7918" max="7920" width="9" style="811" customWidth="1"/>
    <col min="7921" max="7922" width="10.875" style="811" customWidth="1"/>
    <col min="7923" max="7923" width="9.875" style="811" customWidth="1"/>
    <col min="7924" max="7924" width="10.875" style="811" customWidth="1"/>
    <col min="7925" max="7925" width="9.875" style="811" customWidth="1"/>
    <col min="7926" max="7926" width="10.875" style="811" customWidth="1"/>
    <col min="7927" max="7927" width="9.875" style="811" customWidth="1"/>
    <col min="7928" max="7928" width="10.875" style="811" customWidth="1"/>
    <col min="7929" max="7929" width="9.875" style="811" customWidth="1"/>
    <col min="7930" max="7930" width="10.875" style="811" customWidth="1"/>
    <col min="7931" max="7931" width="9.875" style="811" customWidth="1"/>
    <col min="7932" max="7932" width="12.375" style="811" customWidth="1"/>
    <col min="7933" max="7933" width="9" style="811" customWidth="1"/>
    <col min="7934" max="7934" width="15" style="811" customWidth="1"/>
    <col min="7935" max="7935" width="10.5" style="811" customWidth="1"/>
    <col min="7936" max="7936" width="12.375" style="811" customWidth="1"/>
    <col min="7937" max="7937" width="9" style="811" customWidth="1"/>
    <col min="7938" max="7938" width="15" style="811" customWidth="1"/>
    <col min="7939" max="7939" width="10.5" style="811" customWidth="1"/>
    <col min="7940" max="7940" width="9.375" style="811" customWidth="1"/>
    <col min="7941" max="7943" width="7.875" style="811" hidden="1" customWidth="1"/>
    <col min="7944" max="8171" width="7.875" style="811"/>
    <col min="8172" max="8172" width="4.5" style="811" customWidth="1"/>
    <col min="8173" max="8173" width="28.375" style="811" customWidth="1"/>
    <col min="8174" max="8176" width="9" style="811" customWidth="1"/>
    <col min="8177" max="8178" width="10.875" style="811" customWidth="1"/>
    <col min="8179" max="8179" width="9.875" style="811" customWidth="1"/>
    <col min="8180" max="8180" width="10.875" style="811" customWidth="1"/>
    <col min="8181" max="8181" width="9.875" style="811" customWidth="1"/>
    <col min="8182" max="8182" width="10.875" style="811" customWidth="1"/>
    <col min="8183" max="8183" width="9.875" style="811" customWidth="1"/>
    <col min="8184" max="8184" width="10.875" style="811" customWidth="1"/>
    <col min="8185" max="8185" width="9.875" style="811" customWidth="1"/>
    <col min="8186" max="8186" width="10.875" style="811" customWidth="1"/>
    <col min="8187" max="8187" width="9.875" style="811" customWidth="1"/>
    <col min="8188" max="8188" width="12.375" style="811" customWidth="1"/>
    <col min="8189" max="8189" width="9" style="811" customWidth="1"/>
    <col min="8190" max="8190" width="15" style="811" customWidth="1"/>
    <col min="8191" max="8191" width="10.5" style="811" customWidth="1"/>
    <col min="8192" max="8192" width="12.375" style="811" customWidth="1"/>
    <col min="8193" max="8193" width="9" style="811" customWidth="1"/>
    <col min="8194" max="8194" width="15" style="811" customWidth="1"/>
    <col min="8195" max="8195" width="10.5" style="811" customWidth="1"/>
    <col min="8196" max="8196" width="9.375" style="811" customWidth="1"/>
    <col min="8197" max="8199" width="7.875" style="811" hidden="1" customWidth="1"/>
    <col min="8200" max="8427" width="7.875" style="811"/>
    <col min="8428" max="8428" width="4.5" style="811" customWidth="1"/>
    <col min="8429" max="8429" width="28.375" style="811" customWidth="1"/>
    <col min="8430" max="8432" width="9" style="811" customWidth="1"/>
    <col min="8433" max="8434" width="10.875" style="811" customWidth="1"/>
    <col min="8435" max="8435" width="9.875" style="811" customWidth="1"/>
    <col min="8436" max="8436" width="10.875" style="811" customWidth="1"/>
    <col min="8437" max="8437" width="9.875" style="811" customWidth="1"/>
    <col min="8438" max="8438" width="10.875" style="811" customWidth="1"/>
    <col min="8439" max="8439" width="9.875" style="811" customWidth="1"/>
    <col min="8440" max="8440" width="10.875" style="811" customWidth="1"/>
    <col min="8441" max="8441" width="9.875" style="811" customWidth="1"/>
    <col min="8442" max="8442" width="10.875" style="811" customWidth="1"/>
    <col min="8443" max="8443" width="9.875" style="811" customWidth="1"/>
    <col min="8444" max="8444" width="12.375" style="811" customWidth="1"/>
    <col min="8445" max="8445" width="9" style="811" customWidth="1"/>
    <col min="8446" max="8446" width="15" style="811" customWidth="1"/>
    <col min="8447" max="8447" width="10.5" style="811" customWidth="1"/>
    <col min="8448" max="8448" width="12.375" style="811" customWidth="1"/>
    <col min="8449" max="8449" width="9" style="811" customWidth="1"/>
    <col min="8450" max="8450" width="15" style="811" customWidth="1"/>
    <col min="8451" max="8451" width="10.5" style="811" customWidth="1"/>
    <col min="8452" max="8452" width="9.375" style="811" customWidth="1"/>
    <col min="8453" max="8455" width="7.875" style="811" hidden="1" customWidth="1"/>
    <col min="8456" max="8683" width="7.875" style="811"/>
    <col min="8684" max="8684" width="4.5" style="811" customWidth="1"/>
    <col min="8685" max="8685" width="28.375" style="811" customWidth="1"/>
    <col min="8686" max="8688" width="9" style="811" customWidth="1"/>
    <col min="8689" max="8690" width="10.875" style="811" customWidth="1"/>
    <col min="8691" max="8691" width="9.875" style="811" customWidth="1"/>
    <col min="8692" max="8692" width="10.875" style="811" customWidth="1"/>
    <col min="8693" max="8693" width="9.875" style="811" customWidth="1"/>
    <col min="8694" max="8694" width="10.875" style="811" customWidth="1"/>
    <col min="8695" max="8695" width="9.875" style="811" customWidth="1"/>
    <col min="8696" max="8696" width="10.875" style="811" customWidth="1"/>
    <col min="8697" max="8697" width="9.875" style="811" customWidth="1"/>
    <col min="8698" max="8698" width="10.875" style="811" customWidth="1"/>
    <col min="8699" max="8699" width="9.875" style="811" customWidth="1"/>
    <col min="8700" max="8700" width="12.375" style="811" customWidth="1"/>
    <col min="8701" max="8701" width="9" style="811" customWidth="1"/>
    <col min="8702" max="8702" width="15" style="811" customWidth="1"/>
    <col min="8703" max="8703" width="10.5" style="811" customWidth="1"/>
    <col min="8704" max="8704" width="12.375" style="811" customWidth="1"/>
    <col min="8705" max="8705" width="9" style="811" customWidth="1"/>
    <col min="8706" max="8706" width="15" style="811" customWidth="1"/>
    <col min="8707" max="8707" width="10.5" style="811" customWidth="1"/>
    <col min="8708" max="8708" width="9.375" style="811" customWidth="1"/>
    <col min="8709" max="8711" width="7.875" style="811" hidden="1" customWidth="1"/>
    <col min="8712" max="8939" width="7.875" style="811"/>
    <col min="8940" max="8940" width="4.5" style="811" customWidth="1"/>
    <col min="8941" max="8941" width="28.375" style="811" customWidth="1"/>
    <col min="8942" max="8944" width="9" style="811" customWidth="1"/>
    <col min="8945" max="8946" width="10.875" style="811" customWidth="1"/>
    <col min="8947" max="8947" width="9.875" style="811" customWidth="1"/>
    <col min="8948" max="8948" width="10.875" style="811" customWidth="1"/>
    <col min="8949" max="8949" width="9.875" style="811" customWidth="1"/>
    <col min="8950" max="8950" width="10.875" style="811" customWidth="1"/>
    <col min="8951" max="8951" width="9.875" style="811" customWidth="1"/>
    <col min="8952" max="8952" width="10.875" style="811" customWidth="1"/>
    <col min="8953" max="8953" width="9.875" style="811" customWidth="1"/>
    <col min="8954" max="8954" width="10.875" style="811" customWidth="1"/>
    <col min="8955" max="8955" width="9.875" style="811" customWidth="1"/>
    <col min="8956" max="8956" width="12.375" style="811" customWidth="1"/>
    <col min="8957" max="8957" width="9" style="811" customWidth="1"/>
    <col min="8958" max="8958" width="15" style="811" customWidth="1"/>
    <col min="8959" max="8959" width="10.5" style="811" customWidth="1"/>
    <col min="8960" max="8960" width="12.375" style="811" customWidth="1"/>
    <col min="8961" max="8961" width="9" style="811" customWidth="1"/>
    <col min="8962" max="8962" width="15" style="811" customWidth="1"/>
    <col min="8963" max="8963" width="10.5" style="811" customWidth="1"/>
    <col min="8964" max="8964" width="9.375" style="811" customWidth="1"/>
    <col min="8965" max="8967" width="7.875" style="811" hidden="1" customWidth="1"/>
    <col min="8968" max="9195" width="7.875" style="811"/>
    <col min="9196" max="9196" width="4.5" style="811" customWidth="1"/>
    <col min="9197" max="9197" width="28.375" style="811" customWidth="1"/>
    <col min="9198" max="9200" width="9" style="811" customWidth="1"/>
    <col min="9201" max="9202" width="10.875" style="811" customWidth="1"/>
    <col min="9203" max="9203" width="9.875" style="811" customWidth="1"/>
    <col min="9204" max="9204" width="10.875" style="811" customWidth="1"/>
    <col min="9205" max="9205" width="9.875" style="811" customWidth="1"/>
    <col min="9206" max="9206" width="10.875" style="811" customWidth="1"/>
    <col min="9207" max="9207" width="9.875" style="811" customWidth="1"/>
    <col min="9208" max="9208" width="10.875" style="811" customWidth="1"/>
    <col min="9209" max="9209" width="9.875" style="811" customWidth="1"/>
    <col min="9210" max="9210" width="10.875" style="811" customWidth="1"/>
    <col min="9211" max="9211" width="9.875" style="811" customWidth="1"/>
    <col min="9212" max="9212" width="12.375" style="811" customWidth="1"/>
    <col min="9213" max="9213" width="9" style="811" customWidth="1"/>
    <col min="9214" max="9214" width="15" style="811" customWidth="1"/>
    <col min="9215" max="9215" width="10.5" style="811" customWidth="1"/>
    <col min="9216" max="9216" width="12.375" style="811" customWidth="1"/>
    <col min="9217" max="9217" width="9" style="811" customWidth="1"/>
    <col min="9218" max="9218" width="15" style="811" customWidth="1"/>
    <col min="9219" max="9219" width="10.5" style="811" customWidth="1"/>
    <col min="9220" max="9220" width="9.375" style="811" customWidth="1"/>
    <col min="9221" max="9223" width="7.875" style="811" hidden="1" customWidth="1"/>
    <col min="9224" max="9451" width="7.875" style="811"/>
    <col min="9452" max="9452" width="4.5" style="811" customWidth="1"/>
    <col min="9453" max="9453" width="28.375" style="811" customWidth="1"/>
    <col min="9454" max="9456" width="9" style="811" customWidth="1"/>
    <col min="9457" max="9458" width="10.875" style="811" customWidth="1"/>
    <col min="9459" max="9459" width="9.875" style="811" customWidth="1"/>
    <col min="9460" max="9460" width="10.875" style="811" customWidth="1"/>
    <col min="9461" max="9461" width="9.875" style="811" customWidth="1"/>
    <col min="9462" max="9462" width="10.875" style="811" customWidth="1"/>
    <col min="9463" max="9463" width="9.875" style="811" customWidth="1"/>
    <col min="9464" max="9464" width="10.875" style="811" customWidth="1"/>
    <col min="9465" max="9465" width="9.875" style="811" customWidth="1"/>
    <col min="9466" max="9466" width="10.875" style="811" customWidth="1"/>
    <col min="9467" max="9467" width="9.875" style="811" customWidth="1"/>
    <col min="9468" max="9468" width="12.375" style="811" customWidth="1"/>
    <col min="9469" max="9469" width="9" style="811" customWidth="1"/>
    <col min="9470" max="9470" width="15" style="811" customWidth="1"/>
    <col min="9471" max="9471" width="10.5" style="811" customWidth="1"/>
    <col min="9472" max="9472" width="12.375" style="811" customWidth="1"/>
    <col min="9473" max="9473" width="9" style="811" customWidth="1"/>
    <col min="9474" max="9474" width="15" style="811" customWidth="1"/>
    <col min="9475" max="9475" width="10.5" style="811" customWidth="1"/>
    <col min="9476" max="9476" width="9.375" style="811" customWidth="1"/>
    <col min="9477" max="9479" width="7.875" style="811" hidden="1" customWidth="1"/>
    <col min="9480" max="9707" width="7.875" style="811"/>
    <col min="9708" max="9708" width="4.5" style="811" customWidth="1"/>
    <col min="9709" max="9709" width="28.375" style="811" customWidth="1"/>
    <col min="9710" max="9712" width="9" style="811" customWidth="1"/>
    <col min="9713" max="9714" width="10.875" style="811" customWidth="1"/>
    <col min="9715" max="9715" width="9.875" style="811" customWidth="1"/>
    <col min="9716" max="9716" width="10.875" style="811" customWidth="1"/>
    <col min="9717" max="9717" width="9.875" style="811" customWidth="1"/>
    <col min="9718" max="9718" width="10.875" style="811" customWidth="1"/>
    <col min="9719" max="9719" width="9.875" style="811" customWidth="1"/>
    <col min="9720" max="9720" width="10.875" style="811" customWidth="1"/>
    <col min="9721" max="9721" width="9.875" style="811" customWidth="1"/>
    <col min="9722" max="9722" width="10.875" style="811" customWidth="1"/>
    <col min="9723" max="9723" width="9.875" style="811" customWidth="1"/>
    <col min="9724" max="9724" width="12.375" style="811" customWidth="1"/>
    <col min="9725" max="9725" width="9" style="811" customWidth="1"/>
    <col min="9726" max="9726" width="15" style="811" customWidth="1"/>
    <col min="9727" max="9727" width="10.5" style="811" customWidth="1"/>
    <col min="9728" max="9728" width="12.375" style="811" customWidth="1"/>
    <col min="9729" max="9729" width="9" style="811" customWidth="1"/>
    <col min="9730" max="9730" width="15" style="811" customWidth="1"/>
    <col min="9731" max="9731" width="10.5" style="811" customWidth="1"/>
    <col min="9732" max="9732" width="9.375" style="811" customWidth="1"/>
    <col min="9733" max="9735" width="7.875" style="811" hidden="1" customWidth="1"/>
    <col min="9736" max="9963" width="7.875" style="811"/>
    <col min="9964" max="9964" width="4.5" style="811" customWidth="1"/>
    <col min="9965" max="9965" width="28.375" style="811" customWidth="1"/>
    <col min="9966" max="9968" width="9" style="811" customWidth="1"/>
    <col min="9969" max="9970" width="10.875" style="811" customWidth="1"/>
    <col min="9971" max="9971" width="9.875" style="811" customWidth="1"/>
    <col min="9972" max="9972" width="10.875" style="811" customWidth="1"/>
    <col min="9973" max="9973" width="9.875" style="811" customWidth="1"/>
    <col min="9974" max="9974" width="10.875" style="811" customWidth="1"/>
    <col min="9975" max="9975" width="9.875" style="811" customWidth="1"/>
    <col min="9976" max="9976" width="10.875" style="811" customWidth="1"/>
    <col min="9977" max="9977" width="9.875" style="811" customWidth="1"/>
    <col min="9978" max="9978" width="10.875" style="811" customWidth="1"/>
    <col min="9979" max="9979" width="9.875" style="811" customWidth="1"/>
    <col min="9980" max="9980" width="12.375" style="811" customWidth="1"/>
    <col min="9981" max="9981" width="9" style="811" customWidth="1"/>
    <col min="9982" max="9982" width="15" style="811" customWidth="1"/>
    <col min="9983" max="9983" width="10.5" style="811" customWidth="1"/>
    <col min="9984" max="9984" width="12.375" style="811" customWidth="1"/>
    <col min="9985" max="9985" width="9" style="811" customWidth="1"/>
    <col min="9986" max="9986" width="15" style="811" customWidth="1"/>
    <col min="9987" max="9987" width="10.5" style="811" customWidth="1"/>
    <col min="9988" max="9988" width="9.375" style="811" customWidth="1"/>
    <col min="9989" max="9991" width="7.875" style="811" hidden="1" customWidth="1"/>
    <col min="9992" max="10219" width="7.875" style="811"/>
    <col min="10220" max="10220" width="4.5" style="811" customWidth="1"/>
    <col min="10221" max="10221" width="28.375" style="811" customWidth="1"/>
    <col min="10222" max="10224" width="9" style="811" customWidth="1"/>
    <col min="10225" max="10226" width="10.875" style="811" customWidth="1"/>
    <col min="10227" max="10227" width="9.875" style="811" customWidth="1"/>
    <col min="10228" max="10228" width="10.875" style="811" customWidth="1"/>
    <col min="10229" max="10229" width="9.875" style="811" customWidth="1"/>
    <col min="10230" max="10230" width="10.875" style="811" customWidth="1"/>
    <col min="10231" max="10231" width="9.875" style="811" customWidth="1"/>
    <col min="10232" max="10232" width="10.875" style="811" customWidth="1"/>
    <col min="10233" max="10233" width="9.875" style="811" customWidth="1"/>
    <col min="10234" max="10234" width="10.875" style="811" customWidth="1"/>
    <col min="10235" max="10235" width="9.875" style="811" customWidth="1"/>
    <col min="10236" max="10236" width="12.375" style="811" customWidth="1"/>
    <col min="10237" max="10237" width="9" style="811" customWidth="1"/>
    <col min="10238" max="10238" width="15" style="811" customWidth="1"/>
    <col min="10239" max="10239" width="10.5" style="811" customWidth="1"/>
    <col min="10240" max="10240" width="12.375" style="811" customWidth="1"/>
    <col min="10241" max="10241" width="9" style="811" customWidth="1"/>
    <col min="10242" max="10242" width="15" style="811" customWidth="1"/>
    <col min="10243" max="10243" width="10.5" style="811" customWidth="1"/>
    <col min="10244" max="10244" width="9.375" style="811" customWidth="1"/>
    <col min="10245" max="10247" width="7.875" style="811" hidden="1" customWidth="1"/>
    <col min="10248" max="10475" width="7.875" style="811"/>
    <col min="10476" max="10476" width="4.5" style="811" customWidth="1"/>
    <col min="10477" max="10477" width="28.375" style="811" customWidth="1"/>
    <col min="10478" max="10480" width="9" style="811" customWidth="1"/>
    <col min="10481" max="10482" width="10.875" style="811" customWidth="1"/>
    <col min="10483" max="10483" width="9.875" style="811" customWidth="1"/>
    <col min="10484" max="10484" width="10.875" style="811" customWidth="1"/>
    <col min="10485" max="10485" width="9.875" style="811" customWidth="1"/>
    <col min="10486" max="10486" width="10.875" style="811" customWidth="1"/>
    <col min="10487" max="10487" width="9.875" style="811" customWidth="1"/>
    <col min="10488" max="10488" width="10.875" style="811" customWidth="1"/>
    <col min="10489" max="10489" width="9.875" style="811" customWidth="1"/>
    <col min="10490" max="10490" width="10.875" style="811" customWidth="1"/>
    <col min="10491" max="10491" width="9.875" style="811" customWidth="1"/>
    <col min="10492" max="10492" width="12.375" style="811" customWidth="1"/>
    <col min="10493" max="10493" width="9" style="811" customWidth="1"/>
    <col min="10494" max="10494" width="15" style="811" customWidth="1"/>
    <col min="10495" max="10495" width="10.5" style="811" customWidth="1"/>
    <col min="10496" max="10496" width="12.375" style="811" customWidth="1"/>
    <col min="10497" max="10497" width="9" style="811" customWidth="1"/>
    <col min="10498" max="10498" width="15" style="811" customWidth="1"/>
    <col min="10499" max="10499" width="10.5" style="811" customWidth="1"/>
    <col min="10500" max="10500" width="9.375" style="811" customWidth="1"/>
    <col min="10501" max="10503" width="7.875" style="811" hidden="1" customWidth="1"/>
    <col min="10504" max="10731" width="7.875" style="811"/>
    <col min="10732" max="10732" width="4.5" style="811" customWidth="1"/>
    <col min="10733" max="10733" width="28.375" style="811" customWidth="1"/>
    <col min="10734" max="10736" width="9" style="811" customWidth="1"/>
    <col min="10737" max="10738" width="10.875" style="811" customWidth="1"/>
    <col min="10739" max="10739" width="9.875" style="811" customWidth="1"/>
    <col min="10740" max="10740" width="10.875" style="811" customWidth="1"/>
    <col min="10741" max="10741" width="9.875" style="811" customWidth="1"/>
    <col min="10742" max="10742" width="10.875" style="811" customWidth="1"/>
    <col min="10743" max="10743" width="9.875" style="811" customWidth="1"/>
    <col min="10744" max="10744" width="10.875" style="811" customWidth="1"/>
    <col min="10745" max="10745" width="9.875" style="811" customWidth="1"/>
    <col min="10746" max="10746" width="10.875" style="811" customWidth="1"/>
    <col min="10747" max="10747" width="9.875" style="811" customWidth="1"/>
    <col min="10748" max="10748" width="12.375" style="811" customWidth="1"/>
    <col min="10749" max="10749" width="9" style="811" customWidth="1"/>
    <col min="10750" max="10750" width="15" style="811" customWidth="1"/>
    <col min="10751" max="10751" width="10.5" style="811" customWidth="1"/>
    <col min="10752" max="10752" width="12.375" style="811" customWidth="1"/>
    <col min="10753" max="10753" width="9" style="811" customWidth="1"/>
    <col min="10754" max="10754" width="15" style="811" customWidth="1"/>
    <col min="10755" max="10755" width="10.5" style="811" customWidth="1"/>
    <col min="10756" max="10756" width="9.375" style="811" customWidth="1"/>
    <col min="10757" max="10759" width="7.875" style="811" hidden="1" customWidth="1"/>
    <col min="10760" max="10987" width="7.875" style="811"/>
    <col min="10988" max="10988" width="4.5" style="811" customWidth="1"/>
    <col min="10989" max="10989" width="28.375" style="811" customWidth="1"/>
    <col min="10990" max="10992" width="9" style="811" customWidth="1"/>
    <col min="10993" max="10994" width="10.875" style="811" customWidth="1"/>
    <col min="10995" max="10995" width="9.875" style="811" customWidth="1"/>
    <col min="10996" max="10996" width="10.875" style="811" customWidth="1"/>
    <col min="10997" max="10997" width="9.875" style="811" customWidth="1"/>
    <col min="10998" max="10998" width="10.875" style="811" customWidth="1"/>
    <col min="10999" max="10999" width="9.875" style="811" customWidth="1"/>
    <col min="11000" max="11000" width="10.875" style="811" customWidth="1"/>
    <col min="11001" max="11001" width="9.875" style="811" customWidth="1"/>
    <col min="11002" max="11002" width="10.875" style="811" customWidth="1"/>
    <col min="11003" max="11003" width="9.875" style="811" customWidth="1"/>
    <col min="11004" max="11004" width="12.375" style="811" customWidth="1"/>
    <col min="11005" max="11005" width="9" style="811" customWidth="1"/>
    <col min="11006" max="11006" width="15" style="811" customWidth="1"/>
    <col min="11007" max="11007" width="10.5" style="811" customWidth="1"/>
    <col min="11008" max="11008" width="12.375" style="811" customWidth="1"/>
    <col min="11009" max="11009" width="9" style="811" customWidth="1"/>
    <col min="11010" max="11010" width="15" style="811" customWidth="1"/>
    <col min="11011" max="11011" width="10.5" style="811" customWidth="1"/>
    <col min="11012" max="11012" width="9.375" style="811" customWidth="1"/>
    <col min="11013" max="11015" width="7.875" style="811" hidden="1" customWidth="1"/>
    <col min="11016" max="11243" width="7.875" style="811"/>
    <col min="11244" max="11244" width="4.5" style="811" customWidth="1"/>
    <col min="11245" max="11245" width="28.375" style="811" customWidth="1"/>
    <col min="11246" max="11248" width="9" style="811" customWidth="1"/>
    <col min="11249" max="11250" width="10.875" style="811" customWidth="1"/>
    <col min="11251" max="11251" width="9.875" style="811" customWidth="1"/>
    <col min="11252" max="11252" width="10.875" style="811" customWidth="1"/>
    <col min="11253" max="11253" width="9.875" style="811" customWidth="1"/>
    <col min="11254" max="11254" width="10.875" style="811" customWidth="1"/>
    <col min="11255" max="11255" width="9.875" style="811" customWidth="1"/>
    <col min="11256" max="11256" width="10.875" style="811" customWidth="1"/>
    <col min="11257" max="11257" width="9.875" style="811" customWidth="1"/>
    <col min="11258" max="11258" width="10.875" style="811" customWidth="1"/>
    <col min="11259" max="11259" width="9.875" style="811" customWidth="1"/>
    <col min="11260" max="11260" width="12.375" style="811" customWidth="1"/>
    <col min="11261" max="11261" width="9" style="811" customWidth="1"/>
    <col min="11262" max="11262" width="15" style="811" customWidth="1"/>
    <col min="11263" max="11263" width="10.5" style="811" customWidth="1"/>
    <col min="11264" max="11264" width="12.375" style="811" customWidth="1"/>
    <col min="11265" max="11265" width="9" style="811" customWidth="1"/>
    <col min="11266" max="11266" width="15" style="811" customWidth="1"/>
    <col min="11267" max="11267" width="10.5" style="811" customWidth="1"/>
    <col min="11268" max="11268" width="9.375" style="811" customWidth="1"/>
    <col min="11269" max="11271" width="7.875" style="811" hidden="1" customWidth="1"/>
    <col min="11272" max="11499" width="7.875" style="811"/>
    <col min="11500" max="11500" width="4.5" style="811" customWidth="1"/>
    <col min="11501" max="11501" width="28.375" style="811" customWidth="1"/>
    <col min="11502" max="11504" width="9" style="811" customWidth="1"/>
    <col min="11505" max="11506" width="10.875" style="811" customWidth="1"/>
    <col min="11507" max="11507" width="9.875" style="811" customWidth="1"/>
    <col min="11508" max="11508" width="10.875" style="811" customWidth="1"/>
    <col min="11509" max="11509" width="9.875" style="811" customWidth="1"/>
    <col min="11510" max="11510" width="10.875" style="811" customWidth="1"/>
    <col min="11511" max="11511" width="9.875" style="811" customWidth="1"/>
    <col min="11512" max="11512" width="10.875" style="811" customWidth="1"/>
    <col min="11513" max="11513" width="9.875" style="811" customWidth="1"/>
    <col min="11514" max="11514" width="10.875" style="811" customWidth="1"/>
    <col min="11515" max="11515" width="9.875" style="811" customWidth="1"/>
    <col min="11516" max="11516" width="12.375" style="811" customWidth="1"/>
    <col min="11517" max="11517" width="9" style="811" customWidth="1"/>
    <col min="11518" max="11518" width="15" style="811" customWidth="1"/>
    <col min="11519" max="11519" width="10.5" style="811" customWidth="1"/>
    <col min="11520" max="11520" width="12.375" style="811" customWidth="1"/>
    <col min="11521" max="11521" width="9" style="811" customWidth="1"/>
    <col min="11522" max="11522" width="15" style="811" customWidth="1"/>
    <col min="11523" max="11523" width="10.5" style="811" customWidth="1"/>
    <col min="11524" max="11524" width="9.375" style="811" customWidth="1"/>
    <col min="11525" max="11527" width="7.875" style="811" hidden="1" customWidth="1"/>
    <col min="11528" max="11755" width="7.875" style="811"/>
    <col min="11756" max="11756" width="4.5" style="811" customWidth="1"/>
    <col min="11757" max="11757" width="28.375" style="811" customWidth="1"/>
    <col min="11758" max="11760" width="9" style="811" customWidth="1"/>
    <col min="11761" max="11762" width="10.875" style="811" customWidth="1"/>
    <col min="11763" max="11763" width="9.875" style="811" customWidth="1"/>
    <col min="11764" max="11764" width="10.875" style="811" customWidth="1"/>
    <col min="11765" max="11765" width="9.875" style="811" customWidth="1"/>
    <col min="11766" max="11766" width="10.875" style="811" customWidth="1"/>
    <col min="11767" max="11767" width="9.875" style="811" customWidth="1"/>
    <col min="11768" max="11768" width="10.875" style="811" customWidth="1"/>
    <col min="11769" max="11769" width="9.875" style="811" customWidth="1"/>
    <col min="11770" max="11770" width="10.875" style="811" customWidth="1"/>
    <col min="11771" max="11771" width="9.875" style="811" customWidth="1"/>
    <col min="11772" max="11772" width="12.375" style="811" customWidth="1"/>
    <col min="11773" max="11773" width="9" style="811" customWidth="1"/>
    <col min="11774" max="11774" width="15" style="811" customWidth="1"/>
    <col min="11775" max="11775" width="10.5" style="811" customWidth="1"/>
    <col min="11776" max="11776" width="12.375" style="811" customWidth="1"/>
    <col min="11777" max="11777" width="9" style="811" customWidth="1"/>
    <col min="11778" max="11778" width="15" style="811" customWidth="1"/>
    <col min="11779" max="11779" width="10.5" style="811" customWidth="1"/>
    <col min="11780" max="11780" width="9.375" style="811" customWidth="1"/>
    <col min="11781" max="11783" width="7.875" style="811" hidden="1" customWidth="1"/>
    <col min="11784" max="12011" width="7.875" style="811"/>
    <col min="12012" max="12012" width="4.5" style="811" customWidth="1"/>
    <col min="12013" max="12013" width="28.375" style="811" customWidth="1"/>
    <col min="12014" max="12016" width="9" style="811" customWidth="1"/>
    <col min="12017" max="12018" width="10.875" style="811" customWidth="1"/>
    <col min="12019" max="12019" width="9.875" style="811" customWidth="1"/>
    <col min="12020" max="12020" width="10.875" style="811" customWidth="1"/>
    <col min="12021" max="12021" width="9.875" style="811" customWidth="1"/>
    <col min="12022" max="12022" width="10.875" style="811" customWidth="1"/>
    <col min="12023" max="12023" width="9.875" style="811" customWidth="1"/>
    <col min="12024" max="12024" width="10.875" style="811" customWidth="1"/>
    <col min="12025" max="12025" width="9.875" style="811" customWidth="1"/>
    <col min="12026" max="12026" width="10.875" style="811" customWidth="1"/>
    <col min="12027" max="12027" width="9.875" style="811" customWidth="1"/>
    <col min="12028" max="12028" width="12.375" style="811" customWidth="1"/>
    <col min="12029" max="12029" width="9" style="811" customWidth="1"/>
    <col min="12030" max="12030" width="15" style="811" customWidth="1"/>
    <col min="12031" max="12031" width="10.5" style="811" customWidth="1"/>
    <col min="12032" max="12032" width="12.375" style="811" customWidth="1"/>
    <col min="12033" max="12033" width="9" style="811" customWidth="1"/>
    <col min="12034" max="12034" width="15" style="811" customWidth="1"/>
    <col min="12035" max="12035" width="10.5" style="811" customWidth="1"/>
    <col min="12036" max="12036" width="9.375" style="811" customWidth="1"/>
    <col min="12037" max="12039" width="7.875" style="811" hidden="1" customWidth="1"/>
    <col min="12040" max="12267" width="7.875" style="811"/>
    <col min="12268" max="12268" width="4.5" style="811" customWidth="1"/>
    <col min="12269" max="12269" width="28.375" style="811" customWidth="1"/>
    <col min="12270" max="12272" width="9" style="811" customWidth="1"/>
    <col min="12273" max="12274" width="10.875" style="811" customWidth="1"/>
    <col min="12275" max="12275" width="9.875" style="811" customWidth="1"/>
    <col min="12276" max="12276" width="10.875" style="811" customWidth="1"/>
    <col min="12277" max="12277" width="9.875" style="811" customWidth="1"/>
    <col min="12278" max="12278" width="10.875" style="811" customWidth="1"/>
    <col min="12279" max="12279" width="9.875" style="811" customWidth="1"/>
    <col min="12280" max="12280" width="10.875" style="811" customWidth="1"/>
    <col min="12281" max="12281" width="9.875" style="811" customWidth="1"/>
    <col min="12282" max="12282" width="10.875" style="811" customWidth="1"/>
    <col min="12283" max="12283" width="9.875" style="811" customWidth="1"/>
    <col min="12284" max="12284" width="12.375" style="811" customWidth="1"/>
    <col min="12285" max="12285" width="9" style="811" customWidth="1"/>
    <col min="12286" max="12286" width="15" style="811" customWidth="1"/>
    <col min="12287" max="12287" width="10.5" style="811" customWidth="1"/>
    <col min="12288" max="12288" width="12.375" style="811" customWidth="1"/>
    <col min="12289" max="12289" width="9" style="811" customWidth="1"/>
    <col min="12290" max="12290" width="15" style="811" customWidth="1"/>
    <col min="12291" max="12291" width="10.5" style="811" customWidth="1"/>
    <col min="12292" max="12292" width="9.375" style="811" customWidth="1"/>
    <col min="12293" max="12295" width="7.875" style="811" hidden="1" customWidth="1"/>
    <col min="12296" max="12523" width="7.875" style="811"/>
    <col min="12524" max="12524" width="4.5" style="811" customWidth="1"/>
    <col min="12525" max="12525" width="28.375" style="811" customWidth="1"/>
    <col min="12526" max="12528" width="9" style="811" customWidth="1"/>
    <col min="12529" max="12530" width="10.875" style="811" customWidth="1"/>
    <col min="12531" max="12531" width="9.875" style="811" customWidth="1"/>
    <col min="12532" max="12532" width="10.875" style="811" customWidth="1"/>
    <col min="12533" max="12533" width="9.875" style="811" customWidth="1"/>
    <col min="12534" max="12534" width="10.875" style="811" customWidth="1"/>
    <col min="12535" max="12535" width="9.875" style="811" customWidth="1"/>
    <col min="12536" max="12536" width="10.875" style="811" customWidth="1"/>
    <col min="12537" max="12537" width="9.875" style="811" customWidth="1"/>
    <col min="12538" max="12538" width="10.875" style="811" customWidth="1"/>
    <col min="12539" max="12539" width="9.875" style="811" customWidth="1"/>
    <col min="12540" max="12540" width="12.375" style="811" customWidth="1"/>
    <col min="12541" max="12541" width="9" style="811" customWidth="1"/>
    <col min="12542" max="12542" width="15" style="811" customWidth="1"/>
    <col min="12543" max="12543" width="10.5" style="811" customWidth="1"/>
    <col min="12544" max="12544" width="12.375" style="811" customWidth="1"/>
    <col min="12545" max="12545" width="9" style="811" customWidth="1"/>
    <col min="12546" max="12546" width="15" style="811" customWidth="1"/>
    <col min="12547" max="12547" width="10.5" style="811" customWidth="1"/>
    <col min="12548" max="12548" width="9.375" style="811" customWidth="1"/>
    <col min="12549" max="12551" width="7.875" style="811" hidden="1" customWidth="1"/>
    <col min="12552" max="12779" width="7.875" style="811"/>
    <col min="12780" max="12780" width="4.5" style="811" customWidth="1"/>
    <col min="12781" max="12781" width="28.375" style="811" customWidth="1"/>
    <col min="12782" max="12784" width="9" style="811" customWidth="1"/>
    <col min="12785" max="12786" width="10.875" style="811" customWidth="1"/>
    <col min="12787" max="12787" width="9.875" style="811" customWidth="1"/>
    <col min="12788" max="12788" width="10.875" style="811" customWidth="1"/>
    <col min="12789" max="12789" width="9.875" style="811" customWidth="1"/>
    <col min="12790" max="12790" width="10.875" style="811" customWidth="1"/>
    <col min="12791" max="12791" width="9.875" style="811" customWidth="1"/>
    <col min="12792" max="12792" width="10.875" style="811" customWidth="1"/>
    <col min="12793" max="12793" width="9.875" style="811" customWidth="1"/>
    <col min="12794" max="12794" width="10.875" style="811" customWidth="1"/>
    <col min="12795" max="12795" width="9.875" style="811" customWidth="1"/>
    <col min="12796" max="12796" width="12.375" style="811" customWidth="1"/>
    <col min="12797" max="12797" width="9" style="811" customWidth="1"/>
    <col min="12798" max="12798" width="15" style="811" customWidth="1"/>
    <col min="12799" max="12799" width="10.5" style="811" customWidth="1"/>
    <col min="12800" max="12800" width="12.375" style="811" customWidth="1"/>
    <col min="12801" max="12801" width="9" style="811" customWidth="1"/>
    <col min="12802" max="12802" width="15" style="811" customWidth="1"/>
    <col min="12803" max="12803" width="10.5" style="811" customWidth="1"/>
    <col min="12804" max="12804" width="9.375" style="811" customWidth="1"/>
    <col min="12805" max="12807" width="7.875" style="811" hidden="1" customWidth="1"/>
    <col min="12808" max="13035" width="7.875" style="811"/>
    <col min="13036" max="13036" width="4.5" style="811" customWidth="1"/>
    <col min="13037" max="13037" width="28.375" style="811" customWidth="1"/>
    <col min="13038" max="13040" width="9" style="811" customWidth="1"/>
    <col min="13041" max="13042" width="10.875" style="811" customWidth="1"/>
    <col min="13043" max="13043" width="9.875" style="811" customWidth="1"/>
    <col min="13044" max="13044" width="10.875" style="811" customWidth="1"/>
    <col min="13045" max="13045" width="9.875" style="811" customWidth="1"/>
    <col min="13046" max="13046" width="10.875" style="811" customWidth="1"/>
    <col min="13047" max="13047" width="9.875" style="811" customWidth="1"/>
    <col min="13048" max="13048" width="10.875" style="811" customWidth="1"/>
    <col min="13049" max="13049" width="9.875" style="811" customWidth="1"/>
    <col min="13050" max="13050" width="10.875" style="811" customWidth="1"/>
    <col min="13051" max="13051" width="9.875" style="811" customWidth="1"/>
    <col min="13052" max="13052" width="12.375" style="811" customWidth="1"/>
    <col min="13053" max="13053" width="9" style="811" customWidth="1"/>
    <col min="13054" max="13054" width="15" style="811" customWidth="1"/>
    <col min="13055" max="13055" width="10.5" style="811" customWidth="1"/>
    <col min="13056" max="13056" width="12.375" style="811" customWidth="1"/>
    <col min="13057" max="13057" width="9" style="811" customWidth="1"/>
    <col min="13058" max="13058" width="15" style="811" customWidth="1"/>
    <col min="13059" max="13059" width="10.5" style="811" customWidth="1"/>
    <col min="13060" max="13060" width="9.375" style="811" customWidth="1"/>
    <col min="13061" max="13063" width="7.875" style="811" hidden="1" customWidth="1"/>
    <col min="13064" max="13291" width="7.875" style="811"/>
    <col min="13292" max="13292" width="4.5" style="811" customWidth="1"/>
    <col min="13293" max="13293" width="28.375" style="811" customWidth="1"/>
    <col min="13294" max="13296" width="9" style="811" customWidth="1"/>
    <col min="13297" max="13298" width="10.875" style="811" customWidth="1"/>
    <col min="13299" max="13299" width="9.875" style="811" customWidth="1"/>
    <col min="13300" max="13300" width="10.875" style="811" customWidth="1"/>
    <col min="13301" max="13301" width="9.875" style="811" customWidth="1"/>
    <col min="13302" max="13302" width="10.875" style="811" customWidth="1"/>
    <col min="13303" max="13303" width="9.875" style="811" customWidth="1"/>
    <col min="13304" max="13304" width="10.875" style="811" customWidth="1"/>
    <col min="13305" max="13305" width="9.875" style="811" customWidth="1"/>
    <col min="13306" max="13306" width="10.875" style="811" customWidth="1"/>
    <col min="13307" max="13307" width="9.875" style="811" customWidth="1"/>
    <col min="13308" max="13308" width="12.375" style="811" customWidth="1"/>
    <col min="13309" max="13309" width="9" style="811" customWidth="1"/>
    <col min="13310" max="13310" width="15" style="811" customWidth="1"/>
    <col min="13311" max="13311" width="10.5" style="811" customWidth="1"/>
    <col min="13312" max="13312" width="12.375" style="811" customWidth="1"/>
    <col min="13313" max="13313" width="9" style="811" customWidth="1"/>
    <col min="13314" max="13314" width="15" style="811" customWidth="1"/>
    <col min="13315" max="13315" width="10.5" style="811" customWidth="1"/>
    <col min="13316" max="13316" width="9.375" style="811" customWidth="1"/>
    <col min="13317" max="13319" width="7.875" style="811" hidden="1" customWidth="1"/>
    <col min="13320" max="13547" width="7.875" style="811"/>
    <col min="13548" max="13548" width="4.5" style="811" customWidth="1"/>
    <col min="13549" max="13549" width="28.375" style="811" customWidth="1"/>
    <col min="13550" max="13552" width="9" style="811" customWidth="1"/>
    <col min="13553" max="13554" width="10.875" style="811" customWidth="1"/>
    <col min="13555" max="13555" width="9.875" style="811" customWidth="1"/>
    <col min="13556" max="13556" width="10.875" style="811" customWidth="1"/>
    <col min="13557" max="13557" width="9.875" style="811" customWidth="1"/>
    <col min="13558" max="13558" width="10.875" style="811" customWidth="1"/>
    <col min="13559" max="13559" width="9.875" style="811" customWidth="1"/>
    <col min="13560" max="13560" width="10.875" style="811" customWidth="1"/>
    <col min="13561" max="13561" width="9.875" style="811" customWidth="1"/>
    <col min="13562" max="13562" width="10.875" style="811" customWidth="1"/>
    <col min="13563" max="13563" width="9.875" style="811" customWidth="1"/>
    <col min="13564" max="13564" width="12.375" style="811" customWidth="1"/>
    <col min="13565" max="13565" width="9" style="811" customWidth="1"/>
    <col min="13566" max="13566" width="15" style="811" customWidth="1"/>
    <col min="13567" max="13567" width="10.5" style="811" customWidth="1"/>
    <col min="13568" max="13568" width="12.375" style="811" customWidth="1"/>
    <col min="13569" max="13569" width="9" style="811" customWidth="1"/>
    <col min="13570" max="13570" width="15" style="811" customWidth="1"/>
    <col min="13571" max="13571" width="10.5" style="811" customWidth="1"/>
    <col min="13572" max="13572" width="9.375" style="811" customWidth="1"/>
    <col min="13573" max="13575" width="7.875" style="811" hidden="1" customWidth="1"/>
    <col min="13576" max="13803" width="7.875" style="811"/>
    <col min="13804" max="13804" width="4.5" style="811" customWidth="1"/>
    <col min="13805" max="13805" width="28.375" style="811" customWidth="1"/>
    <col min="13806" max="13808" width="9" style="811" customWidth="1"/>
    <col min="13809" max="13810" width="10.875" style="811" customWidth="1"/>
    <col min="13811" max="13811" width="9.875" style="811" customWidth="1"/>
    <col min="13812" max="13812" width="10.875" style="811" customWidth="1"/>
    <col min="13813" max="13813" width="9.875" style="811" customWidth="1"/>
    <col min="13814" max="13814" width="10.875" style="811" customWidth="1"/>
    <col min="13815" max="13815" width="9.875" style="811" customWidth="1"/>
    <col min="13816" max="13816" width="10.875" style="811" customWidth="1"/>
    <col min="13817" max="13817" width="9.875" style="811" customWidth="1"/>
    <col min="13818" max="13818" width="10.875" style="811" customWidth="1"/>
    <col min="13819" max="13819" width="9.875" style="811" customWidth="1"/>
    <col min="13820" max="13820" width="12.375" style="811" customWidth="1"/>
    <col min="13821" max="13821" width="9" style="811" customWidth="1"/>
    <col min="13822" max="13822" width="15" style="811" customWidth="1"/>
    <col min="13823" max="13823" width="10.5" style="811" customWidth="1"/>
    <col min="13824" max="13824" width="12.375" style="811" customWidth="1"/>
    <col min="13825" max="13825" width="9" style="811" customWidth="1"/>
    <col min="13826" max="13826" width="15" style="811" customWidth="1"/>
    <col min="13827" max="13827" width="10.5" style="811" customWidth="1"/>
    <col min="13828" max="13828" width="9.375" style="811" customWidth="1"/>
    <col min="13829" max="13831" width="7.875" style="811" hidden="1" customWidth="1"/>
    <col min="13832" max="14059" width="7.875" style="811"/>
    <col min="14060" max="14060" width="4.5" style="811" customWidth="1"/>
    <col min="14061" max="14061" width="28.375" style="811" customWidth="1"/>
    <col min="14062" max="14064" width="9" style="811" customWidth="1"/>
    <col min="14065" max="14066" width="10.875" style="811" customWidth="1"/>
    <col min="14067" max="14067" width="9.875" style="811" customWidth="1"/>
    <col min="14068" max="14068" width="10.875" style="811" customWidth="1"/>
    <col min="14069" max="14069" width="9.875" style="811" customWidth="1"/>
    <col min="14070" max="14070" width="10.875" style="811" customWidth="1"/>
    <col min="14071" max="14071" width="9.875" style="811" customWidth="1"/>
    <col min="14072" max="14072" width="10.875" style="811" customWidth="1"/>
    <col min="14073" max="14073" width="9.875" style="811" customWidth="1"/>
    <col min="14074" max="14074" width="10.875" style="811" customWidth="1"/>
    <col min="14075" max="14075" width="9.875" style="811" customWidth="1"/>
    <col min="14076" max="14076" width="12.375" style="811" customWidth="1"/>
    <col min="14077" max="14077" width="9" style="811" customWidth="1"/>
    <col min="14078" max="14078" width="15" style="811" customWidth="1"/>
    <col min="14079" max="14079" width="10.5" style="811" customWidth="1"/>
    <col min="14080" max="14080" width="12.375" style="811" customWidth="1"/>
    <col min="14081" max="14081" width="9" style="811" customWidth="1"/>
    <col min="14082" max="14082" width="15" style="811" customWidth="1"/>
    <col min="14083" max="14083" width="10.5" style="811" customWidth="1"/>
    <col min="14084" max="14084" width="9.375" style="811" customWidth="1"/>
    <col min="14085" max="14087" width="7.875" style="811" hidden="1" customWidth="1"/>
    <col min="14088" max="14315" width="7.875" style="811"/>
    <col min="14316" max="14316" width="4.5" style="811" customWidth="1"/>
    <col min="14317" max="14317" width="28.375" style="811" customWidth="1"/>
    <col min="14318" max="14320" width="9" style="811" customWidth="1"/>
    <col min="14321" max="14322" width="10.875" style="811" customWidth="1"/>
    <col min="14323" max="14323" width="9.875" style="811" customWidth="1"/>
    <col min="14324" max="14324" width="10.875" style="811" customWidth="1"/>
    <col min="14325" max="14325" width="9.875" style="811" customWidth="1"/>
    <col min="14326" max="14326" width="10.875" style="811" customWidth="1"/>
    <col min="14327" max="14327" width="9.875" style="811" customWidth="1"/>
    <col min="14328" max="14328" width="10.875" style="811" customWidth="1"/>
    <col min="14329" max="14329" width="9.875" style="811" customWidth="1"/>
    <col min="14330" max="14330" width="10.875" style="811" customWidth="1"/>
    <col min="14331" max="14331" width="9.875" style="811" customWidth="1"/>
    <col min="14332" max="14332" width="12.375" style="811" customWidth="1"/>
    <col min="14333" max="14333" width="9" style="811" customWidth="1"/>
    <col min="14334" max="14334" width="15" style="811" customWidth="1"/>
    <col min="14335" max="14335" width="10.5" style="811" customWidth="1"/>
    <col min="14336" max="14336" width="12.375" style="811" customWidth="1"/>
    <col min="14337" max="14337" width="9" style="811" customWidth="1"/>
    <col min="14338" max="14338" width="15" style="811" customWidth="1"/>
    <col min="14339" max="14339" width="10.5" style="811" customWidth="1"/>
    <col min="14340" max="14340" width="9.375" style="811" customWidth="1"/>
    <col min="14341" max="14343" width="7.875" style="811" hidden="1" customWidth="1"/>
    <col min="14344" max="14571" width="7.875" style="811"/>
    <col min="14572" max="14572" width="4.5" style="811" customWidth="1"/>
    <col min="14573" max="14573" width="28.375" style="811" customWidth="1"/>
    <col min="14574" max="14576" width="9" style="811" customWidth="1"/>
    <col min="14577" max="14578" width="10.875" style="811" customWidth="1"/>
    <col min="14579" max="14579" width="9.875" style="811" customWidth="1"/>
    <col min="14580" max="14580" width="10.875" style="811" customWidth="1"/>
    <col min="14581" max="14581" width="9.875" style="811" customWidth="1"/>
    <col min="14582" max="14582" width="10.875" style="811" customWidth="1"/>
    <col min="14583" max="14583" width="9.875" style="811" customWidth="1"/>
    <col min="14584" max="14584" width="10.875" style="811" customWidth="1"/>
    <col min="14585" max="14585" width="9.875" style="811" customWidth="1"/>
    <col min="14586" max="14586" width="10.875" style="811" customWidth="1"/>
    <col min="14587" max="14587" width="9.875" style="811" customWidth="1"/>
    <col min="14588" max="14588" width="12.375" style="811" customWidth="1"/>
    <col min="14589" max="14589" width="9" style="811" customWidth="1"/>
    <col min="14590" max="14590" width="15" style="811" customWidth="1"/>
    <col min="14591" max="14591" width="10.5" style="811" customWidth="1"/>
    <col min="14592" max="14592" width="12.375" style="811" customWidth="1"/>
    <col min="14593" max="14593" width="9" style="811" customWidth="1"/>
    <col min="14594" max="14594" width="15" style="811" customWidth="1"/>
    <col min="14595" max="14595" width="10.5" style="811" customWidth="1"/>
    <col min="14596" max="14596" width="9.375" style="811" customWidth="1"/>
    <col min="14597" max="14599" width="7.875" style="811" hidden="1" customWidth="1"/>
    <col min="14600" max="14827" width="7.875" style="811"/>
    <col min="14828" max="14828" width="4.5" style="811" customWidth="1"/>
    <col min="14829" max="14829" width="28.375" style="811" customWidth="1"/>
    <col min="14830" max="14832" width="9" style="811" customWidth="1"/>
    <col min="14833" max="14834" width="10.875" style="811" customWidth="1"/>
    <col min="14835" max="14835" width="9.875" style="811" customWidth="1"/>
    <col min="14836" max="14836" width="10.875" style="811" customWidth="1"/>
    <col min="14837" max="14837" width="9.875" style="811" customWidth="1"/>
    <col min="14838" max="14838" width="10.875" style="811" customWidth="1"/>
    <col min="14839" max="14839" width="9.875" style="811" customWidth="1"/>
    <col min="14840" max="14840" width="10.875" style="811" customWidth="1"/>
    <col min="14841" max="14841" width="9.875" style="811" customWidth="1"/>
    <col min="14842" max="14842" width="10.875" style="811" customWidth="1"/>
    <col min="14843" max="14843" width="9.875" style="811" customWidth="1"/>
    <col min="14844" max="14844" width="12.375" style="811" customWidth="1"/>
    <col min="14845" max="14845" width="9" style="811" customWidth="1"/>
    <col min="14846" max="14846" width="15" style="811" customWidth="1"/>
    <col min="14847" max="14847" width="10.5" style="811" customWidth="1"/>
    <col min="14848" max="14848" width="12.375" style="811" customWidth="1"/>
    <col min="14849" max="14849" width="9" style="811" customWidth="1"/>
    <col min="14850" max="14850" width="15" style="811" customWidth="1"/>
    <col min="14851" max="14851" width="10.5" style="811" customWidth="1"/>
    <col min="14852" max="14852" width="9.375" style="811" customWidth="1"/>
    <col min="14853" max="14855" width="7.875" style="811" hidden="1" customWidth="1"/>
    <col min="14856" max="15083" width="7.875" style="811"/>
    <col min="15084" max="15084" width="4.5" style="811" customWidth="1"/>
    <col min="15085" max="15085" width="28.375" style="811" customWidth="1"/>
    <col min="15086" max="15088" width="9" style="811" customWidth="1"/>
    <col min="15089" max="15090" width="10.875" style="811" customWidth="1"/>
    <col min="15091" max="15091" width="9.875" style="811" customWidth="1"/>
    <col min="15092" max="15092" width="10.875" style="811" customWidth="1"/>
    <col min="15093" max="15093" width="9.875" style="811" customWidth="1"/>
    <col min="15094" max="15094" width="10.875" style="811" customWidth="1"/>
    <col min="15095" max="15095" width="9.875" style="811" customWidth="1"/>
    <col min="15096" max="15096" width="10.875" style="811" customWidth="1"/>
    <col min="15097" max="15097" width="9.875" style="811" customWidth="1"/>
    <col min="15098" max="15098" width="10.875" style="811" customWidth="1"/>
    <col min="15099" max="15099" width="9.875" style="811" customWidth="1"/>
    <col min="15100" max="15100" width="12.375" style="811" customWidth="1"/>
    <col min="15101" max="15101" width="9" style="811" customWidth="1"/>
    <col min="15102" max="15102" width="15" style="811" customWidth="1"/>
    <col min="15103" max="15103" width="10.5" style="811" customWidth="1"/>
    <col min="15104" max="15104" width="12.375" style="811" customWidth="1"/>
    <col min="15105" max="15105" width="9" style="811" customWidth="1"/>
    <col min="15106" max="15106" width="15" style="811" customWidth="1"/>
    <col min="15107" max="15107" width="10.5" style="811" customWidth="1"/>
    <col min="15108" max="15108" width="9.375" style="811" customWidth="1"/>
    <col min="15109" max="15111" width="7.875" style="811" hidden="1" customWidth="1"/>
    <col min="15112" max="15339" width="7.875" style="811"/>
    <col min="15340" max="15340" width="4.5" style="811" customWidth="1"/>
    <col min="15341" max="15341" width="28.375" style="811" customWidth="1"/>
    <col min="15342" max="15344" width="9" style="811" customWidth="1"/>
    <col min="15345" max="15346" width="10.875" style="811" customWidth="1"/>
    <col min="15347" max="15347" width="9.875" style="811" customWidth="1"/>
    <col min="15348" max="15348" width="10.875" style="811" customWidth="1"/>
    <col min="15349" max="15349" width="9.875" style="811" customWidth="1"/>
    <col min="15350" max="15350" width="10.875" style="811" customWidth="1"/>
    <col min="15351" max="15351" width="9.875" style="811" customWidth="1"/>
    <col min="15352" max="15352" width="10.875" style="811" customWidth="1"/>
    <col min="15353" max="15353" width="9.875" style="811" customWidth="1"/>
    <col min="15354" max="15354" width="10.875" style="811" customWidth="1"/>
    <col min="15355" max="15355" width="9.875" style="811" customWidth="1"/>
    <col min="15356" max="15356" width="12.375" style="811" customWidth="1"/>
    <col min="15357" max="15357" width="9" style="811" customWidth="1"/>
    <col min="15358" max="15358" width="15" style="811" customWidth="1"/>
    <col min="15359" max="15359" width="10.5" style="811" customWidth="1"/>
    <col min="15360" max="15360" width="12.375" style="811" customWidth="1"/>
    <col min="15361" max="15361" width="9" style="811" customWidth="1"/>
    <col min="15362" max="15362" width="15" style="811" customWidth="1"/>
    <col min="15363" max="15363" width="10.5" style="811" customWidth="1"/>
    <col min="15364" max="15364" width="9.375" style="811" customWidth="1"/>
    <col min="15365" max="15367" width="7.875" style="811" hidden="1" customWidth="1"/>
    <col min="15368" max="15595" width="7.875" style="811"/>
    <col min="15596" max="15596" width="4.5" style="811" customWidth="1"/>
    <col min="15597" max="15597" width="28.375" style="811" customWidth="1"/>
    <col min="15598" max="15600" width="9" style="811" customWidth="1"/>
    <col min="15601" max="15602" width="10.875" style="811" customWidth="1"/>
    <col min="15603" max="15603" width="9.875" style="811" customWidth="1"/>
    <col min="15604" max="15604" width="10.875" style="811" customWidth="1"/>
    <col min="15605" max="15605" width="9.875" style="811" customWidth="1"/>
    <col min="15606" max="15606" width="10.875" style="811" customWidth="1"/>
    <col min="15607" max="15607" width="9.875" style="811" customWidth="1"/>
    <col min="15608" max="15608" width="10.875" style="811" customWidth="1"/>
    <col min="15609" max="15609" width="9.875" style="811" customWidth="1"/>
    <col min="15610" max="15610" width="10.875" style="811" customWidth="1"/>
    <col min="15611" max="15611" width="9.875" style="811" customWidth="1"/>
    <col min="15612" max="15612" width="12.375" style="811" customWidth="1"/>
    <col min="15613" max="15613" width="9" style="811" customWidth="1"/>
    <col min="15614" max="15614" width="15" style="811" customWidth="1"/>
    <col min="15615" max="15615" width="10.5" style="811" customWidth="1"/>
    <col min="15616" max="15616" width="12.375" style="811" customWidth="1"/>
    <col min="15617" max="15617" width="9" style="811" customWidth="1"/>
    <col min="15618" max="15618" width="15" style="811" customWidth="1"/>
    <col min="15619" max="15619" width="10.5" style="811" customWidth="1"/>
    <col min="15620" max="15620" width="9.375" style="811" customWidth="1"/>
    <col min="15621" max="15623" width="7.875" style="811" hidden="1" customWidth="1"/>
    <col min="15624" max="15851" width="7.875" style="811"/>
    <col min="15852" max="15852" width="4.5" style="811" customWidth="1"/>
    <col min="15853" max="15853" width="28.375" style="811" customWidth="1"/>
    <col min="15854" max="15856" width="9" style="811" customWidth="1"/>
    <col min="15857" max="15858" width="10.875" style="811" customWidth="1"/>
    <col min="15859" max="15859" width="9.875" style="811" customWidth="1"/>
    <col min="15860" max="15860" width="10.875" style="811" customWidth="1"/>
    <col min="15861" max="15861" width="9.875" style="811" customWidth="1"/>
    <col min="15862" max="15862" width="10.875" style="811" customWidth="1"/>
    <col min="15863" max="15863" width="9.875" style="811" customWidth="1"/>
    <col min="15864" max="15864" width="10.875" style="811" customWidth="1"/>
    <col min="15865" max="15865" width="9.875" style="811" customWidth="1"/>
    <col min="15866" max="15866" width="10.875" style="811" customWidth="1"/>
    <col min="15867" max="15867" width="9.875" style="811" customWidth="1"/>
    <col min="15868" max="15868" width="12.375" style="811" customWidth="1"/>
    <col min="15869" max="15869" width="9" style="811" customWidth="1"/>
    <col min="15870" max="15870" width="15" style="811" customWidth="1"/>
    <col min="15871" max="15871" width="10.5" style="811" customWidth="1"/>
    <col min="15872" max="15872" width="12.375" style="811" customWidth="1"/>
    <col min="15873" max="15873" width="9" style="811" customWidth="1"/>
    <col min="15874" max="15874" width="15" style="811" customWidth="1"/>
    <col min="15875" max="15875" width="10.5" style="811" customWidth="1"/>
    <col min="15876" max="15876" width="9.375" style="811" customWidth="1"/>
    <col min="15877" max="15879" width="7.875" style="811" hidden="1" customWidth="1"/>
    <col min="15880" max="16107" width="7.875" style="811"/>
    <col min="16108" max="16108" width="4.5" style="811" customWidth="1"/>
    <col min="16109" max="16109" width="28.375" style="811" customWidth="1"/>
    <col min="16110" max="16112" width="9" style="811" customWidth="1"/>
    <col min="16113" max="16114" width="10.875" style="811" customWidth="1"/>
    <col min="16115" max="16115" width="9.875" style="811" customWidth="1"/>
    <col min="16116" max="16116" width="10.875" style="811" customWidth="1"/>
    <col min="16117" max="16117" width="9.875" style="811" customWidth="1"/>
    <col min="16118" max="16118" width="10.875" style="811" customWidth="1"/>
    <col min="16119" max="16119" width="9.875" style="811" customWidth="1"/>
    <col min="16120" max="16120" width="10.875" style="811" customWidth="1"/>
    <col min="16121" max="16121" width="9.875" style="811" customWidth="1"/>
    <col min="16122" max="16122" width="10.875" style="811" customWidth="1"/>
    <col min="16123" max="16123" width="9.875" style="811" customWidth="1"/>
    <col min="16124" max="16124" width="12.375" style="811" customWidth="1"/>
    <col min="16125" max="16125" width="9" style="811" customWidth="1"/>
    <col min="16126" max="16126" width="15" style="811" customWidth="1"/>
    <col min="16127" max="16127" width="10.5" style="811" customWidth="1"/>
    <col min="16128" max="16128" width="12.375" style="811" customWidth="1"/>
    <col min="16129" max="16129" width="9" style="811" customWidth="1"/>
    <col min="16130" max="16130" width="15" style="811" customWidth="1"/>
    <col min="16131" max="16131" width="10.5" style="811" customWidth="1"/>
    <col min="16132" max="16132" width="9.375" style="811" customWidth="1"/>
    <col min="16133" max="16135" width="7.875" style="811" hidden="1" customWidth="1"/>
    <col min="16136" max="16359" width="7.875" style="811"/>
    <col min="16360" max="16384" width="8" style="811" customWidth="1"/>
  </cols>
  <sheetData>
    <row r="1" spans="1:14" s="810" customFormat="1" ht="18.75">
      <c r="A1" s="1068" t="s">
        <v>3725</v>
      </c>
      <c r="B1" s="1068"/>
      <c r="C1" s="1068"/>
      <c r="D1" s="1068"/>
      <c r="E1" s="1068"/>
      <c r="F1" s="1068"/>
      <c r="G1" s="1068"/>
      <c r="H1" s="1068"/>
    </row>
    <row r="2" spans="1:14" ht="43.5" customHeight="1">
      <c r="A2" s="1069" t="s">
        <v>3738</v>
      </c>
      <c r="B2" s="1069"/>
      <c r="C2" s="1069"/>
      <c r="D2" s="1069"/>
      <c r="E2" s="1069"/>
      <c r="F2" s="1069"/>
      <c r="G2" s="1069"/>
      <c r="H2" s="1069"/>
    </row>
    <row r="3" spans="1:14" ht="18.75">
      <c r="A3" s="1070" t="str">
        <f>'PL VII'!A3:M3</f>
        <v>(Kèm theo Tờ trình số: 191/TTr-UBND ngày  01/10/2022 của UBND huyện Đăk Glei)</v>
      </c>
      <c r="B3" s="1070"/>
      <c r="C3" s="1070"/>
      <c r="D3" s="1070"/>
      <c r="E3" s="1070"/>
      <c r="F3" s="1070"/>
      <c r="G3" s="1070"/>
      <c r="H3" s="1070"/>
    </row>
    <row r="4" spans="1:14" ht="24" customHeight="1">
      <c r="A4" s="1071" t="s">
        <v>3642</v>
      </c>
      <c r="B4" s="1071"/>
      <c r="C4" s="1071"/>
      <c r="D4" s="1071"/>
      <c r="E4" s="1071"/>
      <c r="F4" s="1071"/>
      <c r="G4" s="1071"/>
      <c r="H4" s="1071"/>
      <c r="I4" s="812"/>
      <c r="J4" s="812"/>
      <c r="K4" s="812"/>
      <c r="L4" s="812"/>
      <c r="M4" s="812"/>
      <c r="N4" s="812"/>
    </row>
    <row r="5" spans="1:14" s="813" customFormat="1" ht="18.75" customHeight="1">
      <c r="A5" s="1067" t="s">
        <v>1883</v>
      </c>
      <c r="B5" s="1067" t="s">
        <v>3115</v>
      </c>
      <c r="C5" s="1067" t="s">
        <v>3671</v>
      </c>
      <c r="D5" s="1067" t="s">
        <v>3672</v>
      </c>
      <c r="E5" s="1067" t="s">
        <v>2301</v>
      </c>
      <c r="F5" s="1067"/>
      <c r="G5" s="1067"/>
      <c r="H5" s="1067" t="s">
        <v>3726</v>
      </c>
      <c r="J5" s="1072"/>
      <c r="K5" s="1072"/>
      <c r="L5" s="1072"/>
      <c r="M5" s="1072"/>
    </row>
    <row r="6" spans="1:14" s="813" customFormat="1" ht="17.25" customHeight="1">
      <c r="A6" s="1067"/>
      <c r="B6" s="1067"/>
      <c r="C6" s="1067"/>
      <c r="D6" s="1067"/>
      <c r="E6" s="1067" t="s">
        <v>3673</v>
      </c>
      <c r="F6" s="1067" t="s">
        <v>2309</v>
      </c>
      <c r="G6" s="1067"/>
      <c r="H6" s="1067"/>
      <c r="J6" s="1072"/>
      <c r="K6" s="1072"/>
      <c r="L6" s="1072"/>
      <c r="M6" s="1072"/>
    </row>
    <row r="7" spans="1:14" s="813" customFormat="1" ht="48.75" customHeight="1">
      <c r="A7" s="1067"/>
      <c r="B7" s="1067"/>
      <c r="C7" s="1067"/>
      <c r="D7" s="1067"/>
      <c r="E7" s="1067"/>
      <c r="F7" s="1067" t="s">
        <v>2310</v>
      </c>
      <c r="G7" s="1067" t="s">
        <v>3674</v>
      </c>
      <c r="H7" s="1067"/>
      <c r="J7" s="1072"/>
      <c r="K7" s="1072"/>
      <c r="L7" s="1072"/>
      <c r="M7" s="1072"/>
    </row>
    <row r="8" spans="1:14" s="813" customFormat="1" ht="31.5" customHeight="1">
      <c r="A8" s="1067"/>
      <c r="B8" s="1067"/>
      <c r="C8" s="1067"/>
      <c r="D8" s="1067"/>
      <c r="E8" s="1067"/>
      <c r="F8" s="1067"/>
      <c r="G8" s="1074"/>
      <c r="H8" s="1067"/>
      <c r="J8" s="1072"/>
      <c r="K8" s="1072"/>
      <c r="L8" s="1073"/>
      <c r="M8" s="1073"/>
    </row>
    <row r="9" spans="1:14" s="813" customFormat="1" ht="2.25" hidden="1" customHeight="1">
      <c r="A9" s="1067"/>
      <c r="B9" s="1067"/>
      <c r="C9" s="1067"/>
      <c r="D9" s="1067"/>
      <c r="E9" s="1067"/>
      <c r="F9" s="1067"/>
      <c r="G9" s="1074"/>
      <c r="H9" s="1067"/>
      <c r="J9" s="1072"/>
      <c r="K9" s="1072"/>
      <c r="L9" s="814"/>
      <c r="M9" s="814"/>
    </row>
    <row r="10" spans="1:14" s="817" customFormat="1" ht="24" customHeight="1">
      <c r="A10" s="815"/>
      <c r="B10" s="815" t="s">
        <v>2067</v>
      </c>
      <c r="C10" s="815"/>
      <c r="D10" s="815"/>
      <c r="E10" s="815"/>
      <c r="F10" s="816">
        <f>F11+F26</f>
        <v>176242</v>
      </c>
      <c r="G10" s="816">
        <f t="shared" ref="G10:H10" si="0">G11+G26</f>
        <v>105091</v>
      </c>
      <c r="H10" s="816">
        <f t="shared" si="0"/>
        <v>57494</v>
      </c>
    </row>
    <row r="11" spans="1:14" s="817" customFormat="1" ht="31.5">
      <c r="A11" s="815" t="s">
        <v>2073</v>
      </c>
      <c r="B11" s="818" t="s">
        <v>3663</v>
      </c>
      <c r="C11" s="815"/>
      <c r="D11" s="815"/>
      <c r="E11" s="815"/>
      <c r="F11" s="816">
        <f>F12+F15+F23</f>
        <v>21969</v>
      </c>
      <c r="G11" s="816">
        <f t="shared" ref="G11:H11" si="1">G12+G15+G23</f>
        <v>15250</v>
      </c>
      <c r="H11" s="816">
        <f t="shared" si="1"/>
        <v>15250</v>
      </c>
    </row>
    <row r="12" spans="1:14" s="823" customFormat="1" ht="15.75">
      <c r="A12" s="819" t="s">
        <v>2330</v>
      </c>
      <c r="B12" s="820" t="s">
        <v>3675</v>
      </c>
      <c r="C12" s="821"/>
      <c r="D12" s="822"/>
      <c r="E12" s="821"/>
      <c r="F12" s="816">
        <f>F13+F14</f>
        <v>1100</v>
      </c>
      <c r="G12" s="816">
        <f t="shared" ref="G12:H12" si="2">G13+G14</f>
        <v>1100</v>
      </c>
      <c r="H12" s="816">
        <f t="shared" si="2"/>
        <v>1100</v>
      </c>
      <c r="I12" s="817"/>
      <c r="J12" s="817"/>
    </row>
    <row r="13" spans="1:14" ht="63">
      <c r="A13" s="824" t="s">
        <v>2126</v>
      </c>
      <c r="B13" s="825" t="s">
        <v>3676</v>
      </c>
      <c r="C13" s="826" t="s">
        <v>3734</v>
      </c>
      <c r="D13" s="827" t="s">
        <v>3608</v>
      </c>
      <c r="E13" s="828" t="s">
        <v>3677</v>
      </c>
      <c r="F13" s="829">
        <v>600</v>
      </c>
      <c r="G13" s="829">
        <v>600</v>
      </c>
      <c r="H13" s="829">
        <v>600</v>
      </c>
      <c r="I13" s="830"/>
      <c r="J13" s="831"/>
    </row>
    <row r="14" spans="1:14" ht="52.5" customHeight="1">
      <c r="A14" s="824" t="s">
        <v>2126</v>
      </c>
      <c r="B14" s="825" t="s">
        <v>3678</v>
      </c>
      <c r="C14" s="826" t="s">
        <v>3735</v>
      </c>
      <c r="D14" s="827" t="s">
        <v>3608</v>
      </c>
      <c r="E14" s="828" t="str">
        <f>E72</f>
        <v>253; 22/7/2020</v>
      </c>
      <c r="F14" s="829">
        <v>500</v>
      </c>
      <c r="G14" s="829">
        <v>500</v>
      </c>
      <c r="H14" s="829">
        <v>500</v>
      </c>
      <c r="I14" s="830"/>
      <c r="J14" s="831"/>
    </row>
    <row r="15" spans="1:14" s="823" customFormat="1" ht="31.5">
      <c r="A15" s="819" t="s">
        <v>2337</v>
      </c>
      <c r="B15" s="832" t="s">
        <v>3679</v>
      </c>
      <c r="C15" s="821"/>
      <c r="D15" s="821"/>
      <c r="E15" s="821"/>
      <c r="F15" s="833">
        <f>SUM(F16:F22)</f>
        <v>15317</v>
      </c>
      <c r="G15" s="833">
        <f t="shared" ref="G15:H15" si="3">SUM(G16:G22)</f>
        <v>10150</v>
      </c>
      <c r="H15" s="833">
        <f t="shared" si="3"/>
        <v>10150</v>
      </c>
      <c r="I15" s="817"/>
      <c r="J15" s="817"/>
    </row>
    <row r="16" spans="1:14" ht="31.5">
      <c r="A16" s="824" t="s">
        <v>2126</v>
      </c>
      <c r="B16" s="834" t="s">
        <v>3680</v>
      </c>
      <c r="C16" s="826" t="s">
        <v>1920</v>
      </c>
      <c r="D16" s="826" t="s">
        <v>3627</v>
      </c>
      <c r="E16" s="835" t="s">
        <v>3681</v>
      </c>
      <c r="F16" s="829">
        <v>2000</v>
      </c>
      <c r="G16" s="829">
        <v>1500</v>
      </c>
      <c r="H16" s="829">
        <v>1500</v>
      </c>
      <c r="I16" s="830"/>
      <c r="J16" s="830"/>
    </row>
    <row r="17" spans="1:10" ht="31.5">
      <c r="A17" s="824" t="s">
        <v>2126</v>
      </c>
      <c r="B17" s="834" t="s">
        <v>3682</v>
      </c>
      <c r="C17" s="672" t="s">
        <v>1919</v>
      </c>
      <c r="D17" s="826" t="s">
        <v>3627</v>
      </c>
      <c r="E17" s="828" t="s">
        <v>3683</v>
      </c>
      <c r="F17" s="829">
        <v>1500</v>
      </c>
      <c r="G17" s="829">
        <v>1500</v>
      </c>
      <c r="H17" s="829">
        <v>1500</v>
      </c>
      <c r="I17" s="830"/>
      <c r="J17" s="830"/>
    </row>
    <row r="18" spans="1:10" ht="31.5">
      <c r="A18" s="824" t="s">
        <v>2126</v>
      </c>
      <c r="B18" s="834" t="s">
        <v>3684</v>
      </c>
      <c r="C18" s="826" t="s">
        <v>3727</v>
      </c>
      <c r="D18" s="826" t="s">
        <v>3608</v>
      </c>
      <c r="E18" s="828" t="s">
        <v>3685</v>
      </c>
      <c r="F18" s="829">
        <f>5667</f>
        <v>5667</v>
      </c>
      <c r="G18" s="829">
        <v>1000</v>
      </c>
      <c r="H18" s="829">
        <v>1000</v>
      </c>
      <c r="I18" s="830"/>
      <c r="J18" s="830"/>
    </row>
    <row r="19" spans="1:10" ht="31.5">
      <c r="A19" s="824" t="s">
        <v>2126</v>
      </c>
      <c r="B19" s="834" t="s">
        <v>3686</v>
      </c>
      <c r="C19" s="826" t="s">
        <v>3728</v>
      </c>
      <c r="D19" s="826" t="s">
        <v>3608</v>
      </c>
      <c r="E19" s="828" t="str">
        <f>E74</f>
        <v>839; 05/9/2021</v>
      </c>
      <c r="F19" s="829">
        <v>1500</v>
      </c>
      <c r="G19" s="829">
        <v>1500</v>
      </c>
      <c r="H19" s="829">
        <v>1500</v>
      </c>
      <c r="I19" s="830"/>
      <c r="J19" s="830"/>
    </row>
    <row r="20" spans="1:10" ht="31.5">
      <c r="A20" s="824" t="s">
        <v>2126</v>
      </c>
      <c r="B20" s="834" t="s">
        <v>3687</v>
      </c>
      <c r="C20" s="826" t="s">
        <v>3688</v>
      </c>
      <c r="D20" s="826" t="s">
        <v>3608</v>
      </c>
      <c r="E20" s="828" t="s">
        <v>3701</v>
      </c>
      <c r="F20" s="829">
        <v>2500</v>
      </c>
      <c r="G20" s="829">
        <v>2500</v>
      </c>
      <c r="H20" s="829">
        <v>2500</v>
      </c>
      <c r="I20" s="830"/>
      <c r="J20" s="830"/>
    </row>
    <row r="21" spans="1:10" ht="31.5">
      <c r="A21" s="824" t="s">
        <v>2126</v>
      </c>
      <c r="B21" s="834" t="s">
        <v>3689</v>
      </c>
      <c r="C21" s="826" t="s">
        <v>3729</v>
      </c>
      <c r="D21" s="826" t="s">
        <v>3608</v>
      </c>
      <c r="E21" s="835" t="str">
        <f>E65</f>
        <v>839; 05/9/2021</v>
      </c>
      <c r="F21" s="829">
        <v>1000</v>
      </c>
      <c r="G21" s="829">
        <f>F21</f>
        <v>1000</v>
      </c>
      <c r="H21" s="829">
        <v>1000</v>
      </c>
      <c r="I21" s="830"/>
      <c r="J21" s="830"/>
    </row>
    <row r="22" spans="1:10" ht="94.5">
      <c r="A22" s="824" t="s">
        <v>2126</v>
      </c>
      <c r="B22" s="836" t="s">
        <v>3690</v>
      </c>
      <c r="C22" s="826" t="s">
        <v>3730</v>
      </c>
      <c r="D22" s="826" t="s">
        <v>3608</v>
      </c>
      <c r="E22" s="835" t="str">
        <f>E68</f>
        <v>914; 6/10/2021</v>
      </c>
      <c r="F22" s="829">
        <v>1150</v>
      </c>
      <c r="G22" s="829">
        <f>F22</f>
        <v>1150</v>
      </c>
      <c r="H22" s="829">
        <f>G22</f>
        <v>1150</v>
      </c>
      <c r="I22" s="830"/>
      <c r="J22" s="830"/>
    </row>
    <row r="23" spans="1:10" s="823" customFormat="1" ht="15.75">
      <c r="A23" s="819" t="s">
        <v>2372</v>
      </c>
      <c r="B23" s="837" t="s">
        <v>3659</v>
      </c>
      <c r="C23" s="821"/>
      <c r="D23" s="838"/>
      <c r="E23" s="821"/>
      <c r="F23" s="816">
        <f>F24+F25</f>
        <v>5552</v>
      </c>
      <c r="G23" s="816">
        <f t="shared" ref="G23:H23" si="4">G24+G25</f>
        <v>4000</v>
      </c>
      <c r="H23" s="816">
        <f t="shared" si="4"/>
        <v>4000</v>
      </c>
      <c r="I23" s="817"/>
      <c r="J23" s="817"/>
    </row>
    <row r="24" spans="1:10" ht="31.5">
      <c r="A24" s="824" t="s">
        <v>2126</v>
      </c>
      <c r="B24" s="834" t="s">
        <v>3691</v>
      </c>
      <c r="C24" s="826" t="s">
        <v>1539</v>
      </c>
      <c r="D24" s="826" t="s">
        <v>3627</v>
      </c>
      <c r="E24" s="828" t="str">
        <f>E47</f>
        <v>2497; 15/12/2020</v>
      </c>
      <c r="F24" s="829">
        <f>1500+1552</f>
        <v>3052</v>
      </c>
      <c r="G24" s="829">
        <v>1500</v>
      </c>
      <c r="H24" s="829">
        <v>1500</v>
      </c>
      <c r="I24" s="830"/>
      <c r="J24" s="830"/>
    </row>
    <row r="25" spans="1:10" ht="31.5">
      <c r="A25" s="824" t="s">
        <v>2126</v>
      </c>
      <c r="B25" s="834" t="s">
        <v>3692</v>
      </c>
      <c r="C25" s="828" t="s">
        <v>3731</v>
      </c>
      <c r="D25" s="826" t="s">
        <v>3608</v>
      </c>
      <c r="E25" s="828" t="str">
        <f>E34</f>
        <v>839; 05/9/2021</v>
      </c>
      <c r="F25" s="829">
        <v>2500</v>
      </c>
      <c r="G25" s="829">
        <v>2500</v>
      </c>
      <c r="H25" s="829">
        <v>2500</v>
      </c>
      <c r="I25" s="830"/>
      <c r="J25" s="830"/>
    </row>
    <row r="26" spans="1:10" s="823" customFormat="1" ht="31.5">
      <c r="A26" s="819" t="s">
        <v>2074</v>
      </c>
      <c r="B26" s="818" t="s">
        <v>3664</v>
      </c>
      <c r="C26" s="838"/>
      <c r="D26" s="838"/>
      <c r="E26" s="821"/>
      <c r="F26" s="833">
        <f>F27+F37+F40+F45+F48+F57+F61+F66+F70</f>
        <v>154273</v>
      </c>
      <c r="G26" s="833">
        <f>G27+G37+G40+G45+G48+G57+G61+G66+G70</f>
        <v>89841</v>
      </c>
      <c r="H26" s="833">
        <f>H27+H37+H40+H45+H48+H57+H61+H66+H70</f>
        <v>42244</v>
      </c>
      <c r="I26" s="817"/>
      <c r="J26" s="817"/>
    </row>
    <row r="27" spans="1:10" s="823" customFormat="1" ht="15.75">
      <c r="A27" s="819" t="s">
        <v>2330</v>
      </c>
      <c r="B27" s="820" t="s">
        <v>2204</v>
      </c>
      <c r="C27" s="839"/>
      <c r="D27" s="839"/>
      <c r="E27" s="821"/>
      <c r="F27" s="833">
        <f>F28+F30+F32+F35</f>
        <v>73685</v>
      </c>
      <c r="G27" s="833">
        <f>G28+G30+G32+G35</f>
        <v>63131</v>
      </c>
      <c r="H27" s="833">
        <f>H28+H30+H32+H35</f>
        <v>18077</v>
      </c>
      <c r="I27" s="817"/>
      <c r="J27" s="817"/>
    </row>
    <row r="28" spans="1:10" s="846" customFormat="1" ht="31.5">
      <c r="A28" s="840" t="s">
        <v>2123</v>
      </c>
      <c r="B28" s="841" t="s">
        <v>3660</v>
      </c>
      <c r="C28" s="842"/>
      <c r="D28" s="842"/>
      <c r="E28" s="843"/>
      <c r="F28" s="844">
        <f>SUM(F29:F29)</f>
        <v>8000</v>
      </c>
      <c r="G28" s="844">
        <f>SUM(G29:G29)</f>
        <v>7300</v>
      </c>
      <c r="H28" s="844">
        <f>SUM(H29:H29)</f>
        <v>7300</v>
      </c>
      <c r="I28" s="845"/>
      <c r="J28" s="845"/>
    </row>
    <row r="29" spans="1:10" ht="31.5">
      <c r="A29" s="824" t="s">
        <v>2126</v>
      </c>
      <c r="B29" s="847" t="s">
        <v>3694</v>
      </c>
      <c r="C29" s="828" t="s">
        <v>2204</v>
      </c>
      <c r="D29" s="826" t="s">
        <v>3627</v>
      </c>
      <c r="E29" s="828" t="s">
        <v>3695</v>
      </c>
      <c r="F29" s="848">
        <v>8000</v>
      </c>
      <c r="G29" s="848">
        <v>7300</v>
      </c>
      <c r="H29" s="848">
        <v>7300</v>
      </c>
      <c r="I29" s="830"/>
      <c r="J29" s="830"/>
    </row>
    <row r="30" spans="1:10" s="846" customFormat="1" ht="31.5">
      <c r="A30" s="840" t="s">
        <v>2123</v>
      </c>
      <c r="B30" s="849" t="s">
        <v>3662</v>
      </c>
      <c r="C30" s="843"/>
      <c r="D30" s="850"/>
      <c r="E30" s="843"/>
      <c r="F30" s="844">
        <f>SUM(F31:F31)</f>
        <v>49940</v>
      </c>
      <c r="G30" s="844">
        <f>SUM(G31:G31)</f>
        <v>48117</v>
      </c>
      <c r="H30" s="844">
        <f>SUM(H31:H31)</f>
        <v>3063</v>
      </c>
      <c r="I30" s="845"/>
      <c r="J30" s="845"/>
    </row>
    <row r="31" spans="1:10" ht="31.5">
      <c r="A31" s="824" t="s">
        <v>2126</v>
      </c>
      <c r="B31" s="851" t="s">
        <v>3696</v>
      </c>
      <c r="C31" s="828" t="s">
        <v>2204</v>
      </c>
      <c r="D31" s="852" t="s">
        <v>2664</v>
      </c>
      <c r="E31" s="828" t="s">
        <v>3697</v>
      </c>
      <c r="F31" s="829">
        <v>49940</v>
      </c>
      <c r="G31" s="829">
        <v>48117</v>
      </c>
      <c r="H31" s="829">
        <v>3063</v>
      </c>
      <c r="I31" s="830"/>
      <c r="J31" s="830"/>
    </row>
    <row r="32" spans="1:10" s="846" customFormat="1" ht="15.75">
      <c r="A32" s="840" t="s">
        <v>2123</v>
      </c>
      <c r="B32" s="853" t="s">
        <v>3661</v>
      </c>
      <c r="C32" s="843"/>
      <c r="D32" s="850"/>
      <c r="E32" s="843"/>
      <c r="F32" s="844">
        <f>SUM(F33:F34)</f>
        <v>15064</v>
      </c>
      <c r="G32" s="844">
        <f>SUM(G33:G34)</f>
        <v>7033</v>
      </c>
      <c r="H32" s="844">
        <f>SUM(H33:H34)</f>
        <v>7033</v>
      </c>
      <c r="I32" s="845"/>
      <c r="J32" s="845"/>
    </row>
    <row r="33" spans="1:10" ht="31.5">
      <c r="A33" s="824" t="s">
        <v>2126</v>
      </c>
      <c r="B33" s="851" t="s">
        <v>3698</v>
      </c>
      <c r="C33" s="828" t="s">
        <v>2204</v>
      </c>
      <c r="D33" s="852" t="s">
        <v>2506</v>
      </c>
      <c r="E33" s="828" t="s">
        <v>3693</v>
      </c>
      <c r="F33" s="848">
        <v>13564</v>
      </c>
      <c r="G33" s="829">
        <v>5633</v>
      </c>
      <c r="H33" s="829">
        <v>5633</v>
      </c>
      <c r="I33" s="830"/>
      <c r="J33" s="830"/>
    </row>
    <row r="34" spans="1:10" ht="31.5">
      <c r="A34" s="824" t="s">
        <v>2126</v>
      </c>
      <c r="B34" s="851" t="s">
        <v>3699</v>
      </c>
      <c r="C34" s="828" t="s">
        <v>2204</v>
      </c>
      <c r="D34" s="852" t="s">
        <v>3608</v>
      </c>
      <c r="E34" s="828" t="str">
        <f>E19</f>
        <v>839; 05/9/2021</v>
      </c>
      <c r="F34" s="848">
        <v>1500</v>
      </c>
      <c r="G34" s="829">
        <v>1400</v>
      </c>
      <c r="H34" s="848">
        <v>1400</v>
      </c>
      <c r="I34" s="830"/>
      <c r="J34" s="830"/>
    </row>
    <row r="35" spans="1:10" s="846" customFormat="1" ht="15.75">
      <c r="A35" s="840" t="s">
        <v>2123</v>
      </c>
      <c r="B35" s="853" t="s">
        <v>3675</v>
      </c>
      <c r="C35" s="828"/>
      <c r="D35" s="850"/>
      <c r="E35" s="843"/>
      <c r="F35" s="844">
        <f>SUM(F36:F36)</f>
        <v>681</v>
      </c>
      <c r="G35" s="844">
        <f>SUM(G36:G36)</f>
        <v>681</v>
      </c>
      <c r="H35" s="844">
        <f>SUM(H36:H36)</f>
        <v>681</v>
      </c>
      <c r="I35" s="845"/>
      <c r="J35" s="845"/>
    </row>
    <row r="36" spans="1:10" ht="31.5">
      <c r="A36" s="824" t="s">
        <v>2126</v>
      </c>
      <c r="B36" s="825" t="s">
        <v>3700</v>
      </c>
      <c r="C36" s="828" t="s">
        <v>2204</v>
      </c>
      <c r="D36" s="827" t="s">
        <v>3608</v>
      </c>
      <c r="E36" s="828" t="str">
        <f>E63</f>
        <v>253; 22/7/2020</v>
      </c>
      <c r="F36" s="829">
        <v>681</v>
      </c>
      <c r="G36" s="829">
        <v>681</v>
      </c>
      <c r="H36" s="829">
        <v>681</v>
      </c>
      <c r="I36" s="830"/>
      <c r="J36" s="831"/>
    </row>
    <row r="37" spans="1:10" s="823" customFormat="1" ht="15.75">
      <c r="A37" s="819" t="s">
        <v>2337</v>
      </c>
      <c r="B37" s="837" t="s">
        <v>2156</v>
      </c>
      <c r="C37" s="821"/>
      <c r="D37" s="838"/>
      <c r="E37" s="821"/>
      <c r="F37" s="816">
        <f>F39</f>
        <v>3052</v>
      </c>
      <c r="G37" s="816">
        <f t="shared" ref="G37:H37" si="5">G39</f>
        <v>1400</v>
      </c>
      <c r="H37" s="816">
        <f t="shared" si="5"/>
        <v>1400</v>
      </c>
      <c r="I37" s="817"/>
      <c r="J37" s="817"/>
    </row>
    <row r="38" spans="1:10" s="846" customFormat="1" ht="31.5">
      <c r="A38" s="840" t="s">
        <v>2123</v>
      </c>
      <c r="B38" s="854" t="str">
        <f>B28</f>
        <v>Phân cấp cân đối theo tiêu chí Nghị quyết 63/2020/NQ-HĐND</v>
      </c>
      <c r="C38" s="843"/>
      <c r="D38" s="850"/>
      <c r="E38" s="843"/>
      <c r="F38" s="855">
        <f>F39</f>
        <v>3052</v>
      </c>
      <c r="G38" s="855">
        <f t="shared" ref="G38:H38" si="6">G39</f>
        <v>1400</v>
      </c>
      <c r="H38" s="855">
        <f t="shared" si="6"/>
        <v>1400</v>
      </c>
      <c r="I38" s="845"/>
      <c r="J38" s="845"/>
    </row>
    <row r="39" spans="1:10" ht="31.5">
      <c r="A39" s="824" t="s">
        <v>2126</v>
      </c>
      <c r="B39" s="834" t="s">
        <v>3691</v>
      </c>
      <c r="C39" s="826" t="s">
        <v>1539</v>
      </c>
      <c r="D39" s="826" t="s">
        <v>3608</v>
      </c>
      <c r="E39" s="828" t="s">
        <v>3701</v>
      </c>
      <c r="F39" s="829">
        <f>1500+1552</f>
        <v>3052</v>
      </c>
      <c r="G39" s="829">
        <v>1400</v>
      </c>
      <c r="H39" s="829">
        <v>1400</v>
      </c>
      <c r="I39" s="830"/>
      <c r="J39" s="830"/>
    </row>
    <row r="40" spans="1:10" s="823" customFormat="1" ht="15.75">
      <c r="A40" s="819" t="s">
        <v>2372</v>
      </c>
      <c r="B40" s="856" t="s">
        <v>2821</v>
      </c>
      <c r="C40" s="838"/>
      <c r="D40" s="838"/>
      <c r="E40" s="821"/>
      <c r="F40" s="833">
        <f>F41+F43</f>
        <v>35169</v>
      </c>
      <c r="G40" s="833">
        <f t="shared" ref="G40:H40" si="7">G41+G43</f>
        <v>3587</v>
      </c>
      <c r="H40" s="833">
        <f t="shared" si="7"/>
        <v>1044</v>
      </c>
      <c r="I40" s="817"/>
      <c r="J40" s="817"/>
    </row>
    <row r="41" spans="1:10" s="846" customFormat="1" ht="31.5">
      <c r="A41" s="840" t="s">
        <v>2123</v>
      </c>
      <c r="B41" s="841" t="s">
        <v>3660</v>
      </c>
      <c r="C41" s="850"/>
      <c r="D41" s="850"/>
      <c r="E41" s="843"/>
      <c r="F41" s="844">
        <f>F42</f>
        <v>34969</v>
      </c>
      <c r="G41" s="844">
        <f t="shared" ref="G41:H41" si="8">G42</f>
        <v>3387</v>
      </c>
      <c r="H41" s="844">
        <f t="shared" si="8"/>
        <v>844</v>
      </c>
      <c r="I41" s="845"/>
      <c r="J41" s="845"/>
    </row>
    <row r="42" spans="1:10" ht="94.5">
      <c r="A42" s="824" t="s">
        <v>2126</v>
      </c>
      <c r="B42" s="851" t="s">
        <v>3702</v>
      </c>
      <c r="C42" s="672" t="s">
        <v>1919</v>
      </c>
      <c r="D42" s="672" t="s">
        <v>2506</v>
      </c>
      <c r="E42" s="828" t="s">
        <v>3703</v>
      </c>
      <c r="F42" s="829">
        <v>34969</v>
      </c>
      <c r="G42" s="829">
        <v>3387</v>
      </c>
      <c r="H42" s="829">
        <v>844</v>
      </c>
      <c r="I42" s="830"/>
      <c r="J42" s="830"/>
    </row>
    <row r="43" spans="1:10" s="846" customFormat="1" ht="15.75">
      <c r="A43" s="840" t="s">
        <v>2123</v>
      </c>
      <c r="B43" s="853" t="s">
        <v>3675</v>
      </c>
      <c r="C43" s="842"/>
      <c r="D43" s="842"/>
      <c r="E43" s="843"/>
      <c r="F43" s="844">
        <f>F44</f>
        <v>200</v>
      </c>
      <c r="G43" s="844">
        <f t="shared" ref="G43:H43" si="9">G44</f>
        <v>200</v>
      </c>
      <c r="H43" s="844">
        <f t="shared" si="9"/>
        <v>200</v>
      </c>
      <c r="I43" s="845"/>
      <c r="J43" s="845"/>
    </row>
    <row r="44" spans="1:10" ht="47.25">
      <c r="A44" s="824" t="s">
        <v>2126</v>
      </c>
      <c r="B44" s="825" t="s">
        <v>3704</v>
      </c>
      <c r="C44" s="672" t="s">
        <v>3732</v>
      </c>
      <c r="D44" s="827" t="s">
        <v>3608</v>
      </c>
      <c r="E44" s="828" t="str">
        <f>E36</f>
        <v>253; 22/7/2020</v>
      </c>
      <c r="F44" s="829">
        <v>200</v>
      </c>
      <c r="G44" s="829">
        <v>200</v>
      </c>
      <c r="H44" s="829">
        <v>200</v>
      </c>
      <c r="I44" s="830"/>
      <c r="J44" s="831"/>
    </row>
    <row r="45" spans="1:10" s="823" customFormat="1" ht="15.75">
      <c r="A45" s="819" t="s">
        <v>2534</v>
      </c>
      <c r="B45" s="832" t="s">
        <v>2758</v>
      </c>
      <c r="C45" s="839"/>
      <c r="D45" s="857"/>
      <c r="E45" s="821"/>
      <c r="F45" s="833">
        <f>F46</f>
        <v>2500</v>
      </c>
      <c r="G45" s="833">
        <f t="shared" ref="G45:H45" si="10">G46</f>
        <v>2300</v>
      </c>
      <c r="H45" s="833">
        <f t="shared" si="10"/>
        <v>2300</v>
      </c>
      <c r="I45" s="817"/>
      <c r="J45" s="858"/>
    </row>
    <row r="46" spans="1:10" s="846" customFormat="1" ht="15.75">
      <c r="A46" s="840" t="s">
        <v>2123</v>
      </c>
      <c r="B46" s="853" t="s">
        <v>3661</v>
      </c>
      <c r="C46" s="843"/>
      <c r="D46" s="850"/>
      <c r="E46" s="859"/>
      <c r="F46" s="855">
        <f>F47</f>
        <v>2500</v>
      </c>
      <c r="G46" s="855">
        <f t="shared" ref="G46:H46" si="11">G47</f>
        <v>2300</v>
      </c>
      <c r="H46" s="855">
        <f t="shared" si="11"/>
        <v>2300</v>
      </c>
      <c r="I46" s="845"/>
      <c r="J46" s="845"/>
    </row>
    <row r="47" spans="1:10" ht="31.5">
      <c r="A47" s="824" t="s">
        <v>2126</v>
      </c>
      <c r="B47" s="851" t="s">
        <v>3705</v>
      </c>
      <c r="C47" s="828" t="s">
        <v>3731</v>
      </c>
      <c r="D47" s="852" t="s">
        <v>3627</v>
      </c>
      <c r="E47" s="828" t="s">
        <v>3706</v>
      </c>
      <c r="F47" s="848">
        <v>2500</v>
      </c>
      <c r="G47" s="829">
        <v>2300</v>
      </c>
      <c r="H47" s="829">
        <v>2300</v>
      </c>
      <c r="I47" s="830"/>
      <c r="J47" s="830"/>
    </row>
    <row r="48" spans="1:10" s="823" customFormat="1" ht="15.75">
      <c r="A48" s="819" t="s">
        <v>2538</v>
      </c>
      <c r="B48" s="820" t="s">
        <v>2837</v>
      </c>
      <c r="C48" s="821"/>
      <c r="D48" s="822"/>
      <c r="E48" s="821"/>
      <c r="F48" s="816">
        <f>F49+F52+F54</f>
        <v>25850</v>
      </c>
      <c r="G48" s="816">
        <f t="shared" ref="G48:H48" si="12">G49+G52+G54</f>
        <v>7973</v>
      </c>
      <c r="H48" s="816">
        <f t="shared" si="12"/>
        <v>7973</v>
      </c>
      <c r="I48" s="817"/>
      <c r="J48" s="817"/>
    </row>
    <row r="49" spans="1:10" s="846" customFormat="1" ht="31.5">
      <c r="A49" s="840" t="s">
        <v>2123</v>
      </c>
      <c r="B49" s="841" t="s">
        <v>3660</v>
      </c>
      <c r="C49" s="843"/>
      <c r="D49" s="860"/>
      <c r="E49" s="843"/>
      <c r="F49" s="855">
        <f>F50+F51</f>
        <v>8660</v>
      </c>
      <c r="G49" s="855">
        <f t="shared" ref="G49:H49" si="13">G50+G51</f>
        <v>3823</v>
      </c>
      <c r="H49" s="855">
        <f t="shared" si="13"/>
        <v>3823</v>
      </c>
      <c r="I49" s="845"/>
      <c r="J49" s="845"/>
    </row>
    <row r="50" spans="1:10" ht="31.5">
      <c r="A50" s="824" t="s">
        <v>2126</v>
      </c>
      <c r="B50" s="825" t="s">
        <v>3707</v>
      </c>
      <c r="C50" s="826" t="s">
        <v>2890</v>
      </c>
      <c r="D50" s="826" t="s">
        <v>3608</v>
      </c>
      <c r="E50" s="835" t="s">
        <v>3708</v>
      </c>
      <c r="F50" s="848">
        <v>8000</v>
      </c>
      <c r="G50" s="848">
        <f>H50</f>
        <v>3223</v>
      </c>
      <c r="H50" s="848">
        <v>3223</v>
      </c>
      <c r="I50" s="830"/>
      <c r="J50" s="830"/>
    </row>
    <row r="51" spans="1:10" ht="31.5">
      <c r="A51" s="824" t="s">
        <v>2126</v>
      </c>
      <c r="B51" s="825" t="s">
        <v>3709</v>
      </c>
      <c r="C51" s="826" t="s">
        <v>2890</v>
      </c>
      <c r="D51" s="826" t="s">
        <v>3608</v>
      </c>
      <c r="E51" s="835" t="str">
        <f>E53</f>
        <v>839; 05/9/2021</v>
      </c>
      <c r="F51" s="848">
        <v>660</v>
      </c>
      <c r="G51" s="848">
        <v>600</v>
      </c>
      <c r="H51" s="848">
        <v>600</v>
      </c>
      <c r="I51" s="830"/>
      <c r="J51" s="830"/>
    </row>
    <row r="52" spans="1:10" s="846" customFormat="1" ht="15.75">
      <c r="A52" s="840" t="s">
        <v>2123</v>
      </c>
      <c r="B52" s="853" t="s">
        <v>3661</v>
      </c>
      <c r="C52" s="850"/>
      <c r="D52" s="850"/>
      <c r="E52" s="859"/>
      <c r="F52" s="855">
        <f>F53</f>
        <v>2000</v>
      </c>
      <c r="G52" s="855">
        <f t="shared" ref="G52:H52" si="14">G53</f>
        <v>450</v>
      </c>
      <c r="H52" s="855">
        <f t="shared" si="14"/>
        <v>450</v>
      </c>
      <c r="I52" s="845"/>
      <c r="J52" s="845"/>
    </row>
    <row r="53" spans="1:10" ht="31.5">
      <c r="A53" s="824" t="s">
        <v>2126</v>
      </c>
      <c r="B53" s="834" t="s">
        <v>3680</v>
      </c>
      <c r="C53" s="826" t="s">
        <v>2890</v>
      </c>
      <c r="D53" s="826" t="str">
        <f>D60</f>
        <v>2021-</v>
      </c>
      <c r="E53" s="835" t="str">
        <f>E20</f>
        <v>839; 05/9/2021</v>
      </c>
      <c r="F53" s="829">
        <v>2000</v>
      </c>
      <c r="G53" s="829">
        <v>450</v>
      </c>
      <c r="H53" s="829">
        <v>450</v>
      </c>
      <c r="I53" s="830"/>
      <c r="J53" s="830"/>
    </row>
    <row r="54" spans="1:10" s="846" customFormat="1" ht="15.75">
      <c r="A54" s="840" t="s">
        <v>2123</v>
      </c>
      <c r="B54" s="853" t="s">
        <v>3675</v>
      </c>
      <c r="C54" s="850"/>
      <c r="D54" s="850"/>
      <c r="E54" s="859"/>
      <c r="F54" s="844">
        <f>F55+F56</f>
        <v>15190</v>
      </c>
      <c r="G54" s="844">
        <f t="shared" ref="G54:H54" si="15">G55+G56</f>
        <v>3700</v>
      </c>
      <c r="H54" s="844">
        <f t="shared" si="15"/>
        <v>3700</v>
      </c>
      <c r="I54" s="845"/>
      <c r="J54" s="845"/>
    </row>
    <row r="55" spans="1:10" ht="47.25">
      <c r="A55" s="824" t="s">
        <v>2126</v>
      </c>
      <c r="B55" s="834" t="s">
        <v>3710</v>
      </c>
      <c r="C55" s="826" t="s">
        <v>2890</v>
      </c>
      <c r="D55" s="827" t="s">
        <v>3608</v>
      </c>
      <c r="E55" s="828" t="s">
        <v>3711</v>
      </c>
      <c r="F55" s="829">
        <v>14990</v>
      </c>
      <c r="G55" s="829">
        <v>3500</v>
      </c>
      <c r="H55" s="829">
        <v>3500</v>
      </c>
      <c r="I55" s="830"/>
      <c r="J55" s="831"/>
    </row>
    <row r="56" spans="1:10" ht="31.5">
      <c r="A56" s="824" t="s">
        <v>2126</v>
      </c>
      <c r="B56" s="825" t="s">
        <v>3712</v>
      </c>
      <c r="C56" s="826" t="s">
        <v>2890</v>
      </c>
      <c r="D56" s="827" t="s">
        <v>3608</v>
      </c>
      <c r="E56" s="828" t="str">
        <f>E44</f>
        <v>253; 22/7/2020</v>
      </c>
      <c r="F56" s="829">
        <v>200</v>
      </c>
      <c r="G56" s="829">
        <v>200</v>
      </c>
      <c r="H56" s="829">
        <v>200</v>
      </c>
      <c r="I56" s="830"/>
      <c r="J56" s="831"/>
    </row>
    <row r="57" spans="1:10" s="823" customFormat="1" ht="15.75">
      <c r="A57" s="819" t="s">
        <v>2558</v>
      </c>
      <c r="B57" s="856" t="s">
        <v>2779</v>
      </c>
      <c r="C57" s="838"/>
      <c r="D57" s="857"/>
      <c r="E57" s="821"/>
      <c r="F57" s="833">
        <f>F59+F60</f>
        <v>6867</v>
      </c>
      <c r="G57" s="833">
        <f t="shared" ref="G57:H57" si="16">G59+G60</f>
        <v>5300</v>
      </c>
      <c r="H57" s="833">
        <f t="shared" si="16"/>
        <v>5300</v>
      </c>
      <c r="I57" s="817"/>
      <c r="J57" s="858"/>
    </row>
    <row r="58" spans="1:10" s="846" customFormat="1" ht="15.75">
      <c r="A58" s="840" t="s">
        <v>2123</v>
      </c>
      <c r="B58" s="853" t="s">
        <v>3661</v>
      </c>
      <c r="C58" s="850"/>
      <c r="D58" s="861"/>
      <c r="E58" s="843"/>
      <c r="F58" s="844">
        <f>F59+F60</f>
        <v>6867</v>
      </c>
      <c r="G58" s="844">
        <f t="shared" ref="G58:H58" si="17">G59+G60</f>
        <v>5300</v>
      </c>
      <c r="H58" s="844">
        <f t="shared" si="17"/>
        <v>5300</v>
      </c>
      <c r="I58" s="845"/>
      <c r="J58" s="862"/>
    </row>
    <row r="59" spans="1:10" ht="31.5">
      <c r="A59" s="824" t="s">
        <v>2126</v>
      </c>
      <c r="B59" s="825" t="s">
        <v>3713</v>
      </c>
      <c r="C59" s="826" t="s">
        <v>3733</v>
      </c>
      <c r="D59" s="826" t="s">
        <v>3627</v>
      </c>
      <c r="E59" s="828" t="s">
        <v>3714</v>
      </c>
      <c r="F59" s="848">
        <v>1200</v>
      </c>
      <c r="G59" s="829">
        <v>1100</v>
      </c>
      <c r="H59" s="829">
        <v>1100</v>
      </c>
      <c r="I59" s="830"/>
      <c r="J59" s="830"/>
    </row>
    <row r="60" spans="1:10" ht="31.5">
      <c r="A60" s="824" t="s">
        <v>2126</v>
      </c>
      <c r="B60" s="834" t="s">
        <v>3684</v>
      </c>
      <c r="C60" s="826" t="s">
        <v>3733</v>
      </c>
      <c r="D60" s="826" t="s">
        <v>3627</v>
      </c>
      <c r="E60" s="828" t="s">
        <v>3683</v>
      </c>
      <c r="F60" s="829">
        <f>5167+500</f>
        <v>5667</v>
      </c>
      <c r="G60" s="829">
        <v>4200</v>
      </c>
      <c r="H60" s="829">
        <v>4200</v>
      </c>
      <c r="I60" s="830"/>
      <c r="J60" s="830"/>
    </row>
    <row r="61" spans="1:10" s="823" customFormat="1" ht="15.75">
      <c r="A61" s="819" t="s">
        <v>2562</v>
      </c>
      <c r="B61" s="856" t="s">
        <v>2752</v>
      </c>
      <c r="C61" s="838"/>
      <c r="D61" s="838"/>
      <c r="E61" s="821"/>
      <c r="F61" s="833">
        <f>F62+F64</f>
        <v>2000</v>
      </c>
      <c r="G61" s="833">
        <f t="shared" ref="G61:H61" si="18">G62+G64</f>
        <v>2000</v>
      </c>
      <c r="H61" s="833">
        <f t="shared" si="18"/>
        <v>2000</v>
      </c>
      <c r="I61" s="817"/>
      <c r="J61" s="817"/>
    </row>
    <row r="62" spans="1:10" s="846" customFormat="1" ht="15.75">
      <c r="A62" s="840" t="s">
        <v>2123</v>
      </c>
      <c r="B62" s="853" t="s">
        <v>3675</v>
      </c>
      <c r="C62" s="850"/>
      <c r="D62" s="850"/>
      <c r="E62" s="843"/>
      <c r="F62" s="844">
        <f>F63</f>
        <v>500</v>
      </c>
      <c r="G62" s="844">
        <f t="shared" ref="G62:H62" si="19">G63</f>
        <v>500</v>
      </c>
      <c r="H62" s="844">
        <f t="shared" si="19"/>
        <v>500</v>
      </c>
      <c r="I62" s="845"/>
      <c r="J62" s="845"/>
    </row>
    <row r="63" spans="1:10" ht="47.25">
      <c r="A63" s="824" t="s">
        <v>2126</v>
      </c>
      <c r="B63" s="825" t="s">
        <v>3715</v>
      </c>
      <c r="C63" s="826" t="s">
        <v>1916</v>
      </c>
      <c r="D63" s="827" t="s">
        <v>3608</v>
      </c>
      <c r="E63" s="828" t="str">
        <f>E14</f>
        <v>253; 22/7/2020</v>
      </c>
      <c r="F63" s="829">
        <v>500</v>
      </c>
      <c r="G63" s="829">
        <v>500</v>
      </c>
      <c r="H63" s="829">
        <v>500</v>
      </c>
      <c r="I63" s="830"/>
      <c r="J63" s="831"/>
    </row>
    <row r="64" spans="1:10" s="846" customFormat="1" ht="31.5">
      <c r="A64" s="840" t="s">
        <v>2123</v>
      </c>
      <c r="B64" s="849" t="s">
        <v>3716</v>
      </c>
      <c r="C64" s="850"/>
      <c r="D64" s="861"/>
      <c r="E64" s="843"/>
      <c r="F64" s="844">
        <f>F65</f>
        <v>1500</v>
      </c>
      <c r="G64" s="844">
        <f t="shared" ref="G64:H64" si="20">G65</f>
        <v>1500</v>
      </c>
      <c r="H64" s="844">
        <f t="shared" si="20"/>
        <v>1500</v>
      </c>
      <c r="I64" s="845"/>
      <c r="J64" s="862"/>
    </row>
    <row r="65" spans="1:10" ht="31.5">
      <c r="A65" s="824" t="s">
        <v>2126</v>
      </c>
      <c r="B65" s="834" t="s">
        <v>3717</v>
      </c>
      <c r="C65" s="826" t="s">
        <v>3734</v>
      </c>
      <c r="D65" s="826" t="str">
        <f>D17</f>
        <v>2021-</v>
      </c>
      <c r="E65" s="828" t="s">
        <v>3701</v>
      </c>
      <c r="F65" s="829">
        <v>1500</v>
      </c>
      <c r="G65" s="829">
        <v>1500</v>
      </c>
      <c r="H65" s="829">
        <v>1500</v>
      </c>
      <c r="I65" s="830"/>
      <c r="J65" s="830"/>
    </row>
    <row r="66" spans="1:10" s="823" customFormat="1" ht="15.75">
      <c r="A66" s="819" t="s">
        <v>2566</v>
      </c>
      <c r="B66" s="863" t="s">
        <v>2739</v>
      </c>
      <c r="C66" s="821"/>
      <c r="D66" s="821"/>
      <c r="E66" s="821"/>
      <c r="F66" s="833">
        <f>F68+F69</f>
        <v>1350</v>
      </c>
      <c r="G66" s="833">
        <f t="shared" ref="G66:H66" si="21">G68+G69</f>
        <v>1350</v>
      </c>
      <c r="H66" s="833">
        <f t="shared" si="21"/>
        <v>1350</v>
      </c>
      <c r="I66" s="817"/>
      <c r="J66" s="817"/>
    </row>
    <row r="67" spans="1:10" s="846" customFormat="1" ht="31.5">
      <c r="A67" s="840" t="s">
        <v>2123</v>
      </c>
      <c r="B67" s="849" t="s">
        <v>3716</v>
      </c>
      <c r="C67" s="843"/>
      <c r="D67" s="843"/>
      <c r="E67" s="843"/>
      <c r="F67" s="844">
        <f>F68+F69</f>
        <v>1350</v>
      </c>
      <c r="G67" s="844">
        <f t="shared" ref="G67:H67" si="22">G68+G69</f>
        <v>1350</v>
      </c>
      <c r="H67" s="844">
        <f t="shared" si="22"/>
        <v>1350</v>
      </c>
      <c r="I67" s="845"/>
      <c r="J67" s="845"/>
    </row>
    <row r="68" spans="1:10" ht="78.75">
      <c r="A68" s="824" t="s">
        <v>2126</v>
      </c>
      <c r="B68" s="825" t="s">
        <v>3718</v>
      </c>
      <c r="C68" s="826" t="s">
        <v>3730</v>
      </c>
      <c r="D68" s="826" t="s">
        <v>3608</v>
      </c>
      <c r="E68" s="835" t="s">
        <v>3719</v>
      </c>
      <c r="F68" s="829">
        <v>1100</v>
      </c>
      <c r="G68" s="829">
        <v>1100</v>
      </c>
      <c r="H68" s="829">
        <f>G68</f>
        <v>1100</v>
      </c>
      <c r="I68" s="830"/>
      <c r="J68" s="830"/>
    </row>
    <row r="69" spans="1:10" ht="31.5">
      <c r="A69" s="824" t="s">
        <v>2126</v>
      </c>
      <c r="B69" s="825" t="s">
        <v>3720</v>
      </c>
      <c r="C69" s="826" t="s">
        <v>3730</v>
      </c>
      <c r="D69" s="826" t="s">
        <v>3608</v>
      </c>
      <c r="E69" s="835" t="str">
        <f>E68</f>
        <v>914; 6/10/2021</v>
      </c>
      <c r="F69" s="829">
        <v>250</v>
      </c>
      <c r="G69" s="829">
        <v>250</v>
      </c>
      <c r="H69" s="829">
        <f>G69</f>
        <v>250</v>
      </c>
      <c r="I69" s="830"/>
      <c r="J69" s="830"/>
    </row>
    <row r="70" spans="1:10" s="823" customFormat="1" ht="15.75">
      <c r="A70" s="819" t="s">
        <v>2571</v>
      </c>
      <c r="B70" s="832" t="s">
        <v>3721</v>
      </c>
      <c r="C70" s="838"/>
      <c r="D70" s="838"/>
      <c r="E70" s="815"/>
      <c r="F70" s="833">
        <f>F71+F73+F75</f>
        <v>3800</v>
      </c>
      <c r="G70" s="833">
        <f t="shared" ref="G70:H70" si="23">G71+G73+G75</f>
        <v>2800</v>
      </c>
      <c r="H70" s="833">
        <f t="shared" si="23"/>
        <v>2800</v>
      </c>
      <c r="I70" s="817"/>
      <c r="J70" s="817"/>
    </row>
    <row r="71" spans="1:10" s="846" customFormat="1" ht="15.75">
      <c r="A71" s="840" t="s">
        <v>2123</v>
      </c>
      <c r="B71" s="853" t="s">
        <v>3675</v>
      </c>
      <c r="C71" s="850"/>
      <c r="D71" s="850"/>
      <c r="E71" s="859"/>
      <c r="F71" s="844">
        <f>F72</f>
        <v>2300</v>
      </c>
      <c r="G71" s="844">
        <f t="shared" ref="G71:H71" si="24">G72</f>
        <v>1300</v>
      </c>
      <c r="H71" s="844">
        <f t="shared" si="24"/>
        <v>1300</v>
      </c>
      <c r="I71" s="845"/>
      <c r="J71" s="845"/>
    </row>
    <row r="72" spans="1:10" ht="47.25">
      <c r="A72" s="824" t="s">
        <v>2126</v>
      </c>
      <c r="B72" s="825" t="s">
        <v>3722</v>
      </c>
      <c r="C72" s="826" t="s">
        <v>3735</v>
      </c>
      <c r="D72" s="827" t="s">
        <v>3608</v>
      </c>
      <c r="E72" s="828" t="str">
        <f>E13</f>
        <v>253; 22/7/2020</v>
      </c>
      <c r="F72" s="829">
        <v>2300</v>
      </c>
      <c r="G72" s="829">
        <v>1300</v>
      </c>
      <c r="H72" s="829">
        <v>1300</v>
      </c>
      <c r="I72" s="830"/>
      <c r="J72" s="831"/>
    </row>
    <row r="73" spans="1:10" s="846" customFormat="1" ht="31.5">
      <c r="A73" s="840" t="s">
        <v>2123</v>
      </c>
      <c r="B73" s="849" t="s">
        <v>3716</v>
      </c>
      <c r="C73" s="850"/>
      <c r="D73" s="861"/>
      <c r="E73" s="843"/>
      <c r="F73" s="844">
        <f>F74</f>
        <v>910</v>
      </c>
      <c r="G73" s="844">
        <f t="shared" ref="G73:H73" si="25">G74</f>
        <v>910</v>
      </c>
      <c r="H73" s="844">
        <f t="shared" si="25"/>
        <v>910</v>
      </c>
      <c r="I73" s="845"/>
      <c r="J73" s="862"/>
    </row>
    <row r="74" spans="1:10" ht="31.5">
      <c r="A74" s="824" t="s">
        <v>2126</v>
      </c>
      <c r="B74" s="834" t="s">
        <v>3723</v>
      </c>
      <c r="C74" s="826" t="s">
        <v>3735</v>
      </c>
      <c r="D74" s="826" t="s">
        <v>3608</v>
      </c>
      <c r="E74" s="828" t="str">
        <f>E21</f>
        <v>839; 05/9/2021</v>
      </c>
      <c r="F74" s="829">
        <f>1000-90</f>
        <v>910</v>
      </c>
      <c r="G74" s="829">
        <f>F74</f>
        <v>910</v>
      </c>
      <c r="H74" s="829">
        <v>910</v>
      </c>
      <c r="I74" s="830"/>
      <c r="J74" s="830"/>
    </row>
    <row r="75" spans="1:10" s="846" customFormat="1" ht="15.75">
      <c r="A75" s="840" t="s">
        <v>2123</v>
      </c>
      <c r="B75" s="853" t="s">
        <v>3659</v>
      </c>
      <c r="C75" s="850"/>
      <c r="D75" s="850"/>
      <c r="E75" s="843"/>
      <c r="F75" s="844">
        <f>F76</f>
        <v>590</v>
      </c>
      <c r="G75" s="844">
        <f t="shared" ref="G75:H75" si="26">G76</f>
        <v>590</v>
      </c>
      <c r="H75" s="844">
        <f t="shared" si="26"/>
        <v>590</v>
      </c>
      <c r="I75" s="845"/>
      <c r="J75" s="845"/>
    </row>
    <row r="76" spans="1:10" ht="31.5">
      <c r="A76" s="824" t="s">
        <v>2126</v>
      </c>
      <c r="B76" s="834" t="s">
        <v>3724</v>
      </c>
      <c r="C76" s="826" t="s">
        <v>3735</v>
      </c>
      <c r="D76" s="826" t="s">
        <v>3608</v>
      </c>
      <c r="E76" s="828" t="str">
        <f>E25</f>
        <v>839; 05/9/2021</v>
      </c>
      <c r="F76" s="829">
        <f>500+90</f>
        <v>590</v>
      </c>
      <c r="G76" s="829">
        <f>F76</f>
        <v>590</v>
      </c>
      <c r="H76" s="829">
        <v>590</v>
      </c>
      <c r="I76" s="830"/>
      <c r="J76" s="830"/>
    </row>
    <row r="77" spans="1:10" ht="48.75" customHeight="1">
      <c r="A77" s="811"/>
      <c r="B77" s="811"/>
      <c r="C77" s="864"/>
      <c r="D77" s="864"/>
      <c r="E77" s="811"/>
      <c r="F77" s="811"/>
      <c r="G77" s="811"/>
      <c r="H77" s="811"/>
      <c r="I77" s="830"/>
      <c r="J77" s="830"/>
    </row>
    <row r="78" spans="1:10" ht="48.75" customHeight="1">
      <c r="A78" s="811"/>
      <c r="B78" s="811"/>
      <c r="C78" s="864"/>
      <c r="D78" s="864"/>
      <c r="E78" s="811"/>
      <c r="F78" s="811"/>
      <c r="G78" s="811"/>
      <c r="H78" s="811"/>
      <c r="I78" s="830"/>
      <c r="J78" s="830"/>
    </row>
    <row r="79" spans="1:10" ht="48.75" customHeight="1">
      <c r="A79" s="811"/>
      <c r="B79" s="811"/>
      <c r="C79" s="864"/>
      <c r="D79" s="864"/>
      <c r="E79" s="811"/>
      <c r="F79" s="811"/>
      <c r="G79" s="811"/>
      <c r="H79" s="811"/>
      <c r="I79" s="830"/>
      <c r="J79" s="830"/>
    </row>
    <row r="80" spans="1:10" ht="48.75" customHeight="1">
      <c r="A80" s="811"/>
      <c r="B80" s="811"/>
      <c r="C80" s="864"/>
      <c r="D80" s="864"/>
      <c r="E80" s="811"/>
      <c r="F80" s="811"/>
      <c r="G80" s="811"/>
      <c r="H80" s="811"/>
      <c r="I80" s="830"/>
      <c r="J80" s="830"/>
    </row>
    <row r="81" spans="3:10" s="811" customFormat="1" ht="48.75" customHeight="1">
      <c r="C81" s="864"/>
      <c r="D81" s="864"/>
      <c r="I81" s="830"/>
      <c r="J81" s="830"/>
    </row>
    <row r="82" spans="3:10" s="811" customFormat="1" ht="48.75" customHeight="1">
      <c r="C82" s="864"/>
      <c r="D82" s="864"/>
      <c r="I82" s="830"/>
      <c r="J82" s="830"/>
    </row>
    <row r="83" spans="3:10" s="811" customFormat="1" ht="48.75" customHeight="1">
      <c r="C83" s="864"/>
      <c r="D83" s="864"/>
      <c r="I83" s="830"/>
      <c r="J83" s="830"/>
    </row>
    <row r="84" spans="3:10" s="811" customFormat="1" ht="48.75" customHeight="1">
      <c r="C84" s="864"/>
      <c r="D84" s="864"/>
      <c r="I84" s="830"/>
      <c r="J84" s="830"/>
    </row>
    <row r="85" spans="3:10" s="811" customFormat="1" ht="48.75" customHeight="1">
      <c r="C85" s="864"/>
      <c r="D85" s="864"/>
      <c r="I85" s="830"/>
      <c r="J85" s="830"/>
    </row>
    <row r="86" spans="3:10" s="811" customFormat="1" ht="48.75" customHeight="1">
      <c r="C86" s="864"/>
      <c r="D86" s="864"/>
      <c r="I86" s="830"/>
      <c r="J86" s="830"/>
    </row>
    <row r="87" spans="3:10" s="811" customFormat="1" ht="48.75" customHeight="1">
      <c r="C87" s="864"/>
      <c r="D87" s="864"/>
      <c r="I87" s="830"/>
      <c r="J87" s="830"/>
    </row>
    <row r="88" spans="3:10" s="811" customFormat="1" ht="48.75" customHeight="1">
      <c r="C88" s="864"/>
      <c r="D88" s="864"/>
      <c r="I88" s="830"/>
      <c r="J88" s="830"/>
    </row>
    <row r="89" spans="3:10" s="811" customFormat="1" ht="48.75" customHeight="1">
      <c r="C89" s="864"/>
      <c r="D89" s="864"/>
      <c r="I89" s="830"/>
      <c r="J89" s="830"/>
    </row>
    <row r="90" spans="3:10" s="811" customFormat="1" ht="48.75" customHeight="1">
      <c r="C90" s="864"/>
      <c r="D90" s="864"/>
      <c r="I90" s="830"/>
      <c r="J90" s="830"/>
    </row>
    <row r="91" spans="3:10" s="811" customFormat="1" ht="48.75" customHeight="1">
      <c r="C91" s="864"/>
      <c r="D91" s="864"/>
      <c r="I91" s="830"/>
      <c r="J91" s="830"/>
    </row>
    <row r="92" spans="3:10" s="811" customFormat="1" ht="48.75" customHeight="1">
      <c r="C92" s="864"/>
      <c r="D92" s="864"/>
      <c r="I92" s="830"/>
      <c r="J92" s="830"/>
    </row>
    <row r="93" spans="3:10" s="811" customFormat="1" ht="48.75" customHeight="1">
      <c r="C93" s="864"/>
      <c r="D93" s="864"/>
      <c r="I93" s="830"/>
      <c r="J93" s="830"/>
    </row>
    <row r="94" spans="3:10" s="811" customFormat="1" ht="48.75" customHeight="1">
      <c r="C94" s="864"/>
      <c r="D94" s="864"/>
      <c r="I94" s="830"/>
      <c r="J94" s="830"/>
    </row>
    <row r="95" spans="3:10" s="811" customFormat="1" ht="48.75" customHeight="1">
      <c r="C95" s="864"/>
      <c r="D95" s="864"/>
      <c r="I95" s="830"/>
      <c r="J95" s="830"/>
    </row>
    <row r="96" spans="3:10" s="811" customFormat="1" ht="48.75" customHeight="1">
      <c r="C96" s="864"/>
      <c r="D96" s="864"/>
      <c r="I96" s="830"/>
      <c r="J96" s="830"/>
    </row>
    <row r="97" spans="3:10" s="811" customFormat="1" ht="48.75" customHeight="1">
      <c r="C97" s="864"/>
      <c r="D97" s="864"/>
      <c r="I97" s="830"/>
      <c r="J97" s="830"/>
    </row>
    <row r="98" spans="3:10" s="811" customFormat="1" ht="48.75" customHeight="1">
      <c r="C98" s="864"/>
      <c r="D98" s="864"/>
      <c r="I98" s="830"/>
      <c r="J98" s="830"/>
    </row>
    <row r="99" spans="3:10" s="811" customFormat="1" ht="48.75" customHeight="1">
      <c r="C99" s="864"/>
      <c r="D99" s="864"/>
      <c r="I99" s="830"/>
      <c r="J99" s="830"/>
    </row>
    <row r="100" spans="3:10" s="811" customFormat="1" ht="48.75" customHeight="1">
      <c r="C100" s="864"/>
      <c r="D100" s="864"/>
      <c r="I100" s="830"/>
      <c r="J100" s="830"/>
    </row>
    <row r="101" spans="3:10" s="811" customFormat="1" ht="48.75" customHeight="1">
      <c r="C101" s="864"/>
      <c r="D101" s="864"/>
      <c r="I101" s="830"/>
      <c r="J101" s="830"/>
    </row>
    <row r="102" spans="3:10" s="811" customFormat="1" ht="48.75" customHeight="1">
      <c r="C102" s="864"/>
      <c r="D102" s="864"/>
      <c r="I102" s="830"/>
      <c r="J102" s="830"/>
    </row>
    <row r="103" spans="3:10" s="811" customFormat="1" ht="48.75" customHeight="1">
      <c r="C103" s="864"/>
      <c r="D103" s="864"/>
      <c r="I103" s="830"/>
      <c r="J103" s="830"/>
    </row>
    <row r="104" spans="3:10" s="811" customFormat="1" ht="48.75" customHeight="1">
      <c r="C104" s="864"/>
      <c r="D104" s="864"/>
      <c r="I104" s="830"/>
      <c r="J104" s="830"/>
    </row>
    <row r="105" spans="3:10" s="811" customFormat="1" ht="48.75" customHeight="1">
      <c r="C105" s="864"/>
      <c r="D105" s="864"/>
      <c r="I105" s="830"/>
      <c r="J105" s="830"/>
    </row>
    <row r="106" spans="3:10" s="811" customFormat="1" ht="48.75" customHeight="1">
      <c r="C106" s="864"/>
      <c r="D106" s="864"/>
      <c r="I106" s="830"/>
      <c r="J106" s="830"/>
    </row>
    <row r="107" spans="3:10" s="811" customFormat="1" ht="48.75" customHeight="1">
      <c r="C107" s="864"/>
      <c r="D107" s="864"/>
      <c r="I107" s="830"/>
      <c r="J107" s="830"/>
    </row>
    <row r="108" spans="3:10" s="811" customFormat="1" ht="48.75" customHeight="1">
      <c r="C108" s="864"/>
      <c r="D108" s="864"/>
      <c r="I108" s="830"/>
      <c r="J108" s="830"/>
    </row>
    <row r="109" spans="3:10" s="811" customFormat="1" ht="48.75" customHeight="1">
      <c r="C109" s="864"/>
      <c r="D109" s="864"/>
      <c r="I109" s="830"/>
      <c r="J109" s="830"/>
    </row>
    <row r="110" spans="3:10" s="811" customFormat="1" ht="48.75" customHeight="1">
      <c r="C110" s="864"/>
      <c r="D110" s="864"/>
      <c r="I110" s="830"/>
      <c r="J110" s="830"/>
    </row>
    <row r="111" spans="3:10" s="811" customFormat="1" ht="48.75" customHeight="1">
      <c r="C111" s="864"/>
      <c r="D111" s="864"/>
      <c r="I111" s="830"/>
      <c r="J111" s="830"/>
    </row>
    <row r="112" spans="3:10" s="811" customFormat="1" ht="48.75" customHeight="1">
      <c r="C112" s="864"/>
      <c r="D112" s="864"/>
      <c r="I112" s="830"/>
      <c r="J112" s="830"/>
    </row>
    <row r="113" spans="3:10" s="811" customFormat="1" ht="48.75" customHeight="1">
      <c r="C113" s="864"/>
      <c r="D113" s="864"/>
      <c r="I113" s="830"/>
      <c r="J113" s="830"/>
    </row>
    <row r="114" spans="3:10" s="811" customFormat="1" ht="48.75" customHeight="1">
      <c r="C114" s="864"/>
      <c r="D114" s="864"/>
      <c r="I114" s="830"/>
      <c r="J114" s="830"/>
    </row>
    <row r="115" spans="3:10" s="811" customFormat="1" ht="48.75" customHeight="1">
      <c r="C115" s="864"/>
      <c r="D115" s="864"/>
      <c r="I115" s="830"/>
      <c r="J115" s="830"/>
    </row>
    <row r="116" spans="3:10" s="811" customFormat="1" ht="48.75" customHeight="1">
      <c r="C116" s="864"/>
      <c r="D116" s="864"/>
      <c r="I116" s="830"/>
      <c r="J116" s="830"/>
    </row>
    <row r="117" spans="3:10" s="811" customFormat="1" ht="48.75" customHeight="1">
      <c r="C117" s="864"/>
      <c r="D117" s="864"/>
      <c r="I117" s="830"/>
      <c r="J117" s="830"/>
    </row>
    <row r="118" spans="3:10" s="811" customFormat="1" ht="48.75" customHeight="1">
      <c r="C118" s="864"/>
      <c r="D118" s="864"/>
      <c r="I118" s="830"/>
      <c r="J118" s="830"/>
    </row>
    <row r="119" spans="3:10" s="811" customFormat="1" ht="48.75" customHeight="1">
      <c r="C119" s="864"/>
      <c r="D119" s="864"/>
      <c r="I119" s="830"/>
      <c r="J119" s="830"/>
    </row>
    <row r="120" spans="3:10" s="811" customFormat="1" ht="48.75" customHeight="1">
      <c r="C120" s="864"/>
      <c r="D120" s="864"/>
      <c r="I120" s="830"/>
      <c r="J120" s="830"/>
    </row>
    <row r="121" spans="3:10" s="811" customFormat="1" ht="48.75" customHeight="1">
      <c r="C121" s="864"/>
      <c r="D121" s="864"/>
      <c r="I121" s="830"/>
      <c r="J121" s="830"/>
    </row>
    <row r="122" spans="3:10" s="811" customFormat="1" ht="48.75" customHeight="1">
      <c r="C122" s="864"/>
      <c r="D122" s="864"/>
      <c r="I122" s="830"/>
      <c r="J122" s="830"/>
    </row>
    <row r="123" spans="3:10" s="811" customFormat="1" ht="48.75" customHeight="1">
      <c r="C123" s="864"/>
      <c r="D123" s="864"/>
      <c r="I123" s="830"/>
      <c r="J123" s="830"/>
    </row>
    <row r="124" spans="3:10" s="811" customFormat="1" ht="48.75" customHeight="1">
      <c r="C124" s="864"/>
      <c r="D124" s="864"/>
      <c r="I124" s="830"/>
      <c r="J124" s="830"/>
    </row>
    <row r="125" spans="3:10" s="811" customFormat="1" ht="48.75" customHeight="1">
      <c r="C125" s="864"/>
      <c r="D125" s="864"/>
      <c r="I125" s="830"/>
      <c r="J125" s="830"/>
    </row>
    <row r="126" spans="3:10" s="811" customFormat="1" ht="48.75" customHeight="1">
      <c r="C126" s="864"/>
      <c r="D126" s="864"/>
      <c r="I126" s="830"/>
      <c r="J126" s="830"/>
    </row>
    <row r="127" spans="3:10" s="811" customFormat="1" ht="48.75" customHeight="1">
      <c r="C127" s="864"/>
      <c r="D127" s="864"/>
      <c r="I127" s="830"/>
      <c r="J127" s="830"/>
    </row>
    <row r="128" spans="3:10" s="811" customFormat="1" ht="48.75" customHeight="1">
      <c r="C128" s="864"/>
      <c r="D128" s="864"/>
      <c r="I128" s="830"/>
      <c r="J128" s="830"/>
    </row>
    <row r="129" spans="3:10" s="811" customFormat="1" ht="48.75" customHeight="1">
      <c r="C129" s="864"/>
      <c r="D129" s="864"/>
      <c r="I129" s="830"/>
      <c r="J129" s="830"/>
    </row>
    <row r="130" spans="3:10" s="811" customFormat="1" ht="48.75" customHeight="1">
      <c r="C130" s="864"/>
      <c r="D130" s="864"/>
      <c r="I130" s="830"/>
      <c r="J130" s="830"/>
    </row>
    <row r="131" spans="3:10" s="811" customFormat="1" ht="48.75" customHeight="1">
      <c r="C131" s="864"/>
      <c r="D131" s="864"/>
      <c r="I131" s="830"/>
      <c r="J131" s="830"/>
    </row>
    <row r="132" spans="3:10" s="811" customFormat="1" ht="48.75" customHeight="1">
      <c r="C132" s="864"/>
      <c r="D132" s="864"/>
      <c r="I132" s="830"/>
      <c r="J132" s="830"/>
    </row>
    <row r="133" spans="3:10" s="811" customFormat="1" ht="48.75" customHeight="1">
      <c r="C133" s="864"/>
      <c r="D133" s="864"/>
      <c r="I133" s="830"/>
      <c r="J133" s="830"/>
    </row>
    <row r="134" spans="3:10" s="811" customFormat="1" ht="48.75" customHeight="1">
      <c r="C134" s="864"/>
      <c r="D134" s="864"/>
      <c r="I134" s="830"/>
      <c r="J134" s="830"/>
    </row>
    <row r="135" spans="3:10" s="811" customFormat="1" ht="48.75" customHeight="1">
      <c r="C135" s="864"/>
      <c r="D135" s="864"/>
      <c r="I135" s="830"/>
      <c r="J135" s="830"/>
    </row>
    <row r="136" spans="3:10" s="811" customFormat="1" ht="48.75" customHeight="1">
      <c r="C136" s="864"/>
      <c r="D136" s="864"/>
      <c r="I136" s="830"/>
      <c r="J136" s="830"/>
    </row>
    <row r="137" spans="3:10" s="811" customFormat="1" ht="48.75" customHeight="1">
      <c r="C137" s="864"/>
      <c r="D137" s="864"/>
      <c r="I137" s="830"/>
      <c r="J137" s="830"/>
    </row>
    <row r="138" spans="3:10" s="811" customFormat="1" ht="48.75" customHeight="1">
      <c r="C138" s="864"/>
      <c r="D138" s="864"/>
      <c r="I138" s="830"/>
      <c r="J138" s="830" t="e">
        <f>G138-#REF!</f>
        <v>#REF!</v>
      </c>
    </row>
    <row r="139" spans="3:10" s="811" customFormat="1" ht="48.75" customHeight="1">
      <c r="C139" s="864"/>
      <c r="D139" s="864"/>
      <c r="I139" s="830"/>
      <c r="J139" s="830" t="e">
        <f>G139-#REF!</f>
        <v>#REF!</v>
      </c>
    </row>
    <row r="140" spans="3:10" s="811" customFormat="1" ht="48.75" customHeight="1">
      <c r="C140" s="864"/>
      <c r="D140" s="864"/>
      <c r="I140" s="830"/>
      <c r="J140" s="830" t="e">
        <f>G140-#REF!</f>
        <v>#REF!</v>
      </c>
    </row>
    <row r="141" spans="3:10" s="811" customFormat="1" ht="48.75" customHeight="1">
      <c r="C141" s="864"/>
      <c r="D141" s="864"/>
      <c r="I141" s="830"/>
      <c r="J141" s="830" t="e">
        <f>G141-#REF!</f>
        <v>#REF!</v>
      </c>
    </row>
    <row r="142" spans="3:10" s="811" customFormat="1" ht="48.75" customHeight="1">
      <c r="C142" s="864"/>
      <c r="D142" s="864"/>
      <c r="I142" s="830"/>
      <c r="J142" s="830" t="e">
        <f>G142-#REF!</f>
        <v>#REF!</v>
      </c>
    </row>
    <row r="143" spans="3:10" s="811" customFormat="1" ht="48.75" customHeight="1">
      <c r="C143" s="864"/>
      <c r="D143" s="864"/>
      <c r="I143" s="830"/>
      <c r="J143" s="830" t="e">
        <f>G143-#REF!</f>
        <v>#REF!</v>
      </c>
    </row>
    <row r="144" spans="3:10" s="811" customFormat="1" ht="48.75" customHeight="1">
      <c r="C144" s="864"/>
      <c r="D144" s="864"/>
      <c r="I144" s="830"/>
      <c r="J144" s="830" t="e">
        <f>G144-#REF!</f>
        <v>#REF!</v>
      </c>
    </row>
    <row r="145" spans="3:10" s="811" customFormat="1" ht="48.75" customHeight="1">
      <c r="C145" s="864"/>
      <c r="D145" s="864"/>
      <c r="I145" s="830"/>
      <c r="J145" s="830" t="e">
        <f>G145-#REF!</f>
        <v>#REF!</v>
      </c>
    </row>
    <row r="146" spans="3:10" s="811" customFormat="1" ht="48.75" customHeight="1">
      <c r="C146" s="864"/>
      <c r="D146" s="864"/>
      <c r="I146" s="830"/>
    </row>
    <row r="147" spans="3:10" s="811" customFormat="1" ht="48.75" customHeight="1">
      <c r="C147" s="864"/>
      <c r="D147" s="864"/>
      <c r="I147" s="830"/>
    </row>
    <row r="148" spans="3:10" s="811" customFormat="1" ht="48.75" customHeight="1">
      <c r="C148" s="864"/>
      <c r="D148" s="864"/>
      <c r="I148" s="830"/>
    </row>
    <row r="149" spans="3:10" s="811" customFormat="1" ht="48.75" customHeight="1">
      <c r="C149" s="864"/>
      <c r="D149" s="864"/>
      <c r="I149" s="830"/>
    </row>
    <row r="150" spans="3:10" s="811" customFormat="1" ht="48.75" customHeight="1">
      <c r="C150" s="864"/>
      <c r="D150" s="864"/>
      <c r="I150" s="830"/>
    </row>
    <row r="151" spans="3:10" s="811" customFormat="1" ht="48.75" customHeight="1">
      <c r="C151" s="864"/>
      <c r="D151" s="864"/>
      <c r="I151" s="830"/>
    </row>
    <row r="152" spans="3:10" s="811" customFormat="1" ht="48.75" customHeight="1">
      <c r="C152" s="864"/>
      <c r="D152" s="864"/>
      <c r="I152" s="830"/>
    </row>
    <row r="153" spans="3:10" s="811" customFormat="1" ht="48.75" customHeight="1">
      <c r="C153" s="864"/>
      <c r="D153" s="864"/>
      <c r="I153" s="830"/>
    </row>
    <row r="154" spans="3:10" s="811" customFormat="1" ht="48.75" customHeight="1">
      <c r="C154" s="864"/>
      <c r="D154" s="864"/>
      <c r="I154" s="830"/>
    </row>
    <row r="155" spans="3:10" s="811" customFormat="1" ht="48.75" customHeight="1">
      <c r="C155" s="864"/>
      <c r="D155" s="864"/>
      <c r="I155" s="830"/>
    </row>
    <row r="156" spans="3:10" s="811" customFormat="1" ht="48.75" customHeight="1">
      <c r="C156" s="864"/>
      <c r="D156" s="864"/>
      <c r="I156" s="830"/>
    </row>
    <row r="157" spans="3:10" s="811" customFormat="1" ht="48.75" customHeight="1">
      <c r="C157" s="864"/>
      <c r="D157" s="864"/>
      <c r="I157" s="830"/>
    </row>
    <row r="158" spans="3:10" s="811" customFormat="1" ht="48.75" customHeight="1">
      <c r="C158" s="864"/>
      <c r="D158" s="864"/>
      <c r="I158" s="830"/>
    </row>
    <row r="159" spans="3:10" s="811" customFormat="1" ht="48.75" customHeight="1">
      <c r="C159" s="864"/>
      <c r="D159" s="864"/>
      <c r="I159" s="830"/>
    </row>
    <row r="160" spans="3:10" s="811" customFormat="1" ht="48.75" customHeight="1">
      <c r="C160" s="864"/>
      <c r="D160" s="864"/>
      <c r="I160" s="830"/>
    </row>
    <row r="161" spans="3:9" s="811" customFormat="1" ht="48.75" customHeight="1">
      <c r="C161" s="864"/>
      <c r="D161" s="864"/>
      <c r="I161" s="830"/>
    </row>
    <row r="162" spans="3:9" s="811" customFormat="1" ht="48.75" customHeight="1">
      <c r="C162" s="864"/>
      <c r="D162" s="864"/>
      <c r="I162" s="830"/>
    </row>
    <row r="163" spans="3:9" s="811" customFormat="1" ht="48.75" customHeight="1">
      <c r="C163" s="864"/>
      <c r="D163" s="864"/>
      <c r="I163" s="830"/>
    </row>
    <row r="164" spans="3:9" s="811" customFormat="1" ht="48.75" customHeight="1">
      <c r="C164" s="864"/>
      <c r="D164" s="864"/>
      <c r="I164" s="830"/>
    </row>
    <row r="165" spans="3:9" s="811" customFormat="1" ht="48.75" customHeight="1">
      <c r="C165" s="864"/>
      <c r="D165" s="864"/>
      <c r="I165" s="830"/>
    </row>
    <row r="166" spans="3:9" s="811" customFormat="1" ht="48.75" customHeight="1">
      <c r="C166" s="864"/>
      <c r="D166" s="864"/>
      <c r="I166" s="830"/>
    </row>
    <row r="167" spans="3:9" s="811" customFormat="1" ht="48.75" customHeight="1">
      <c r="C167" s="864"/>
      <c r="D167" s="864"/>
      <c r="I167" s="830"/>
    </row>
    <row r="168" spans="3:9" s="811" customFormat="1" ht="48.75" customHeight="1">
      <c r="C168" s="864"/>
      <c r="D168" s="864"/>
      <c r="I168" s="830"/>
    </row>
    <row r="169" spans="3:9" s="811" customFormat="1" ht="48.75" customHeight="1">
      <c r="C169" s="864"/>
      <c r="D169" s="864"/>
      <c r="I169" s="830"/>
    </row>
    <row r="170" spans="3:9" s="811" customFormat="1" ht="48.75" customHeight="1">
      <c r="C170" s="864"/>
      <c r="D170" s="864"/>
      <c r="I170" s="830"/>
    </row>
    <row r="171" spans="3:9" s="811" customFormat="1" ht="48.75" customHeight="1">
      <c r="C171" s="864"/>
      <c r="D171" s="864"/>
      <c r="I171" s="830"/>
    </row>
    <row r="172" spans="3:9" s="811" customFormat="1" ht="48.75" customHeight="1">
      <c r="C172" s="864"/>
      <c r="D172" s="864"/>
      <c r="I172" s="830"/>
    </row>
    <row r="173" spans="3:9" s="811" customFormat="1" ht="48.75" customHeight="1">
      <c r="C173" s="864"/>
      <c r="D173" s="864"/>
      <c r="I173" s="830"/>
    </row>
    <row r="174" spans="3:9" s="811" customFormat="1" ht="48.75" customHeight="1">
      <c r="C174" s="864"/>
      <c r="D174" s="864"/>
      <c r="I174" s="830"/>
    </row>
    <row r="175" spans="3:9" s="811" customFormat="1" ht="48.75" customHeight="1">
      <c r="C175" s="864"/>
      <c r="D175" s="864"/>
      <c r="I175" s="830"/>
    </row>
    <row r="176" spans="3:9" s="811" customFormat="1" ht="48.75" customHeight="1">
      <c r="C176" s="864"/>
      <c r="D176" s="864"/>
      <c r="I176" s="830"/>
    </row>
    <row r="177" spans="3:9" s="811" customFormat="1" ht="48.75" customHeight="1">
      <c r="C177" s="864"/>
      <c r="D177" s="864"/>
      <c r="I177" s="830"/>
    </row>
    <row r="178" spans="3:9" s="811" customFormat="1" ht="48.75" customHeight="1">
      <c r="C178" s="864"/>
      <c r="D178" s="864"/>
      <c r="I178" s="830"/>
    </row>
    <row r="179" spans="3:9" s="811" customFormat="1" ht="48.75" customHeight="1">
      <c r="C179" s="864"/>
      <c r="D179" s="864"/>
      <c r="I179" s="830"/>
    </row>
    <row r="180" spans="3:9" s="811" customFormat="1" ht="48.75" customHeight="1">
      <c r="C180" s="864"/>
      <c r="D180" s="864"/>
      <c r="I180" s="830"/>
    </row>
    <row r="181" spans="3:9" s="811" customFormat="1" ht="48.75" customHeight="1">
      <c r="C181" s="864"/>
      <c r="D181" s="864"/>
      <c r="I181" s="830"/>
    </row>
    <row r="182" spans="3:9" s="811" customFormat="1" ht="48.75" customHeight="1">
      <c r="C182" s="864"/>
      <c r="D182" s="864"/>
      <c r="I182" s="830"/>
    </row>
    <row r="183" spans="3:9" s="811" customFormat="1" ht="48.75" customHeight="1">
      <c r="C183" s="864"/>
      <c r="D183" s="864"/>
      <c r="I183" s="830"/>
    </row>
    <row r="184" spans="3:9" s="811" customFormat="1" ht="48.75" customHeight="1">
      <c r="C184" s="864"/>
      <c r="D184" s="864"/>
      <c r="I184" s="830"/>
    </row>
    <row r="185" spans="3:9" s="811" customFormat="1" ht="48.75" customHeight="1">
      <c r="C185" s="864"/>
      <c r="D185" s="864"/>
      <c r="I185" s="830"/>
    </row>
    <row r="186" spans="3:9" s="811" customFormat="1" ht="48.75" customHeight="1">
      <c r="C186" s="864"/>
      <c r="D186" s="864"/>
      <c r="I186" s="830"/>
    </row>
    <row r="187" spans="3:9" s="811" customFormat="1" ht="48.75" customHeight="1">
      <c r="C187" s="864"/>
      <c r="D187" s="864"/>
      <c r="I187" s="830"/>
    </row>
    <row r="188" spans="3:9" s="811" customFormat="1" ht="48.75" customHeight="1">
      <c r="C188" s="864"/>
      <c r="D188" s="864"/>
      <c r="I188" s="830"/>
    </row>
    <row r="189" spans="3:9" s="811" customFormat="1" ht="48.75" customHeight="1">
      <c r="C189" s="864"/>
      <c r="D189" s="864"/>
      <c r="I189" s="830"/>
    </row>
    <row r="190" spans="3:9" s="811" customFormat="1" ht="48.75" customHeight="1">
      <c r="C190" s="864"/>
      <c r="D190" s="864"/>
      <c r="I190" s="830"/>
    </row>
    <row r="191" spans="3:9" s="811" customFormat="1" ht="48.75" customHeight="1">
      <c r="C191" s="864"/>
      <c r="D191" s="864"/>
      <c r="I191" s="830"/>
    </row>
    <row r="192" spans="3:9" s="811" customFormat="1" ht="48.75" customHeight="1">
      <c r="C192" s="864"/>
      <c r="D192" s="864"/>
      <c r="I192" s="830"/>
    </row>
    <row r="193" spans="3:9" s="811" customFormat="1" ht="48.75" customHeight="1">
      <c r="C193" s="864"/>
      <c r="D193" s="864"/>
      <c r="I193" s="830"/>
    </row>
    <row r="194" spans="3:9" s="811" customFormat="1" ht="48.75" customHeight="1">
      <c r="C194" s="864"/>
      <c r="D194" s="864"/>
      <c r="I194" s="830"/>
    </row>
    <row r="195" spans="3:9" s="811" customFormat="1" ht="48.75" customHeight="1">
      <c r="C195" s="864"/>
      <c r="D195" s="864"/>
      <c r="I195" s="830"/>
    </row>
    <row r="196" spans="3:9" s="811" customFormat="1" ht="48.75" customHeight="1">
      <c r="C196" s="864"/>
      <c r="D196" s="864"/>
      <c r="I196" s="830"/>
    </row>
    <row r="197" spans="3:9" s="811" customFormat="1" ht="48.75" customHeight="1">
      <c r="C197" s="864"/>
      <c r="D197" s="864"/>
      <c r="I197" s="830"/>
    </row>
    <row r="198" spans="3:9" s="811" customFormat="1" ht="48.75" customHeight="1">
      <c r="C198" s="864"/>
      <c r="D198" s="864"/>
      <c r="I198" s="830"/>
    </row>
    <row r="199" spans="3:9" s="811" customFormat="1" ht="48.75" customHeight="1">
      <c r="C199" s="864"/>
      <c r="D199" s="864"/>
    </row>
    <row r="200" spans="3:9" s="811" customFormat="1" ht="48.75" customHeight="1">
      <c r="C200" s="864"/>
      <c r="D200" s="864"/>
    </row>
    <row r="201" spans="3:9" s="811" customFormat="1" ht="48.75" customHeight="1">
      <c r="C201" s="864"/>
      <c r="D201" s="864"/>
    </row>
    <row r="202" spans="3:9" s="811" customFormat="1" ht="48.75" customHeight="1">
      <c r="C202" s="864"/>
      <c r="D202" s="864"/>
    </row>
    <row r="203" spans="3:9" s="811" customFormat="1" ht="48.75" customHeight="1">
      <c r="C203" s="864"/>
      <c r="D203" s="864"/>
    </row>
    <row r="204" spans="3:9" s="811" customFormat="1" ht="48.75" customHeight="1">
      <c r="C204" s="864"/>
      <c r="D204" s="864"/>
    </row>
    <row r="205" spans="3:9" s="811" customFormat="1" ht="48.75" customHeight="1">
      <c r="C205" s="864"/>
      <c r="D205" s="864"/>
    </row>
    <row r="206" spans="3:9" s="811" customFormat="1" ht="48.75" customHeight="1">
      <c r="C206" s="864"/>
      <c r="D206" s="864"/>
    </row>
    <row r="207" spans="3:9" s="811" customFormat="1" ht="48.75" customHeight="1">
      <c r="C207" s="864"/>
      <c r="D207" s="864"/>
    </row>
    <row r="208" spans="3:9" s="811" customFormat="1" ht="48.75" customHeight="1">
      <c r="C208" s="864"/>
      <c r="D208" s="864"/>
    </row>
    <row r="209" spans="3:4" s="811" customFormat="1" ht="48.75" customHeight="1">
      <c r="C209" s="864"/>
      <c r="D209" s="864"/>
    </row>
    <row r="210" spans="3:4" s="811" customFormat="1" ht="48.75" customHeight="1">
      <c r="C210" s="864"/>
      <c r="D210" s="864"/>
    </row>
    <row r="211" spans="3:4" s="811" customFormat="1" ht="48.75" customHeight="1">
      <c r="C211" s="864"/>
      <c r="D211" s="864"/>
    </row>
    <row r="212" spans="3:4" s="811" customFormat="1" ht="48.75" customHeight="1">
      <c r="C212" s="864"/>
      <c r="D212" s="864"/>
    </row>
    <row r="213" spans="3:4" s="811" customFormat="1" ht="48.75" customHeight="1">
      <c r="C213" s="864"/>
      <c r="D213" s="864"/>
    </row>
    <row r="214" spans="3:4" s="811" customFormat="1" ht="48.75" customHeight="1">
      <c r="C214" s="864"/>
      <c r="D214" s="864"/>
    </row>
    <row r="215" spans="3:4" s="811" customFormat="1" ht="48.75" customHeight="1">
      <c r="C215" s="864"/>
      <c r="D215" s="864"/>
    </row>
    <row r="216" spans="3:4" s="811" customFormat="1" ht="48.75" customHeight="1">
      <c r="C216" s="864"/>
      <c r="D216" s="864"/>
    </row>
    <row r="217" spans="3:4" s="811" customFormat="1" ht="48.75" customHeight="1">
      <c r="C217" s="864"/>
      <c r="D217" s="864"/>
    </row>
    <row r="218" spans="3:4" s="811" customFormat="1" ht="48.75" customHeight="1">
      <c r="C218" s="864"/>
      <c r="D218" s="864"/>
    </row>
    <row r="219" spans="3:4" s="811" customFormat="1" ht="48.75" customHeight="1">
      <c r="C219" s="864"/>
      <c r="D219" s="864"/>
    </row>
    <row r="220" spans="3:4" s="811" customFormat="1" ht="48.75" customHeight="1">
      <c r="C220" s="864"/>
      <c r="D220" s="864"/>
    </row>
    <row r="221" spans="3:4" s="811" customFormat="1" ht="48.75" customHeight="1">
      <c r="C221" s="864"/>
      <c r="D221" s="864"/>
    </row>
    <row r="222" spans="3:4" s="811" customFormat="1" ht="48.75" customHeight="1">
      <c r="C222" s="864"/>
      <c r="D222" s="864"/>
    </row>
    <row r="223" spans="3:4" s="811" customFormat="1" ht="48.75" customHeight="1">
      <c r="C223" s="864"/>
      <c r="D223" s="864"/>
    </row>
    <row r="224" spans="3:4" s="811" customFormat="1" ht="48.75" customHeight="1">
      <c r="C224" s="864"/>
      <c r="D224" s="864"/>
    </row>
    <row r="225" spans="3:4" s="811" customFormat="1" ht="48.75" customHeight="1">
      <c r="C225" s="864"/>
      <c r="D225" s="864"/>
    </row>
    <row r="226" spans="3:4" s="811" customFormat="1" ht="48.75" customHeight="1">
      <c r="C226" s="864"/>
      <c r="D226" s="864"/>
    </row>
    <row r="227" spans="3:4" s="811" customFormat="1" ht="48.75" customHeight="1">
      <c r="C227" s="864"/>
      <c r="D227" s="864"/>
    </row>
    <row r="228" spans="3:4" s="811" customFormat="1" ht="48.75" customHeight="1">
      <c r="C228" s="864"/>
      <c r="D228" s="864"/>
    </row>
    <row r="229" spans="3:4" s="811" customFormat="1" ht="48.75" customHeight="1">
      <c r="C229" s="864"/>
      <c r="D229" s="864"/>
    </row>
    <row r="230" spans="3:4" s="811" customFormat="1" ht="48.75" customHeight="1">
      <c r="C230" s="864"/>
      <c r="D230" s="864"/>
    </row>
    <row r="231" spans="3:4" s="811" customFormat="1" ht="48.75" customHeight="1">
      <c r="C231" s="864"/>
      <c r="D231" s="864"/>
    </row>
    <row r="232" spans="3:4" s="811" customFormat="1" ht="48.75" customHeight="1">
      <c r="C232" s="864"/>
      <c r="D232" s="864"/>
    </row>
    <row r="233" spans="3:4" s="811" customFormat="1" ht="48.75" customHeight="1">
      <c r="C233" s="864"/>
      <c r="D233" s="864"/>
    </row>
    <row r="234" spans="3:4" s="811" customFormat="1" ht="48.75" customHeight="1">
      <c r="C234" s="864"/>
      <c r="D234" s="864"/>
    </row>
    <row r="235" spans="3:4" s="811" customFormat="1" ht="48.75" customHeight="1">
      <c r="C235" s="864"/>
      <c r="D235" s="864"/>
    </row>
    <row r="236" spans="3:4" s="811" customFormat="1" ht="48.75" customHeight="1">
      <c r="C236" s="864"/>
      <c r="D236" s="864"/>
    </row>
    <row r="237" spans="3:4" s="811" customFormat="1" ht="48.75" customHeight="1">
      <c r="C237" s="864"/>
      <c r="D237" s="864"/>
    </row>
    <row r="238" spans="3:4" s="811" customFormat="1" ht="48.75" customHeight="1">
      <c r="C238" s="864"/>
      <c r="D238" s="864"/>
    </row>
    <row r="239" spans="3:4" s="811" customFormat="1" ht="48.75" customHeight="1">
      <c r="C239" s="864"/>
      <c r="D239" s="864"/>
    </row>
    <row r="240" spans="3:4" s="811" customFormat="1" ht="48.75" customHeight="1">
      <c r="C240" s="864"/>
      <c r="D240" s="864"/>
    </row>
  </sheetData>
  <mergeCells count="19">
    <mergeCell ref="K7:M7"/>
    <mergeCell ref="K8:K9"/>
    <mergeCell ref="L8:M8"/>
    <mergeCell ref="E5:G5"/>
    <mergeCell ref="H5:H9"/>
    <mergeCell ref="J5:M6"/>
    <mergeCell ref="E6:E9"/>
    <mergeCell ref="F6:G6"/>
    <mergeCell ref="F7:F9"/>
    <mergeCell ref="G7:G9"/>
    <mergeCell ref="J7:J9"/>
    <mergeCell ref="A5:A9"/>
    <mergeCell ref="B5:B9"/>
    <mergeCell ref="C5:C9"/>
    <mergeCell ref="D5:D9"/>
    <mergeCell ref="A1:H1"/>
    <mergeCell ref="A2:H2"/>
    <mergeCell ref="A3:H3"/>
    <mergeCell ref="A4:H4"/>
  </mergeCells>
  <pageMargins left="0.59" right="0.3" top="0.74" bottom="0.57999999999999996" header="0.31496062992125984" footer="0.24"/>
  <pageSetup paperSize="9" scale="91" fitToHeight="0" orientation="portrait"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917" t="s">
        <v>500</v>
      </c>
      <c r="B1" s="917"/>
      <c r="C1" s="917"/>
      <c r="D1" s="917"/>
      <c r="E1" s="917"/>
      <c r="F1" s="917"/>
      <c r="G1" s="917"/>
      <c r="H1" s="917"/>
      <c r="I1" s="917"/>
      <c r="J1" s="917"/>
      <c r="K1" s="917"/>
      <c r="L1" s="917"/>
      <c r="M1" s="917"/>
      <c r="N1" s="917"/>
      <c r="O1" s="917"/>
      <c r="P1" s="917"/>
      <c r="Q1" s="917"/>
      <c r="R1" s="917"/>
      <c r="S1" s="917"/>
      <c r="T1" s="917"/>
      <c r="U1" s="917"/>
      <c r="V1" s="917"/>
      <c r="W1" s="917"/>
      <c r="X1" s="917"/>
    </row>
    <row r="2" spans="1:25" s="1" customFormat="1" ht="55.15" customHeight="1">
      <c r="A2" s="921" t="s">
        <v>1882</v>
      </c>
      <c r="B2" s="921"/>
      <c r="C2" s="921"/>
      <c r="D2" s="921"/>
      <c r="E2" s="921"/>
      <c r="F2" s="921"/>
      <c r="G2" s="921"/>
      <c r="H2" s="921"/>
      <c r="I2" s="921"/>
      <c r="J2" s="921"/>
      <c r="K2" s="921"/>
      <c r="L2" s="921"/>
      <c r="M2" s="921"/>
      <c r="N2" s="921"/>
      <c r="O2" s="921"/>
      <c r="P2" s="921"/>
      <c r="Q2" s="921"/>
      <c r="R2" s="921"/>
      <c r="S2" s="921"/>
      <c r="T2" s="921"/>
      <c r="U2" s="921"/>
      <c r="V2" s="921"/>
      <c r="W2" s="921"/>
      <c r="X2" s="921"/>
    </row>
    <row r="3" spans="1:25" s="1" customFormat="1" ht="20.45" customHeight="1">
      <c r="A3" s="903" t="s">
        <v>506</v>
      </c>
      <c r="B3" s="903"/>
      <c r="C3" s="903"/>
      <c r="D3" s="903"/>
      <c r="E3" s="903"/>
      <c r="F3" s="903"/>
      <c r="G3" s="903"/>
      <c r="H3" s="903"/>
      <c r="I3" s="903"/>
      <c r="J3" s="903"/>
      <c r="K3" s="903"/>
      <c r="L3" s="903"/>
      <c r="M3" s="903"/>
      <c r="N3" s="903"/>
      <c r="O3" s="903"/>
      <c r="P3" s="903"/>
      <c r="Q3" s="903"/>
      <c r="R3" s="903"/>
      <c r="S3" s="903"/>
      <c r="T3" s="903"/>
      <c r="U3" s="903"/>
      <c r="V3" s="903"/>
      <c r="W3" s="903"/>
      <c r="X3" s="903"/>
    </row>
    <row r="4" spans="1:25" s="1" customFormat="1" ht="20.45" customHeight="1">
      <c r="A4" s="904" t="s">
        <v>2057</v>
      </c>
      <c r="B4" s="904"/>
      <c r="C4" s="904"/>
      <c r="D4" s="904"/>
      <c r="E4" s="904"/>
      <c r="F4" s="904"/>
      <c r="G4" s="904"/>
      <c r="H4" s="904"/>
      <c r="I4" s="904"/>
      <c r="J4" s="904"/>
      <c r="K4" s="904"/>
      <c r="L4" s="904"/>
      <c r="M4" s="904"/>
      <c r="N4" s="904"/>
      <c r="O4" s="904"/>
      <c r="P4" s="904"/>
      <c r="Q4" s="904"/>
      <c r="R4" s="904"/>
      <c r="S4" s="904"/>
      <c r="T4" s="904"/>
      <c r="U4" s="904"/>
      <c r="V4" s="904"/>
      <c r="W4" s="904"/>
      <c r="X4" s="904"/>
    </row>
    <row r="5" spans="1:25" s="1" customFormat="1" ht="18" customHeight="1">
      <c r="A5" s="3"/>
      <c r="B5" s="3"/>
      <c r="C5" s="4"/>
      <c r="D5" s="3"/>
      <c r="E5" s="70"/>
      <c r="F5" s="71"/>
      <c r="G5" s="71"/>
      <c r="H5" s="71"/>
      <c r="I5" s="71"/>
      <c r="J5" s="71"/>
      <c r="K5" s="71"/>
      <c r="M5" s="931"/>
      <c r="N5" s="931"/>
      <c r="O5" s="931"/>
      <c r="P5" s="931"/>
      <c r="Q5" s="931"/>
      <c r="R5" s="931"/>
      <c r="S5" s="931"/>
      <c r="T5" s="931"/>
      <c r="U5" s="931"/>
      <c r="V5" s="931"/>
      <c r="W5" s="2"/>
      <c r="X5" s="2"/>
    </row>
    <row r="6" spans="1:25" s="5" customFormat="1" ht="15.6" customHeight="1">
      <c r="A6" s="919" t="s">
        <v>1883</v>
      </c>
      <c r="B6" s="919" t="s">
        <v>1884</v>
      </c>
      <c r="C6" s="932" t="s">
        <v>516</v>
      </c>
      <c r="D6" s="935" t="s">
        <v>518</v>
      </c>
      <c r="E6" s="908" t="s">
        <v>1887</v>
      </c>
      <c r="F6" s="912" t="s">
        <v>1888</v>
      </c>
      <c r="G6" s="925" t="s">
        <v>1889</v>
      </c>
      <c r="H6" s="926"/>
      <c r="I6" s="926"/>
      <c r="J6" s="926"/>
      <c r="K6" s="927"/>
      <c r="L6" s="913" t="s">
        <v>1890</v>
      </c>
      <c r="M6" s="912" t="s">
        <v>1891</v>
      </c>
      <c r="N6" s="914" t="s">
        <v>520</v>
      </c>
      <c r="O6" s="914" t="s">
        <v>1893</v>
      </c>
      <c r="P6" s="919" t="s">
        <v>1889</v>
      </c>
      <c r="Q6" s="919"/>
      <c r="R6" s="919"/>
      <c r="S6" s="919"/>
      <c r="T6" s="919"/>
      <c r="U6" s="919"/>
      <c r="V6" s="919"/>
      <c r="W6" s="919"/>
      <c r="X6" s="922" t="s">
        <v>1894</v>
      </c>
    </row>
    <row r="7" spans="1:25" s="5" customFormat="1" ht="15.6" customHeight="1">
      <c r="A7" s="919"/>
      <c r="B7" s="919"/>
      <c r="C7" s="933"/>
      <c r="D7" s="935"/>
      <c r="E7" s="909"/>
      <c r="F7" s="912"/>
      <c r="G7" s="928"/>
      <c r="H7" s="929"/>
      <c r="I7" s="929"/>
      <c r="J7" s="929"/>
      <c r="K7" s="930"/>
      <c r="L7" s="913"/>
      <c r="M7" s="912"/>
      <c r="N7" s="915"/>
      <c r="O7" s="915"/>
      <c r="P7" s="919"/>
      <c r="Q7" s="919"/>
      <c r="R7" s="919"/>
      <c r="S7" s="919"/>
      <c r="T7" s="919"/>
      <c r="U7" s="919"/>
      <c r="V7" s="919"/>
      <c r="W7" s="919"/>
      <c r="X7" s="923"/>
    </row>
    <row r="8" spans="1:25" s="5" customFormat="1" ht="51" customHeight="1">
      <c r="A8" s="919"/>
      <c r="B8" s="919"/>
      <c r="C8" s="933"/>
      <c r="D8" s="935"/>
      <c r="E8" s="909"/>
      <c r="F8" s="912"/>
      <c r="G8" s="912" t="s">
        <v>1895</v>
      </c>
      <c r="H8" s="912"/>
      <c r="I8" s="912" t="s">
        <v>1896</v>
      </c>
      <c r="J8" s="912" t="s">
        <v>1897</v>
      </c>
      <c r="K8" s="914" t="s">
        <v>1898</v>
      </c>
      <c r="L8" s="913"/>
      <c r="M8" s="912"/>
      <c r="N8" s="915"/>
      <c r="O8" s="915"/>
      <c r="P8" s="938" t="s">
        <v>507</v>
      </c>
      <c r="Q8" s="939"/>
      <c r="R8" s="940"/>
      <c r="S8" s="938" t="s">
        <v>508</v>
      </c>
      <c r="T8" s="939"/>
      <c r="U8" s="940"/>
      <c r="V8" s="912" t="s">
        <v>509</v>
      </c>
      <c r="W8" s="920" t="s">
        <v>1902</v>
      </c>
      <c r="X8" s="923"/>
    </row>
    <row r="9" spans="1:25" s="5" customFormat="1" ht="27.6" customHeight="1">
      <c r="A9" s="919"/>
      <c r="B9" s="919"/>
      <c r="C9" s="933"/>
      <c r="D9" s="935"/>
      <c r="E9" s="909"/>
      <c r="F9" s="912"/>
      <c r="G9" s="912" t="s">
        <v>1903</v>
      </c>
      <c r="H9" s="912" t="s">
        <v>1904</v>
      </c>
      <c r="I9" s="912"/>
      <c r="J9" s="912"/>
      <c r="K9" s="915"/>
      <c r="L9" s="913"/>
      <c r="M9" s="912"/>
      <c r="N9" s="915"/>
      <c r="O9" s="915"/>
      <c r="P9" s="919" t="s">
        <v>1905</v>
      </c>
      <c r="Q9" s="936" t="s">
        <v>2077</v>
      </c>
      <c r="R9" s="936" t="s">
        <v>2078</v>
      </c>
      <c r="S9" s="919" t="s">
        <v>1905</v>
      </c>
      <c r="T9" s="936" t="s">
        <v>1906</v>
      </c>
      <c r="U9" s="936" t="s">
        <v>1907</v>
      </c>
      <c r="V9" s="912"/>
      <c r="W9" s="920"/>
      <c r="X9" s="923"/>
    </row>
    <row r="10" spans="1:25" s="5" customFormat="1" ht="72.599999999999994" customHeight="1">
      <c r="A10" s="919"/>
      <c r="B10" s="919"/>
      <c r="C10" s="934"/>
      <c r="D10" s="935"/>
      <c r="E10" s="910"/>
      <c r="F10" s="912"/>
      <c r="G10" s="912"/>
      <c r="H10" s="912"/>
      <c r="I10" s="912"/>
      <c r="J10" s="912"/>
      <c r="K10" s="916"/>
      <c r="L10" s="913"/>
      <c r="M10" s="912"/>
      <c r="N10" s="916"/>
      <c r="O10" s="916"/>
      <c r="P10" s="919"/>
      <c r="Q10" s="936"/>
      <c r="R10" s="936"/>
      <c r="S10" s="919"/>
      <c r="T10" s="936"/>
      <c r="U10" s="936"/>
      <c r="V10" s="912"/>
      <c r="W10" s="920"/>
      <c r="X10" s="924"/>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905" t="s">
        <v>517</v>
      </c>
      <c r="C111" s="905"/>
      <c r="D111" s="905"/>
      <c r="E111" s="905"/>
      <c r="F111" s="905"/>
      <c r="G111" s="905"/>
      <c r="H111" s="905"/>
      <c r="I111" s="905"/>
      <c r="J111" s="905"/>
      <c r="K111" s="905"/>
      <c r="L111" s="905"/>
      <c r="M111" s="905"/>
      <c r="N111" s="905"/>
      <c r="O111" s="905"/>
      <c r="P111" s="905"/>
      <c r="Q111" s="905"/>
      <c r="R111" s="905"/>
      <c r="S111" s="905"/>
      <c r="T111" s="905"/>
      <c r="U111" s="905"/>
      <c r="V111" s="905"/>
      <c r="W111" s="905"/>
      <c r="X111" s="905"/>
    </row>
    <row r="112" spans="1:24" ht="38.450000000000003" customHeight="1">
      <c r="A112" s="53"/>
      <c r="B112" s="942" t="s">
        <v>521</v>
      </c>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row>
    <row r="113" spans="1:24" ht="18.75">
      <c r="A113" s="53"/>
      <c r="B113" s="905" t="s">
        <v>511</v>
      </c>
      <c r="C113" s="905"/>
      <c r="D113" s="905"/>
      <c r="E113" s="905"/>
      <c r="F113" s="905"/>
      <c r="G113" s="905"/>
      <c r="H113" s="905"/>
      <c r="I113" s="905"/>
      <c r="J113" s="905"/>
      <c r="K113" s="905"/>
      <c r="L113" s="905"/>
      <c r="M113" s="905"/>
      <c r="N113" s="905"/>
      <c r="O113" s="905"/>
      <c r="P113" s="905"/>
      <c r="Q113" s="905"/>
      <c r="R113" s="905"/>
      <c r="S113" s="905"/>
      <c r="T113" s="905"/>
      <c r="U113" s="905"/>
      <c r="V113" s="905"/>
      <c r="W113" s="905"/>
      <c r="X113" s="905"/>
    </row>
    <row r="114" spans="1:24" ht="18" customHeight="1">
      <c r="A114" s="53"/>
      <c r="B114" s="941" t="s">
        <v>512</v>
      </c>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row>
    <row r="115" spans="1:24" ht="18.75">
      <c r="A115" s="53"/>
      <c r="B115" s="907" t="s">
        <v>513</v>
      </c>
      <c r="C115" s="907"/>
      <c r="D115" s="907"/>
      <c r="E115" s="907"/>
      <c r="F115" s="907"/>
      <c r="G115" s="907"/>
      <c r="H115" s="907"/>
      <c r="I115" s="907"/>
      <c r="J115" s="907"/>
      <c r="K115" s="907"/>
      <c r="L115" s="907"/>
      <c r="M115" s="907"/>
      <c r="N115" s="907"/>
      <c r="O115" s="907"/>
      <c r="P115" s="907"/>
      <c r="Q115" s="907"/>
      <c r="R115" s="907"/>
      <c r="S115" s="907"/>
      <c r="T115" s="907"/>
      <c r="U115" s="907"/>
      <c r="V115" s="907"/>
      <c r="W115" s="907"/>
      <c r="X115" s="907"/>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937"/>
      <c r="G117" s="937"/>
      <c r="L117" s="56"/>
      <c r="M117" s="56"/>
      <c r="N117" s="56"/>
      <c r="O117" s="56"/>
      <c r="V117" s="56"/>
      <c r="W117" s="57"/>
      <c r="X117" s="57"/>
    </row>
    <row r="118" spans="1:24" s="58" customFormat="1">
      <c r="A118" s="56"/>
      <c r="C118" s="59"/>
      <c r="E118" s="51"/>
      <c r="F118" s="937"/>
      <c r="G118" s="937"/>
      <c r="L118" s="56"/>
      <c r="M118" s="56"/>
      <c r="N118" s="56"/>
      <c r="O118" s="56"/>
      <c r="V118" s="56"/>
      <c r="W118" s="57"/>
      <c r="X118" s="57"/>
    </row>
    <row r="119" spans="1:24" s="58" customFormat="1">
      <c r="A119" s="56"/>
      <c r="C119" s="59"/>
      <c r="E119" s="51"/>
      <c r="F119" s="937"/>
      <c r="G119" s="937"/>
      <c r="L119" s="56"/>
      <c r="M119" s="56"/>
      <c r="N119" s="56"/>
      <c r="O119" s="56"/>
      <c r="V119" s="56"/>
      <c r="W119" s="57"/>
      <c r="X119" s="57"/>
    </row>
    <row r="120" spans="1:24" s="58" customFormat="1">
      <c r="A120" s="56"/>
      <c r="C120" s="59"/>
      <c r="E120" s="51"/>
      <c r="F120" s="937"/>
      <c r="G120" s="937"/>
      <c r="L120" s="56"/>
      <c r="M120" s="56"/>
      <c r="N120" s="56"/>
      <c r="O120" s="56"/>
      <c r="V120" s="56"/>
      <c r="W120" s="57"/>
      <c r="X120" s="57"/>
    </row>
  </sheetData>
  <mergeCells count="43">
    <mergeCell ref="B111:X111"/>
    <mergeCell ref="S9:S10"/>
    <mergeCell ref="B112:X112"/>
    <mergeCell ref="X6:X10"/>
    <mergeCell ref="V8:V10"/>
    <mergeCell ref="O6:O10"/>
    <mergeCell ref="I8:I10"/>
    <mergeCell ref="P6:W7"/>
    <mergeCell ref="Q9:Q10"/>
    <mergeCell ref="P8:R8"/>
    <mergeCell ref="T9:T10"/>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959" t="s">
        <v>497</v>
      </c>
      <c r="B1" s="959"/>
      <c r="C1" s="959"/>
      <c r="D1" s="959"/>
      <c r="E1" s="959"/>
      <c r="F1" s="959"/>
      <c r="G1" s="959"/>
      <c r="H1" s="959"/>
      <c r="I1" s="959"/>
      <c r="J1" s="959"/>
      <c r="K1" s="959"/>
      <c r="L1" s="959"/>
    </row>
    <row r="2" spans="1:14" ht="38.25" customHeight="1">
      <c r="A2" s="963" t="s">
        <v>504</v>
      </c>
      <c r="B2" s="963"/>
      <c r="C2" s="963"/>
      <c r="D2" s="963"/>
      <c r="E2" s="963"/>
      <c r="F2" s="963"/>
      <c r="G2" s="963"/>
      <c r="H2" s="963"/>
      <c r="I2" s="963"/>
      <c r="J2" s="963"/>
      <c r="K2" s="963"/>
      <c r="L2" s="963"/>
    </row>
    <row r="3" spans="1:14" ht="18.75">
      <c r="A3" s="903" t="s">
        <v>506</v>
      </c>
      <c r="B3" s="903"/>
      <c r="C3" s="903"/>
      <c r="D3" s="903"/>
      <c r="E3" s="903"/>
      <c r="F3" s="903"/>
      <c r="G3" s="903"/>
      <c r="H3" s="903"/>
      <c r="I3" s="903"/>
      <c r="J3" s="903"/>
      <c r="K3" s="903"/>
      <c r="L3" s="903"/>
    </row>
    <row r="4" spans="1:14" ht="18.75" customHeight="1">
      <c r="A4" s="964" t="s">
        <v>2057</v>
      </c>
      <c r="B4" s="964"/>
      <c r="C4" s="964"/>
      <c r="D4" s="964"/>
      <c r="E4" s="964"/>
      <c r="F4" s="964"/>
      <c r="G4" s="964"/>
      <c r="H4" s="964"/>
      <c r="I4" s="964"/>
      <c r="J4" s="964"/>
      <c r="K4" s="964"/>
      <c r="L4" s="964"/>
    </row>
    <row r="5" spans="1:14" ht="26.25" customHeight="1">
      <c r="A5" s="950" t="s">
        <v>2058</v>
      </c>
      <c r="B5" s="950" t="s">
        <v>1884</v>
      </c>
      <c r="C5" s="951" t="s">
        <v>2059</v>
      </c>
      <c r="D5" s="952"/>
      <c r="E5" s="952"/>
      <c r="F5" s="952"/>
      <c r="G5" s="952"/>
      <c r="H5" s="952"/>
      <c r="I5" s="952"/>
      <c r="J5" s="952"/>
      <c r="K5" s="953"/>
      <c r="L5" s="960" t="s">
        <v>1894</v>
      </c>
    </row>
    <row r="6" spans="1:14" ht="19.5" customHeight="1">
      <c r="A6" s="950"/>
      <c r="B6" s="950"/>
      <c r="C6" s="950" t="s">
        <v>2060</v>
      </c>
      <c r="D6" s="954" t="s">
        <v>2061</v>
      </c>
      <c r="E6" s="955"/>
      <c r="F6" s="955"/>
      <c r="G6" s="955"/>
      <c r="H6" s="955"/>
      <c r="I6" s="955"/>
      <c r="J6" s="955"/>
      <c r="K6" s="956"/>
      <c r="L6" s="961"/>
    </row>
    <row r="7" spans="1:14" ht="24" customHeight="1">
      <c r="A7" s="950"/>
      <c r="B7" s="950"/>
      <c r="C7" s="950"/>
      <c r="D7" s="951" t="s">
        <v>2062</v>
      </c>
      <c r="E7" s="952"/>
      <c r="F7" s="952"/>
      <c r="G7" s="952"/>
      <c r="H7" s="953"/>
      <c r="I7" s="948" t="s">
        <v>2063</v>
      </c>
      <c r="J7" s="948"/>
      <c r="K7" s="948"/>
      <c r="L7" s="961"/>
    </row>
    <row r="8" spans="1:14">
      <c r="A8" s="950"/>
      <c r="B8" s="950"/>
      <c r="C8" s="950"/>
      <c r="D8" s="960" t="s">
        <v>2060</v>
      </c>
      <c r="E8" s="960" t="s">
        <v>2064</v>
      </c>
      <c r="F8" s="950" t="s">
        <v>2068</v>
      </c>
      <c r="G8" s="950"/>
      <c r="H8" s="950"/>
      <c r="I8" s="949" t="s">
        <v>2061</v>
      </c>
      <c r="J8" s="949"/>
      <c r="K8" s="949"/>
      <c r="L8" s="961"/>
    </row>
    <row r="9" spans="1:14">
      <c r="A9" s="950"/>
      <c r="B9" s="950"/>
      <c r="C9" s="950"/>
      <c r="D9" s="961"/>
      <c r="E9" s="961"/>
      <c r="F9" s="945" t="s">
        <v>2061</v>
      </c>
      <c r="G9" s="946"/>
      <c r="H9" s="947"/>
      <c r="I9" s="948" t="s">
        <v>1905</v>
      </c>
      <c r="J9" s="957" t="s">
        <v>2069</v>
      </c>
      <c r="K9" s="957" t="s">
        <v>2070</v>
      </c>
      <c r="L9" s="961"/>
    </row>
    <row r="10" spans="1:14" ht="42" customHeight="1">
      <c r="A10" s="950"/>
      <c r="B10" s="950"/>
      <c r="C10" s="950"/>
      <c r="D10" s="962"/>
      <c r="E10" s="962"/>
      <c r="F10" s="79" t="s">
        <v>2060</v>
      </c>
      <c r="G10" s="79" t="s">
        <v>2065</v>
      </c>
      <c r="H10" s="79" t="s">
        <v>2066</v>
      </c>
      <c r="I10" s="948"/>
      <c r="J10" s="958"/>
      <c r="K10" s="958"/>
      <c r="L10" s="962"/>
    </row>
    <row r="11" spans="1:14" s="81" customFormat="1" ht="23.25" customHeight="1">
      <c r="A11" s="943" t="str">
        <f>'[2]B01-TH'!A10</f>
        <v>TỔNG SỐ</v>
      </c>
      <c r="B11" s="944"/>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L1"/>
    <mergeCell ref="C6:C10"/>
    <mergeCell ref="D7:H7"/>
    <mergeCell ref="D8:D10"/>
    <mergeCell ref="E8:E10"/>
    <mergeCell ref="A2:L2"/>
    <mergeCell ref="A3:L3"/>
    <mergeCell ref="L5:L10"/>
    <mergeCell ref="A4:L4"/>
    <mergeCell ref="A11:B11"/>
    <mergeCell ref="F9:H9"/>
    <mergeCell ref="I7:K7"/>
    <mergeCell ref="I8:K8"/>
    <mergeCell ref="I9:I10"/>
    <mergeCell ref="B5:B10"/>
    <mergeCell ref="C5:K5"/>
    <mergeCell ref="F8:H8"/>
    <mergeCell ref="D6:K6"/>
    <mergeCell ref="J9:J10"/>
    <mergeCell ref="A5:A10"/>
    <mergeCell ref="K9:K10"/>
  </mergeCells>
  <phoneticPr fontId="0" type="noConversion"/>
  <pageMargins left="1.25" right="0.7" top="0.75" bottom="0.75" header="0.3" footer="0.3"/>
  <pageSetup paperSize="9" orientation="landscape" r:id="rId1"/>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917" t="s">
        <v>2056</v>
      </c>
      <c r="B1" s="917"/>
      <c r="C1" s="917"/>
      <c r="D1" s="917"/>
      <c r="E1" s="917"/>
      <c r="F1" s="917"/>
      <c r="G1" s="917"/>
      <c r="H1" s="917"/>
      <c r="I1" s="917"/>
      <c r="J1" s="917"/>
      <c r="K1" s="917"/>
      <c r="L1" s="917"/>
      <c r="M1" s="917"/>
      <c r="N1" s="917"/>
      <c r="O1" s="917"/>
      <c r="P1" s="917"/>
      <c r="Q1" s="917"/>
      <c r="R1" s="917"/>
      <c r="S1" s="917"/>
      <c r="T1" s="917"/>
      <c r="U1" s="917"/>
      <c r="V1" s="917"/>
    </row>
    <row r="2" spans="1:24" s="1" customFormat="1" ht="55.15" customHeight="1">
      <c r="A2" s="921" t="s">
        <v>1882</v>
      </c>
      <c r="B2" s="921"/>
      <c r="C2" s="921"/>
      <c r="D2" s="921"/>
      <c r="E2" s="921"/>
      <c r="F2" s="921"/>
      <c r="G2" s="921"/>
      <c r="H2" s="921"/>
      <c r="I2" s="921"/>
      <c r="J2" s="921"/>
      <c r="K2" s="921"/>
      <c r="L2" s="921"/>
      <c r="M2" s="921"/>
      <c r="N2" s="921"/>
      <c r="O2" s="921"/>
      <c r="P2" s="921"/>
      <c r="Q2" s="921"/>
      <c r="R2" s="921"/>
      <c r="S2" s="921"/>
      <c r="T2" s="921"/>
      <c r="U2" s="921"/>
      <c r="V2" s="2"/>
    </row>
    <row r="3" spans="1:24" s="1" customFormat="1">
      <c r="A3" s="3"/>
      <c r="B3" s="3"/>
      <c r="C3" s="4"/>
      <c r="D3" s="3"/>
      <c r="E3" s="70"/>
      <c r="F3" s="71"/>
      <c r="G3" s="71"/>
      <c r="H3" s="71"/>
      <c r="I3" s="71"/>
      <c r="J3" s="71"/>
      <c r="K3" s="71"/>
      <c r="M3" s="931"/>
      <c r="N3" s="931"/>
      <c r="O3" s="931"/>
      <c r="P3" s="931"/>
      <c r="Q3" s="931"/>
      <c r="R3" s="931"/>
      <c r="S3" s="931"/>
      <c r="T3" s="931"/>
      <c r="U3" s="2"/>
      <c r="V3" s="2"/>
    </row>
    <row r="4" spans="1:24" s="5" customFormat="1" ht="15.6" customHeight="1">
      <c r="A4" s="919" t="s">
        <v>1883</v>
      </c>
      <c r="B4" s="919" t="s">
        <v>1884</v>
      </c>
      <c r="C4" s="908" t="s">
        <v>1885</v>
      </c>
      <c r="D4" s="919" t="s">
        <v>1886</v>
      </c>
      <c r="E4" s="908" t="s">
        <v>1887</v>
      </c>
      <c r="F4" s="912" t="s">
        <v>1888</v>
      </c>
      <c r="G4" s="925" t="s">
        <v>1889</v>
      </c>
      <c r="H4" s="926"/>
      <c r="I4" s="926"/>
      <c r="J4" s="926"/>
      <c r="K4" s="927"/>
      <c r="L4" s="913" t="s">
        <v>1890</v>
      </c>
      <c r="M4" s="912" t="s">
        <v>1891</v>
      </c>
      <c r="N4" s="914" t="s">
        <v>1892</v>
      </c>
      <c r="O4" s="914" t="s">
        <v>1893</v>
      </c>
      <c r="P4" s="919" t="s">
        <v>1889</v>
      </c>
      <c r="Q4" s="919"/>
      <c r="R4" s="919"/>
      <c r="S4" s="919"/>
      <c r="T4" s="919"/>
      <c r="U4" s="919"/>
      <c r="V4" s="922" t="s">
        <v>1894</v>
      </c>
    </row>
    <row r="5" spans="1:24" s="5" customFormat="1" ht="15.6" customHeight="1">
      <c r="A5" s="919"/>
      <c r="B5" s="919"/>
      <c r="C5" s="909"/>
      <c r="D5" s="919"/>
      <c r="E5" s="909"/>
      <c r="F5" s="912"/>
      <c r="G5" s="928"/>
      <c r="H5" s="929"/>
      <c r="I5" s="929"/>
      <c r="J5" s="929"/>
      <c r="K5" s="930"/>
      <c r="L5" s="913"/>
      <c r="M5" s="912"/>
      <c r="N5" s="915"/>
      <c r="O5" s="915"/>
      <c r="P5" s="919"/>
      <c r="Q5" s="919"/>
      <c r="R5" s="919"/>
      <c r="S5" s="919"/>
      <c r="T5" s="919"/>
      <c r="U5" s="919"/>
      <c r="V5" s="923"/>
    </row>
    <row r="6" spans="1:24" s="5" customFormat="1" ht="51" customHeight="1">
      <c r="A6" s="919"/>
      <c r="B6" s="919"/>
      <c r="C6" s="909"/>
      <c r="D6" s="919"/>
      <c r="E6" s="909"/>
      <c r="F6" s="912"/>
      <c r="G6" s="912" t="s">
        <v>1895</v>
      </c>
      <c r="H6" s="912"/>
      <c r="I6" s="912" t="s">
        <v>1896</v>
      </c>
      <c r="J6" s="912" t="s">
        <v>1897</v>
      </c>
      <c r="K6" s="914" t="s">
        <v>1898</v>
      </c>
      <c r="L6" s="913"/>
      <c r="M6" s="912"/>
      <c r="N6" s="915"/>
      <c r="O6" s="915"/>
      <c r="P6" s="908" t="s">
        <v>1899</v>
      </c>
      <c r="Q6" s="938" t="s">
        <v>1900</v>
      </c>
      <c r="R6" s="939"/>
      <c r="S6" s="940"/>
      <c r="T6" s="912" t="s">
        <v>1901</v>
      </c>
      <c r="U6" s="920" t="s">
        <v>1902</v>
      </c>
      <c r="V6" s="923"/>
    </row>
    <row r="7" spans="1:24" s="5" customFormat="1" ht="27.6" customHeight="1">
      <c r="A7" s="919"/>
      <c r="B7" s="919"/>
      <c r="C7" s="909"/>
      <c r="D7" s="919"/>
      <c r="E7" s="909"/>
      <c r="F7" s="912"/>
      <c r="G7" s="912" t="s">
        <v>1903</v>
      </c>
      <c r="H7" s="912" t="s">
        <v>1904</v>
      </c>
      <c r="I7" s="912"/>
      <c r="J7" s="912"/>
      <c r="K7" s="915"/>
      <c r="L7" s="913"/>
      <c r="M7" s="912"/>
      <c r="N7" s="915"/>
      <c r="O7" s="915"/>
      <c r="P7" s="909"/>
      <c r="Q7" s="919" t="s">
        <v>1905</v>
      </c>
      <c r="R7" s="936" t="s">
        <v>1906</v>
      </c>
      <c r="S7" s="936" t="s">
        <v>1907</v>
      </c>
      <c r="T7" s="912"/>
      <c r="U7" s="920"/>
      <c r="V7" s="923"/>
    </row>
    <row r="8" spans="1:24" s="5" customFormat="1" ht="36" customHeight="1">
      <c r="A8" s="919"/>
      <c r="B8" s="919"/>
      <c r="C8" s="910"/>
      <c r="D8" s="919"/>
      <c r="E8" s="910"/>
      <c r="F8" s="912"/>
      <c r="G8" s="912"/>
      <c r="H8" s="912"/>
      <c r="I8" s="912"/>
      <c r="J8" s="912"/>
      <c r="K8" s="916"/>
      <c r="L8" s="913"/>
      <c r="M8" s="912"/>
      <c r="N8" s="916"/>
      <c r="O8" s="916"/>
      <c r="P8" s="910"/>
      <c r="Q8" s="919"/>
      <c r="R8" s="936"/>
      <c r="S8" s="936"/>
      <c r="T8" s="912"/>
      <c r="U8" s="920"/>
      <c r="V8" s="924"/>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937"/>
      <c r="G113" s="937"/>
      <c r="L113" s="56"/>
      <c r="M113" s="56"/>
      <c r="N113" s="56"/>
      <c r="O113" s="56"/>
      <c r="T113" s="56"/>
      <c r="U113" s="57"/>
      <c r="V113" s="57"/>
    </row>
    <row r="114" spans="1:22" s="58" customFormat="1">
      <c r="A114" s="56"/>
      <c r="C114" s="59"/>
      <c r="E114" s="51"/>
      <c r="F114" s="937"/>
      <c r="G114" s="937"/>
      <c r="L114" s="56"/>
      <c r="M114" s="56"/>
      <c r="N114" s="56"/>
      <c r="O114" s="56"/>
      <c r="T114" s="56"/>
      <c r="U114" s="57"/>
      <c r="V114" s="57"/>
    </row>
    <row r="115" spans="1:22" s="58" customFormat="1">
      <c r="A115" s="56"/>
      <c r="C115" s="59"/>
      <c r="E115" s="51"/>
      <c r="F115" s="937"/>
      <c r="G115" s="937"/>
      <c r="L115" s="56"/>
      <c r="M115" s="56"/>
      <c r="N115" s="56"/>
      <c r="O115" s="56"/>
      <c r="T115" s="56"/>
      <c r="U115" s="57"/>
      <c r="V115" s="57"/>
    </row>
    <row r="116" spans="1:22" s="58" customFormat="1">
      <c r="A116" s="56"/>
      <c r="C116" s="59"/>
      <c r="E116" s="51"/>
      <c r="F116" s="937"/>
      <c r="G116" s="937"/>
      <c r="L116" s="56"/>
      <c r="M116" s="56"/>
      <c r="N116" s="56"/>
      <c r="O116" s="56"/>
      <c r="T116" s="56"/>
      <c r="U116" s="57"/>
      <c r="V116" s="57"/>
    </row>
  </sheetData>
  <mergeCells count="33">
    <mergeCell ref="G6:H6"/>
    <mergeCell ref="F113:G113"/>
    <mergeCell ref="F114:G114"/>
    <mergeCell ref="F115:G115"/>
    <mergeCell ref="F116:G116"/>
    <mergeCell ref="G7:G8"/>
    <mergeCell ref="H7:H8"/>
    <mergeCell ref="P4:U5"/>
    <mergeCell ref="P6:P8"/>
    <mergeCell ref="Q6:S6"/>
    <mergeCell ref="L4:L8"/>
    <mergeCell ref="M4:M8"/>
    <mergeCell ref="I6:I8"/>
    <mergeCell ref="J6:J8"/>
    <mergeCell ref="K6:K8"/>
    <mergeCell ref="N4:N8"/>
    <mergeCell ref="O4:O8"/>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s>
  <phoneticPr fontId="0"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Zeros="0" zoomScaleNormal="100" workbookViewId="0">
      <selection activeCell="B5" sqref="B5:B6"/>
    </sheetView>
  </sheetViews>
  <sheetFormatPr defaultColWidth="8.75" defaultRowHeight="15.75" outlineLevelCol="1"/>
  <cols>
    <col min="1" max="1" width="4.5" style="804" customWidth="1"/>
    <col min="2" max="2" width="47.625" style="809" customWidth="1"/>
    <col min="3" max="3" width="16.125" style="809" customWidth="1"/>
    <col min="4" max="5" width="15.5" style="809" customWidth="1"/>
    <col min="6" max="7" width="9.75" style="804" hidden="1" customWidth="1" outlineLevel="1"/>
    <col min="8" max="8" width="7.5" style="805" customWidth="1" collapsed="1"/>
    <col min="9" max="9" width="14.375" style="805" customWidth="1"/>
    <col min="10" max="16384" width="8.75" style="805"/>
  </cols>
  <sheetData>
    <row r="1" spans="1:11" s="803" customFormat="1" ht="21.75" customHeight="1">
      <c r="A1" s="968" t="s">
        <v>3027</v>
      </c>
      <c r="B1" s="968"/>
      <c r="C1" s="968"/>
      <c r="D1" s="968"/>
      <c r="E1" s="968"/>
      <c r="F1" s="802"/>
      <c r="G1" s="802"/>
      <c r="H1" s="802" t="s">
        <v>2055</v>
      </c>
      <c r="I1" s="802"/>
    </row>
    <row r="2" spans="1:11" s="803" customFormat="1" ht="39.75" customHeight="1">
      <c r="A2" s="969" t="s">
        <v>3773</v>
      </c>
      <c r="B2" s="969"/>
      <c r="C2" s="969"/>
      <c r="D2" s="969"/>
      <c r="E2" s="969"/>
      <c r="F2" s="802"/>
      <c r="G2" s="802"/>
      <c r="H2" s="802" t="s">
        <v>2055</v>
      </c>
      <c r="I2" s="802"/>
    </row>
    <row r="3" spans="1:11" ht="18.75" customHeight="1">
      <c r="A3" s="970" t="s">
        <v>3782</v>
      </c>
      <c r="B3" s="970"/>
      <c r="C3" s="970"/>
      <c r="D3" s="970"/>
      <c r="E3" s="970"/>
      <c r="H3" s="804"/>
      <c r="I3" s="804"/>
    </row>
    <row r="4" spans="1:11">
      <c r="A4" s="806"/>
      <c r="B4" s="806"/>
      <c r="C4" s="806"/>
      <c r="D4" s="806"/>
      <c r="E4" s="806"/>
      <c r="H4" s="804"/>
      <c r="I4" s="804"/>
    </row>
    <row r="5" spans="1:11" s="807" customFormat="1" ht="38.25" customHeight="1">
      <c r="A5" s="967" t="s">
        <v>1883</v>
      </c>
      <c r="B5" s="967" t="s">
        <v>3029</v>
      </c>
      <c r="C5" s="967" t="s">
        <v>3030</v>
      </c>
      <c r="D5" s="967" t="s">
        <v>3045</v>
      </c>
      <c r="E5" s="967"/>
      <c r="F5" s="966" t="s">
        <v>3052</v>
      </c>
      <c r="G5" s="966"/>
    </row>
    <row r="6" spans="1:11" s="807" customFormat="1" ht="42" customHeight="1">
      <c r="A6" s="967"/>
      <c r="B6" s="967"/>
      <c r="C6" s="967"/>
      <c r="D6" s="675" t="s">
        <v>3556</v>
      </c>
      <c r="E6" s="675" t="s">
        <v>3048</v>
      </c>
      <c r="F6" s="799" t="s">
        <v>3049</v>
      </c>
      <c r="G6" s="799" t="s">
        <v>3050</v>
      </c>
    </row>
    <row r="7" spans="1:11" s="807" customFormat="1" ht="37.5" customHeight="1">
      <c r="A7" s="800">
        <v>1</v>
      </c>
      <c r="B7" s="965" t="s">
        <v>3075</v>
      </c>
      <c r="C7" s="965"/>
      <c r="D7" s="965"/>
      <c r="E7" s="965"/>
      <c r="F7" s="676"/>
      <c r="G7" s="676"/>
      <c r="K7" s="807" t="s">
        <v>2055</v>
      </c>
    </row>
    <row r="8" spans="1:11" s="807" customFormat="1" ht="45" customHeight="1">
      <c r="A8" s="677" t="s">
        <v>3031</v>
      </c>
      <c r="B8" s="678" t="s">
        <v>3055</v>
      </c>
      <c r="C8" s="677" t="s">
        <v>3032</v>
      </c>
      <c r="D8" s="677">
        <v>4</v>
      </c>
      <c r="E8" s="677">
        <v>4</v>
      </c>
      <c r="F8" s="676"/>
      <c r="G8" s="676"/>
      <c r="I8" s="807" t="s">
        <v>2055</v>
      </c>
    </row>
    <row r="9" spans="1:11" s="807" customFormat="1" ht="30" customHeight="1">
      <c r="A9" s="677" t="s">
        <v>3033</v>
      </c>
      <c r="B9" s="678" t="s">
        <v>3034</v>
      </c>
      <c r="C9" s="677"/>
      <c r="D9" s="677"/>
      <c r="E9" s="677"/>
      <c r="F9" s="676"/>
      <c r="G9" s="676"/>
    </row>
    <row r="10" spans="1:11" s="807" customFormat="1" ht="30" customHeight="1">
      <c r="A10" s="677" t="s">
        <v>2126</v>
      </c>
      <c r="B10" s="678" t="s">
        <v>3035</v>
      </c>
      <c r="C10" s="677" t="s">
        <v>3036</v>
      </c>
      <c r="D10" s="679" t="s">
        <v>3053</v>
      </c>
      <c r="E10" s="679" t="s">
        <v>3640</v>
      </c>
      <c r="F10" s="676"/>
      <c r="G10" s="680"/>
    </row>
    <row r="11" spans="1:11" s="807" customFormat="1" ht="30" customHeight="1">
      <c r="A11" s="677" t="s">
        <v>2126</v>
      </c>
      <c r="B11" s="678" t="s">
        <v>3037</v>
      </c>
      <c r="C11" s="677" t="s">
        <v>3032</v>
      </c>
      <c r="D11" s="679" t="s">
        <v>3054</v>
      </c>
      <c r="E11" s="679" t="s">
        <v>3641</v>
      </c>
      <c r="F11" s="676"/>
      <c r="G11" s="679" t="s">
        <v>3054</v>
      </c>
    </row>
    <row r="12" spans="1:11" s="807" customFormat="1" ht="36.75" customHeight="1">
      <c r="A12" s="800">
        <v>2</v>
      </c>
      <c r="B12" s="965" t="s">
        <v>3057</v>
      </c>
      <c r="C12" s="965"/>
      <c r="D12" s="965"/>
      <c r="E12" s="965"/>
      <c r="F12" s="676"/>
      <c r="G12" s="676"/>
    </row>
    <row r="13" spans="1:11" s="807" customFormat="1" ht="36.75" customHeight="1">
      <c r="A13" s="677" t="s">
        <v>2126</v>
      </c>
      <c r="B13" s="678" t="s">
        <v>3056</v>
      </c>
      <c r="C13" s="677" t="s">
        <v>3032</v>
      </c>
      <c r="D13" s="677">
        <v>4</v>
      </c>
      <c r="E13" s="677">
        <v>6</v>
      </c>
      <c r="F13" s="681" t="s">
        <v>3051</v>
      </c>
      <c r="G13" s="676"/>
    </row>
    <row r="14" spans="1:11" s="807" customFormat="1" ht="36.75" customHeight="1">
      <c r="A14" s="800">
        <v>3</v>
      </c>
      <c r="B14" s="965" t="s">
        <v>3058</v>
      </c>
      <c r="C14" s="965"/>
      <c r="D14" s="965"/>
      <c r="E14" s="965"/>
      <c r="F14" s="676"/>
      <c r="G14" s="676"/>
    </row>
    <row r="15" spans="1:11" s="807" customFormat="1" ht="36.75" customHeight="1">
      <c r="A15" s="677" t="s">
        <v>3039</v>
      </c>
      <c r="B15" s="678" t="s">
        <v>2070</v>
      </c>
      <c r="C15" s="677"/>
      <c r="D15" s="677"/>
      <c r="E15" s="677"/>
      <c r="F15" s="676"/>
      <c r="G15" s="676"/>
    </row>
    <row r="16" spans="1:11" s="807" customFormat="1" ht="45" customHeight="1">
      <c r="A16" s="677" t="s">
        <v>2126</v>
      </c>
      <c r="B16" s="678" t="s">
        <v>3040</v>
      </c>
      <c r="C16" s="677" t="s">
        <v>3041</v>
      </c>
      <c r="D16" s="677"/>
      <c r="E16" s="677">
        <v>0</v>
      </c>
      <c r="F16" s="676">
        <v>5</v>
      </c>
      <c r="G16" s="676"/>
    </row>
    <row r="17" spans="1:7" s="807" customFormat="1" ht="36.75" customHeight="1">
      <c r="A17" s="677" t="s">
        <v>3042</v>
      </c>
      <c r="B17" s="678" t="s">
        <v>3043</v>
      </c>
      <c r="C17" s="677"/>
      <c r="D17" s="677"/>
      <c r="E17" s="677"/>
      <c r="F17" s="676"/>
      <c r="G17" s="682">
        <v>85</v>
      </c>
    </row>
    <row r="18" spans="1:7" s="807" customFormat="1" ht="30" customHeight="1">
      <c r="A18" s="677" t="s">
        <v>2126</v>
      </c>
      <c r="B18" s="678" t="s">
        <v>3044</v>
      </c>
      <c r="C18" s="677" t="s">
        <v>3032</v>
      </c>
      <c r="D18" s="677">
        <v>45.45</v>
      </c>
      <c r="E18" s="677">
        <v>54.54</v>
      </c>
      <c r="F18" s="676">
        <v>60</v>
      </c>
      <c r="G18" s="683">
        <f>F18/$G$17*100</f>
        <v>70.588235294117652</v>
      </c>
    </row>
    <row r="19" spans="1:7" s="808" customFormat="1" ht="30" customHeight="1">
      <c r="A19" s="684"/>
      <c r="B19" s="685" t="s">
        <v>3062</v>
      </c>
      <c r="C19" s="684"/>
      <c r="D19" s="684"/>
      <c r="E19" s="684"/>
      <c r="F19" s="686"/>
      <c r="G19" s="687"/>
    </row>
    <row r="20" spans="1:7" s="807" customFormat="1" ht="30" customHeight="1">
      <c r="A20" s="677"/>
      <c r="B20" s="678" t="s">
        <v>3063</v>
      </c>
      <c r="C20" s="677" t="s">
        <v>3032</v>
      </c>
      <c r="D20" s="677">
        <v>16.670000000000002</v>
      </c>
      <c r="E20" s="677"/>
      <c r="F20" s="676">
        <v>20</v>
      </c>
      <c r="G20" s="683">
        <f>F20/F18*100</f>
        <v>33.333333333333329</v>
      </c>
    </row>
    <row r="21" spans="1:7" s="807" customFormat="1" ht="30" customHeight="1">
      <c r="A21" s="677"/>
      <c r="B21" s="678" t="s">
        <v>3064</v>
      </c>
      <c r="C21" s="677" t="s">
        <v>3032</v>
      </c>
      <c r="D21" s="677">
        <v>10</v>
      </c>
      <c r="E21" s="677"/>
      <c r="F21" s="676">
        <v>6</v>
      </c>
      <c r="G21" s="683">
        <f>F21/F18*100</f>
        <v>10</v>
      </c>
    </row>
  </sheetData>
  <mergeCells count="11">
    <mergeCell ref="A1:E1"/>
    <mergeCell ref="A2:E2"/>
    <mergeCell ref="A3:E3"/>
    <mergeCell ref="A5:A6"/>
    <mergeCell ref="B5:B6"/>
    <mergeCell ref="C5:C6"/>
    <mergeCell ref="B7:E7"/>
    <mergeCell ref="B12:E12"/>
    <mergeCell ref="F5:G5"/>
    <mergeCell ref="D5:E5"/>
    <mergeCell ref="B14:E14"/>
  </mergeCells>
  <pageMargins left="0.72" right="0.28000000000000003" top="0.73" bottom="0.11811023622047245" header="0.31496062992125984" footer="0.31496062992125984"/>
  <pageSetup paperSize="9" scale="87"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Zeros="0" topLeftCell="A19" zoomScale="85" zoomScaleNormal="85" workbookViewId="0">
      <selection activeCell="A3" sqref="A3:F3"/>
    </sheetView>
  </sheetViews>
  <sheetFormatPr defaultColWidth="8.75" defaultRowHeight="16.5"/>
  <cols>
    <col min="1" max="1" width="6" style="780" customWidth="1"/>
    <col min="2" max="2" width="32.625" style="781" customWidth="1"/>
    <col min="3" max="3" width="19.75" style="781" customWidth="1"/>
    <col min="4" max="4" width="28.25" style="781" customWidth="1"/>
    <col min="5" max="5" width="21.5" style="780" customWidth="1"/>
    <col min="6" max="6" width="8.5" style="767" bestFit="1" customWidth="1"/>
    <col min="7" max="37" width="0" style="767" hidden="1" customWidth="1"/>
    <col min="38" max="16384" width="8.75" style="767"/>
  </cols>
  <sheetData>
    <row r="1" spans="1:9" ht="18.75">
      <c r="A1" s="973" t="s">
        <v>3028</v>
      </c>
      <c r="B1" s="973"/>
      <c r="C1" s="973"/>
      <c r="D1" s="973"/>
      <c r="E1" s="973"/>
      <c r="F1" s="973"/>
    </row>
    <row r="2" spans="1:9" ht="49.5" customHeight="1">
      <c r="A2" s="974" t="s">
        <v>3774</v>
      </c>
      <c r="B2" s="974"/>
      <c r="C2" s="974"/>
      <c r="D2" s="974"/>
      <c r="E2" s="974"/>
      <c r="F2" s="974"/>
    </row>
    <row r="3" spans="1:9" ht="18.75">
      <c r="A3" s="976" t="str">
        <f>'PL I'!A3:E3</f>
        <v>(Kèm theo Tờ trình số: 191/TTr-UBND ngày  01/10/2022 của UBND huyện Đăk Glei)</v>
      </c>
      <c r="B3" s="976"/>
      <c r="C3" s="976"/>
      <c r="D3" s="976"/>
      <c r="E3" s="976"/>
      <c r="F3" s="976"/>
    </row>
    <row r="4" spans="1:9" ht="18.75">
      <c r="A4" s="975" t="s">
        <v>2057</v>
      </c>
      <c r="B4" s="975"/>
      <c r="C4" s="975"/>
      <c r="D4" s="975"/>
      <c r="E4" s="975"/>
      <c r="F4" s="975"/>
    </row>
    <row r="5" spans="1:9" ht="37.5" customHeight="1">
      <c r="A5" s="971" t="s">
        <v>2058</v>
      </c>
      <c r="B5" s="971" t="s">
        <v>3074</v>
      </c>
      <c r="C5" s="971" t="s">
        <v>3059</v>
      </c>
      <c r="D5" s="971"/>
      <c r="E5" s="971"/>
      <c r="F5" s="971" t="s">
        <v>1894</v>
      </c>
    </row>
    <row r="6" spans="1:9" ht="19.5" customHeight="1">
      <c r="A6" s="971"/>
      <c r="B6" s="971"/>
      <c r="C6" s="971" t="s">
        <v>2067</v>
      </c>
      <c r="D6" s="972" t="s">
        <v>2061</v>
      </c>
      <c r="E6" s="972"/>
      <c r="F6" s="971"/>
    </row>
    <row r="7" spans="1:9" ht="129.75" customHeight="1">
      <c r="A7" s="971"/>
      <c r="B7" s="971"/>
      <c r="C7" s="971"/>
      <c r="D7" s="768" t="s">
        <v>3083</v>
      </c>
      <c r="E7" s="768" t="s">
        <v>3082</v>
      </c>
      <c r="F7" s="971"/>
    </row>
    <row r="8" spans="1:9" s="770" customFormat="1" ht="28.5" customHeight="1">
      <c r="A8" s="971" t="s">
        <v>2067</v>
      </c>
      <c r="B8" s="971"/>
      <c r="C8" s="769">
        <f>C9+C13</f>
        <v>284775.25</v>
      </c>
      <c r="D8" s="769">
        <f t="shared" ref="D8:E8" si="0">D9+D13</f>
        <v>260368.25</v>
      </c>
      <c r="E8" s="769">
        <f t="shared" si="0"/>
        <v>24407</v>
      </c>
      <c r="F8" s="768"/>
    </row>
    <row r="9" spans="1:9" s="770" customFormat="1" ht="24.95" customHeight="1">
      <c r="A9" s="771" t="s">
        <v>1909</v>
      </c>
      <c r="B9" s="772" t="s">
        <v>2070</v>
      </c>
      <c r="C9" s="769">
        <f>C10+C11+C12</f>
        <v>164743.25</v>
      </c>
      <c r="D9" s="769">
        <f t="shared" ref="D9:E9" si="1">D10+D11+D12</f>
        <v>164743.25</v>
      </c>
      <c r="E9" s="769">
        <f t="shared" si="1"/>
        <v>0</v>
      </c>
      <c r="F9" s="773"/>
      <c r="I9" s="770">
        <f>D9/D8*100</f>
        <v>63.273171748091407</v>
      </c>
    </row>
    <row r="10" spans="1:9" ht="24.95" customHeight="1">
      <c r="A10" s="774">
        <v>2</v>
      </c>
      <c r="B10" s="775" t="s">
        <v>3124</v>
      </c>
      <c r="C10" s="690">
        <v>16416</v>
      </c>
      <c r="D10" s="690">
        <v>16416</v>
      </c>
      <c r="E10" s="690"/>
      <c r="F10" s="776"/>
      <c r="I10" s="767">
        <f>D13/D8*100</f>
        <v>36.726828251908593</v>
      </c>
    </row>
    <row r="11" spans="1:9" ht="24.95" customHeight="1">
      <c r="A11" s="774">
        <v>3</v>
      </c>
      <c r="B11" s="775" t="s">
        <v>3111</v>
      </c>
      <c r="C11" s="690">
        <f>D11</f>
        <v>144831.25</v>
      </c>
      <c r="D11" s="690">
        <f>'PL III'!C11</f>
        <v>144831.25</v>
      </c>
      <c r="E11" s="690"/>
      <c r="F11" s="776"/>
    </row>
    <row r="12" spans="1:9" ht="24.95" customHeight="1">
      <c r="A12" s="774">
        <v>4</v>
      </c>
      <c r="B12" s="775" t="s">
        <v>3637</v>
      </c>
      <c r="C12" s="690">
        <v>3496</v>
      </c>
      <c r="D12" s="690">
        <v>3496</v>
      </c>
      <c r="E12" s="690"/>
      <c r="F12" s="776"/>
    </row>
    <row r="13" spans="1:9" s="770" customFormat="1" ht="24.95" customHeight="1">
      <c r="A13" s="771" t="s">
        <v>1923</v>
      </c>
      <c r="B13" s="777" t="s">
        <v>3043</v>
      </c>
      <c r="C13" s="769">
        <f>SUM(C14:C25)</f>
        <v>120032</v>
      </c>
      <c r="D13" s="769">
        <f t="shared" ref="D13:E13" si="2">SUM(D14:D25)</f>
        <v>95625</v>
      </c>
      <c r="E13" s="769">
        <f t="shared" si="2"/>
        <v>24407</v>
      </c>
      <c r="F13" s="773"/>
    </row>
    <row r="14" spans="1:9" ht="24.95" customHeight="1">
      <c r="A14" s="774">
        <v>1</v>
      </c>
      <c r="B14" s="775" t="s">
        <v>2204</v>
      </c>
      <c r="C14" s="690">
        <f>D14+E14</f>
        <v>10144</v>
      </c>
      <c r="D14" s="690">
        <f>'PL III'!C14</f>
        <v>10144</v>
      </c>
      <c r="E14" s="690"/>
      <c r="F14" s="776"/>
      <c r="I14" s="767">
        <f>C13/C8*100</f>
        <v>42.149730357536335</v>
      </c>
    </row>
    <row r="15" spans="1:9" ht="24.95" customHeight="1">
      <c r="A15" s="774">
        <v>2</v>
      </c>
      <c r="B15" s="775" t="s">
        <v>2156</v>
      </c>
      <c r="C15" s="690">
        <f>D15+E15</f>
        <v>12938</v>
      </c>
      <c r="D15" s="690">
        <f>'PL III'!C15</f>
        <v>11231</v>
      </c>
      <c r="E15" s="690">
        <v>1707</v>
      </c>
      <c r="F15" s="776"/>
    </row>
    <row r="16" spans="1:9" ht="24.95" customHeight="1">
      <c r="A16" s="774">
        <v>3</v>
      </c>
      <c r="B16" s="775" t="s">
        <v>2752</v>
      </c>
      <c r="C16" s="690">
        <f t="shared" ref="C16:C25" si="3">D16+E16</f>
        <v>6596</v>
      </c>
      <c r="D16" s="690">
        <f>'PL III'!C16</f>
        <v>4890</v>
      </c>
      <c r="E16" s="690">
        <v>1706</v>
      </c>
      <c r="F16" s="776"/>
    </row>
    <row r="17" spans="1:6" ht="24.95" customHeight="1">
      <c r="A17" s="774">
        <v>4</v>
      </c>
      <c r="B17" s="778" t="s">
        <v>3112</v>
      </c>
      <c r="C17" s="690">
        <f t="shared" si="3"/>
        <v>12774</v>
      </c>
      <c r="D17" s="690">
        <f>'PL III'!C17</f>
        <v>11068</v>
      </c>
      <c r="E17" s="690">
        <v>1706</v>
      </c>
      <c r="F17" s="776"/>
    </row>
    <row r="18" spans="1:6" ht="24.95" customHeight="1">
      <c r="A18" s="774">
        <v>5</v>
      </c>
      <c r="B18" s="778" t="s">
        <v>2798</v>
      </c>
      <c r="C18" s="690">
        <f t="shared" si="3"/>
        <v>10097</v>
      </c>
      <c r="D18" s="690">
        <f>'PL III'!C18</f>
        <v>8391</v>
      </c>
      <c r="E18" s="690">
        <v>1706</v>
      </c>
      <c r="F18" s="776"/>
    </row>
    <row r="19" spans="1:6" ht="24.95" customHeight="1">
      <c r="A19" s="774">
        <v>6</v>
      </c>
      <c r="B19" s="778" t="s">
        <v>2739</v>
      </c>
      <c r="C19" s="690">
        <f t="shared" si="3"/>
        <v>11739</v>
      </c>
      <c r="D19" s="690">
        <f>'PL III'!C19</f>
        <v>10033</v>
      </c>
      <c r="E19" s="690">
        <v>1706</v>
      </c>
      <c r="F19" s="776"/>
    </row>
    <row r="20" spans="1:6" ht="24.95" customHeight="1">
      <c r="A20" s="774">
        <v>7</v>
      </c>
      <c r="B20" s="778" t="s">
        <v>1918</v>
      </c>
      <c r="C20" s="690">
        <f t="shared" si="3"/>
        <v>10134</v>
      </c>
      <c r="D20" s="690">
        <f>'PL III'!C20</f>
        <v>8428</v>
      </c>
      <c r="E20" s="690">
        <v>1706</v>
      </c>
      <c r="F20" s="779"/>
    </row>
    <row r="21" spans="1:6" ht="24.95" customHeight="1">
      <c r="A21" s="774">
        <v>8</v>
      </c>
      <c r="B21" s="778" t="s">
        <v>2821</v>
      </c>
      <c r="C21" s="690">
        <f t="shared" si="3"/>
        <v>10272</v>
      </c>
      <c r="D21" s="690">
        <f>'PL III'!C21</f>
        <v>8566</v>
      </c>
      <c r="E21" s="690">
        <v>1706</v>
      </c>
      <c r="F21" s="776"/>
    </row>
    <row r="22" spans="1:6" ht="24.95" customHeight="1">
      <c r="A22" s="774">
        <v>9</v>
      </c>
      <c r="B22" s="778" t="s">
        <v>2837</v>
      </c>
      <c r="C22" s="690">
        <f t="shared" si="3"/>
        <v>13019</v>
      </c>
      <c r="D22" s="690">
        <f>'PL III'!C22</f>
        <v>11313</v>
      </c>
      <c r="E22" s="690">
        <v>1706</v>
      </c>
      <c r="F22" s="776"/>
    </row>
    <row r="23" spans="1:6" ht="24.95" customHeight="1">
      <c r="A23" s="774">
        <v>10</v>
      </c>
      <c r="B23" s="775" t="s">
        <v>2758</v>
      </c>
      <c r="C23" s="690">
        <f t="shared" si="3"/>
        <v>13599</v>
      </c>
      <c r="D23" s="690">
        <f>'PL III'!C23</f>
        <v>10013</v>
      </c>
      <c r="E23" s="690">
        <f>427+3160-1</f>
        <v>3586</v>
      </c>
      <c r="F23" s="776"/>
    </row>
    <row r="24" spans="1:6" ht="24.95" customHeight="1">
      <c r="A24" s="774">
        <v>11</v>
      </c>
      <c r="B24" s="778" t="s">
        <v>2744</v>
      </c>
      <c r="C24" s="690">
        <f t="shared" si="3"/>
        <v>5134</v>
      </c>
      <c r="D24" s="690">
        <f>'PL III'!C24</f>
        <v>1548</v>
      </c>
      <c r="E24" s="690">
        <f>427+3159</f>
        <v>3586</v>
      </c>
      <c r="F24" s="776"/>
    </row>
    <row r="25" spans="1:6" ht="24.95" customHeight="1">
      <c r="A25" s="774">
        <v>11</v>
      </c>
      <c r="B25" s="778" t="s">
        <v>1911</v>
      </c>
      <c r="C25" s="690">
        <f t="shared" si="3"/>
        <v>3586</v>
      </c>
      <c r="D25" s="690"/>
      <c r="E25" s="690">
        <f>427+3159</f>
        <v>3586</v>
      </c>
      <c r="F25" s="776"/>
    </row>
  </sheetData>
  <mergeCells count="11">
    <mergeCell ref="C5:E5"/>
    <mergeCell ref="A8:B8"/>
    <mergeCell ref="D6:E6"/>
    <mergeCell ref="A1:F1"/>
    <mergeCell ref="A2:F2"/>
    <mergeCell ref="A4:F4"/>
    <mergeCell ref="A5:A7"/>
    <mergeCell ref="B5:B7"/>
    <mergeCell ref="F5:F7"/>
    <mergeCell ref="A3:F3"/>
    <mergeCell ref="C6:C7"/>
  </mergeCells>
  <phoneticPr fontId="0" type="noConversion"/>
  <pageMargins left="0.61" right="0.28000000000000003" top="0.72" bottom="0.31496062992126" header="0.31496062992126" footer="0.31496062992126"/>
  <pageSetup paperSize="9" scale="75"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
  <sheetViews>
    <sheetView showZeros="0" topLeftCell="A13" workbookViewId="0">
      <selection activeCell="C28" sqref="C28"/>
    </sheetView>
  </sheetViews>
  <sheetFormatPr defaultColWidth="9" defaultRowHeight="15.75"/>
  <cols>
    <col min="1" max="1" width="4.25" style="692" customWidth="1"/>
    <col min="2" max="2" width="27.125" style="692" customWidth="1"/>
    <col min="3" max="3" width="9.5" style="692" customWidth="1"/>
    <col min="4" max="4" width="10" style="692" customWidth="1"/>
    <col min="5" max="5" width="9.375" style="692" customWidth="1"/>
    <col min="6" max="10" width="10" style="692" customWidth="1"/>
    <col min="11" max="11" width="8.5" style="692" customWidth="1"/>
    <col min="12" max="12" width="9.25" style="692" customWidth="1"/>
    <col min="13" max="13" width="8.875" style="692" customWidth="1"/>
    <col min="14" max="36" width="0" style="692" hidden="1" customWidth="1"/>
    <col min="37" max="16384" width="9" style="692"/>
  </cols>
  <sheetData>
    <row r="1" spans="1:17" s="691" customFormat="1" ht="21.95" customHeight="1">
      <c r="A1" s="979" t="s">
        <v>3084</v>
      </c>
      <c r="B1" s="979"/>
      <c r="C1" s="979"/>
      <c r="D1" s="979"/>
      <c r="E1" s="979"/>
      <c r="F1" s="979"/>
      <c r="G1" s="979"/>
      <c r="H1" s="979"/>
      <c r="I1" s="979"/>
      <c r="J1" s="979"/>
      <c r="K1" s="979"/>
      <c r="L1" s="979"/>
      <c r="M1" s="979"/>
    </row>
    <row r="2" spans="1:17" s="691" customFormat="1" ht="57.75" customHeight="1">
      <c r="A2" s="980" t="s">
        <v>3645</v>
      </c>
      <c r="B2" s="980"/>
      <c r="C2" s="980"/>
      <c r="D2" s="980"/>
      <c r="E2" s="980"/>
      <c r="F2" s="980"/>
      <c r="G2" s="980"/>
      <c r="H2" s="980"/>
      <c r="I2" s="980"/>
      <c r="J2" s="980"/>
      <c r="K2" s="980"/>
      <c r="L2" s="980"/>
      <c r="M2" s="980"/>
    </row>
    <row r="3" spans="1:17" ht="23.25" customHeight="1">
      <c r="A3" s="981" t="str">
        <f>'PL I'!A3:E3</f>
        <v>(Kèm theo Tờ trình số: 191/TTr-UBND ngày  01/10/2022 của UBND huyện Đăk Glei)</v>
      </c>
      <c r="B3" s="981"/>
      <c r="C3" s="981"/>
      <c r="D3" s="981"/>
      <c r="E3" s="981"/>
      <c r="F3" s="981"/>
      <c r="G3" s="981"/>
      <c r="H3" s="981"/>
      <c r="I3" s="981"/>
      <c r="J3" s="981"/>
      <c r="K3" s="981"/>
      <c r="L3" s="981"/>
      <c r="M3" s="981"/>
    </row>
    <row r="4" spans="1:17" ht="19.5" customHeight="1">
      <c r="A4" s="982" t="s">
        <v>2057</v>
      </c>
      <c r="B4" s="982"/>
      <c r="C4" s="982"/>
      <c r="D4" s="982"/>
      <c r="E4" s="982"/>
      <c r="F4" s="982"/>
      <c r="G4" s="982"/>
      <c r="H4" s="982"/>
      <c r="I4" s="982"/>
      <c r="J4" s="982"/>
      <c r="K4" s="982"/>
      <c r="L4" s="982"/>
      <c r="M4" s="982"/>
    </row>
    <row r="5" spans="1:17" ht="22.5" customHeight="1">
      <c r="A5" s="983" t="s">
        <v>1883</v>
      </c>
      <c r="B5" s="983" t="s">
        <v>3074</v>
      </c>
      <c r="C5" s="983" t="s">
        <v>3059</v>
      </c>
      <c r="D5" s="983"/>
      <c r="E5" s="983"/>
      <c r="F5" s="983"/>
      <c r="G5" s="983"/>
      <c r="H5" s="983"/>
      <c r="I5" s="983"/>
      <c r="J5" s="983"/>
      <c r="K5" s="983"/>
      <c r="L5" s="983"/>
      <c r="M5" s="984" t="s">
        <v>3099</v>
      </c>
    </row>
    <row r="6" spans="1:17" ht="21" customHeight="1">
      <c r="A6" s="983"/>
      <c r="B6" s="983"/>
      <c r="C6" s="984" t="s">
        <v>3085</v>
      </c>
      <c r="D6" s="985" t="s">
        <v>3086</v>
      </c>
      <c r="E6" s="985"/>
      <c r="F6" s="985"/>
      <c r="G6" s="985"/>
      <c r="H6" s="985"/>
      <c r="I6" s="985"/>
      <c r="J6" s="985"/>
      <c r="K6" s="985"/>
      <c r="L6" s="985"/>
      <c r="M6" s="984"/>
    </row>
    <row r="7" spans="1:17" ht="54.75" customHeight="1">
      <c r="A7" s="983"/>
      <c r="B7" s="983"/>
      <c r="C7" s="984"/>
      <c r="D7" s="868" t="s">
        <v>3087</v>
      </c>
      <c r="E7" s="868" t="s">
        <v>3088</v>
      </c>
      <c r="F7" s="868" t="s">
        <v>3095</v>
      </c>
      <c r="G7" s="868" t="s">
        <v>3096</v>
      </c>
      <c r="H7" s="868" t="s">
        <v>3097</v>
      </c>
      <c r="I7" s="868" t="s">
        <v>3753</v>
      </c>
      <c r="J7" s="868" t="s">
        <v>3754</v>
      </c>
      <c r="K7" s="868" t="s">
        <v>3089</v>
      </c>
      <c r="L7" s="868" t="s">
        <v>3098</v>
      </c>
      <c r="M7" s="984" t="s">
        <v>3099</v>
      </c>
    </row>
    <row r="8" spans="1:17" ht="24.95" customHeight="1">
      <c r="A8" s="869"/>
      <c r="B8" s="869" t="s">
        <v>2067</v>
      </c>
      <c r="C8" s="870">
        <f>C9+C13</f>
        <v>260368.25</v>
      </c>
      <c r="D8" s="870">
        <f t="shared" ref="D8:M8" si="0">D9+D13</f>
        <v>16416</v>
      </c>
      <c r="E8" s="870">
        <f t="shared" si="0"/>
        <v>78837</v>
      </c>
      <c r="F8" s="870">
        <f t="shared" si="0"/>
        <v>0</v>
      </c>
      <c r="G8" s="870">
        <f t="shared" si="0"/>
        <v>125454</v>
      </c>
      <c r="H8" s="870">
        <f>H9+H13</f>
        <v>28880.25</v>
      </c>
      <c r="I8" s="870">
        <f t="shared" si="0"/>
        <v>4757</v>
      </c>
      <c r="J8" s="870">
        <f t="shared" si="0"/>
        <v>2528</v>
      </c>
      <c r="K8" s="870">
        <f t="shared" si="0"/>
        <v>0</v>
      </c>
      <c r="L8" s="870">
        <f t="shared" si="0"/>
        <v>0</v>
      </c>
      <c r="M8" s="870">
        <f t="shared" si="0"/>
        <v>3496</v>
      </c>
      <c r="O8" s="757">
        <f>M8+J8+I8+H8+G8+E8+D8</f>
        <v>260368.25</v>
      </c>
      <c r="Q8" s="692">
        <f>4855+2430</f>
        <v>7285</v>
      </c>
    </row>
    <row r="9" spans="1:17" ht="24.95" customHeight="1">
      <c r="A9" s="869" t="s">
        <v>1909</v>
      </c>
      <c r="B9" s="871" t="s">
        <v>2070</v>
      </c>
      <c r="C9" s="872">
        <f>C10+C11+C12</f>
        <v>164743.25</v>
      </c>
      <c r="D9" s="872">
        <f t="shared" ref="D9:M9" si="1">D10+D11+D12</f>
        <v>16416</v>
      </c>
      <c r="E9" s="872">
        <f t="shared" si="1"/>
        <v>78837</v>
      </c>
      <c r="F9" s="872">
        <f t="shared" si="1"/>
        <v>0</v>
      </c>
      <c r="G9" s="872">
        <f t="shared" si="1"/>
        <v>32357</v>
      </c>
      <c r="H9" s="872">
        <f>H10+H11+H12</f>
        <v>28880.25</v>
      </c>
      <c r="I9" s="872">
        <f t="shared" si="1"/>
        <v>4757</v>
      </c>
      <c r="J9" s="872">
        <f t="shared" si="1"/>
        <v>0</v>
      </c>
      <c r="K9" s="872">
        <f t="shared" si="1"/>
        <v>0</v>
      </c>
      <c r="L9" s="872">
        <f t="shared" si="1"/>
        <v>0</v>
      </c>
      <c r="M9" s="872">
        <f t="shared" si="1"/>
        <v>3496</v>
      </c>
    </row>
    <row r="10" spans="1:17" ht="24.95" customHeight="1">
      <c r="A10" s="873">
        <v>1</v>
      </c>
      <c r="B10" s="795" t="s">
        <v>3110</v>
      </c>
      <c r="C10" s="874">
        <f>D10+E10+F10+G10+H10+I10+J10+K10+L10+M10</f>
        <v>16416</v>
      </c>
      <c r="D10" s="874">
        <v>16416</v>
      </c>
      <c r="E10" s="874"/>
      <c r="F10" s="874"/>
      <c r="G10" s="874"/>
      <c r="H10" s="874"/>
      <c r="I10" s="874"/>
      <c r="J10" s="874"/>
      <c r="K10" s="874"/>
      <c r="L10" s="874"/>
      <c r="M10" s="875"/>
    </row>
    <row r="11" spans="1:17" ht="24.95" customHeight="1">
      <c r="A11" s="873">
        <v>2</v>
      </c>
      <c r="B11" s="795" t="s">
        <v>3111</v>
      </c>
      <c r="C11" s="874">
        <f>D11+E11+F11+G11+H11+I11+J11+K11+L11+M11</f>
        <v>144831.25</v>
      </c>
      <c r="D11" s="874"/>
      <c r="E11" s="874">
        <v>78837</v>
      </c>
      <c r="F11" s="874"/>
      <c r="G11" s="874">
        <f>'PL IV'!J32</f>
        <v>32357</v>
      </c>
      <c r="H11" s="874">
        <v>28880.25</v>
      </c>
      <c r="I11" s="874">
        <v>4757</v>
      </c>
      <c r="J11" s="874"/>
      <c r="K11" s="874"/>
      <c r="L11" s="874"/>
      <c r="M11" s="875"/>
    </row>
    <row r="12" spans="1:17" ht="24.95" customHeight="1">
      <c r="A12" s="873">
        <v>3</v>
      </c>
      <c r="B12" s="795" t="s">
        <v>3637</v>
      </c>
      <c r="C12" s="874">
        <f t="shared" ref="C12" si="2">D12+E12+F12+G12+H12+I12+J12+K12+L12+M12</f>
        <v>3496</v>
      </c>
      <c r="D12" s="874"/>
      <c r="E12" s="874"/>
      <c r="F12" s="874"/>
      <c r="G12" s="874"/>
      <c r="H12" s="874"/>
      <c r="I12" s="874"/>
      <c r="J12" s="874"/>
      <c r="K12" s="874"/>
      <c r="L12" s="874"/>
      <c r="M12" s="875">
        <v>3496</v>
      </c>
    </row>
    <row r="13" spans="1:17" s="693" customFormat="1" ht="24.95" customHeight="1">
      <c r="A13" s="869" t="s">
        <v>1923</v>
      </c>
      <c r="B13" s="871" t="s">
        <v>3043</v>
      </c>
      <c r="C13" s="872">
        <f>SUM(C14:C24)</f>
        <v>95625</v>
      </c>
      <c r="D13" s="872">
        <f t="shared" ref="D13:I13" si="3">SUM(D14:D24)</f>
        <v>0</v>
      </c>
      <c r="E13" s="872">
        <f t="shared" si="3"/>
        <v>0</v>
      </c>
      <c r="F13" s="872">
        <f t="shared" si="3"/>
        <v>0</v>
      </c>
      <c r="G13" s="872">
        <f t="shared" si="3"/>
        <v>93097</v>
      </c>
      <c r="H13" s="872">
        <f t="shared" si="3"/>
        <v>0</v>
      </c>
      <c r="I13" s="872">
        <f t="shared" si="3"/>
        <v>0</v>
      </c>
      <c r="J13" s="872">
        <f>SUM(J14:J24)</f>
        <v>2528</v>
      </c>
      <c r="K13" s="872">
        <v>0</v>
      </c>
      <c r="L13" s="872">
        <v>0</v>
      </c>
      <c r="M13" s="872">
        <v>0</v>
      </c>
    </row>
    <row r="14" spans="1:17" ht="24.95" customHeight="1">
      <c r="A14" s="873">
        <v>1</v>
      </c>
      <c r="B14" s="795" t="s">
        <v>2204</v>
      </c>
      <c r="C14" s="874">
        <f t="shared" ref="C14:C19" si="4">G14+J14</f>
        <v>10144</v>
      </c>
      <c r="D14" s="874"/>
      <c r="E14" s="874"/>
      <c r="F14" s="874"/>
      <c r="G14" s="874">
        <f>'PL IV'!J94</f>
        <v>9828</v>
      </c>
      <c r="H14" s="874"/>
      <c r="I14" s="874"/>
      <c r="J14" s="874">
        <v>316</v>
      </c>
      <c r="K14" s="874"/>
      <c r="L14" s="874"/>
      <c r="M14" s="874"/>
      <c r="O14" s="757"/>
      <c r="Q14" s="692">
        <v>2528</v>
      </c>
    </row>
    <row r="15" spans="1:17" ht="24.95" customHeight="1">
      <c r="A15" s="873">
        <v>2</v>
      </c>
      <c r="B15" s="795" t="s">
        <v>2156</v>
      </c>
      <c r="C15" s="874">
        <f t="shared" si="4"/>
        <v>11231</v>
      </c>
      <c r="D15" s="874"/>
      <c r="E15" s="874"/>
      <c r="F15" s="874"/>
      <c r="G15" s="874">
        <f>'PL IV'!J100</f>
        <v>10915</v>
      </c>
      <c r="H15" s="874"/>
      <c r="I15" s="874"/>
      <c r="J15" s="874">
        <v>316</v>
      </c>
      <c r="K15" s="874"/>
      <c r="L15" s="874"/>
      <c r="M15" s="874"/>
      <c r="Q15" s="757">
        <f>Q14-J13</f>
        <v>0</v>
      </c>
    </row>
    <row r="16" spans="1:17" ht="24.95" customHeight="1">
      <c r="A16" s="873">
        <v>3</v>
      </c>
      <c r="B16" s="795" t="s">
        <v>2752</v>
      </c>
      <c r="C16" s="874">
        <f t="shared" si="4"/>
        <v>4890</v>
      </c>
      <c r="D16" s="874"/>
      <c r="E16" s="874"/>
      <c r="F16" s="874"/>
      <c r="G16" s="874">
        <f>'PL IV'!J110</f>
        <v>4574</v>
      </c>
      <c r="H16" s="874"/>
      <c r="I16" s="874"/>
      <c r="J16" s="874">
        <v>316</v>
      </c>
      <c r="K16" s="874"/>
      <c r="L16" s="874"/>
      <c r="M16" s="874"/>
    </row>
    <row r="17" spans="1:13" ht="24.95" customHeight="1">
      <c r="A17" s="873">
        <v>4</v>
      </c>
      <c r="B17" s="795" t="s">
        <v>3112</v>
      </c>
      <c r="C17" s="874">
        <f t="shared" si="4"/>
        <v>11068</v>
      </c>
      <c r="D17" s="874"/>
      <c r="E17" s="874"/>
      <c r="F17" s="874"/>
      <c r="G17" s="874">
        <f>'PL IV'!J53</f>
        <v>10752</v>
      </c>
      <c r="H17" s="874"/>
      <c r="I17" s="874"/>
      <c r="J17" s="874">
        <v>316</v>
      </c>
      <c r="K17" s="874"/>
      <c r="L17" s="874"/>
      <c r="M17" s="876"/>
    </row>
    <row r="18" spans="1:13" ht="24.95" customHeight="1">
      <c r="A18" s="873">
        <v>5</v>
      </c>
      <c r="B18" s="795" t="s">
        <v>2798</v>
      </c>
      <c r="C18" s="874">
        <f t="shared" si="4"/>
        <v>8391</v>
      </c>
      <c r="D18" s="874"/>
      <c r="E18" s="874"/>
      <c r="F18" s="874"/>
      <c r="G18" s="874">
        <f>'PL IV'!J128</f>
        <v>8233</v>
      </c>
      <c r="H18" s="874"/>
      <c r="I18" s="874"/>
      <c r="J18" s="874">
        <v>158</v>
      </c>
      <c r="K18" s="874"/>
      <c r="L18" s="874"/>
      <c r="M18" s="876"/>
    </row>
    <row r="19" spans="1:13" ht="24.95" customHeight="1">
      <c r="A19" s="873">
        <v>6</v>
      </c>
      <c r="B19" s="797" t="s">
        <v>2739</v>
      </c>
      <c r="C19" s="874">
        <f t="shared" si="4"/>
        <v>10033</v>
      </c>
      <c r="D19" s="874"/>
      <c r="E19" s="874"/>
      <c r="F19" s="874"/>
      <c r="G19" s="874">
        <f>'PL IV'!J141</f>
        <v>9875</v>
      </c>
      <c r="H19" s="874"/>
      <c r="I19" s="874"/>
      <c r="J19" s="874">
        <v>158</v>
      </c>
      <c r="K19" s="874"/>
      <c r="L19" s="874"/>
      <c r="M19" s="876"/>
    </row>
    <row r="20" spans="1:13" ht="24.95" customHeight="1">
      <c r="A20" s="873">
        <v>7</v>
      </c>
      <c r="B20" s="797" t="s">
        <v>1918</v>
      </c>
      <c r="C20" s="874">
        <f t="shared" ref="C20:C24" si="5">G20+J20</f>
        <v>8428</v>
      </c>
      <c r="D20" s="874"/>
      <c r="E20" s="874"/>
      <c r="F20" s="874"/>
      <c r="G20" s="874">
        <f>'PL IV'!J84</f>
        <v>8270</v>
      </c>
      <c r="H20" s="874"/>
      <c r="I20" s="874"/>
      <c r="J20" s="874">
        <v>158</v>
      </c>
      <c r="K20" s="874"/>
      <c r="L20" s="874"/>
      <c r="M20" s="876"/>
    </row>
    <row r="21" spans="1:13" ht="24.95" customHeight="1">
      <c r="A21" s="873">
        <v>8</v>
      </c>
      <c r="B21" s="795" t="s">
        <v>2821</v>
      </c>
      <c r="C21" s="874">
        <f t="shared" si="5"/>
        <v>8566</v>
      </c>
      <c r="D21" s="874"/>
      <c r="E21" s="874"/>
      <c r="F21" s="874"/>
      <c r="G21" s="874">
        <f>'PL IV'!J65</f>
        <v>8250</v>
      </c>
      <c r="H21" s="874"/>
      <c r="I21" s="874"/>
      <c r="J21" s="874">
        <v>316</v>
      </c>
      <c r="K21" s="874"/>
      <c r="L21" s="874"/>
      <c r="M21" s="877"/>
    </row>
    <row r="22" spans="1:13" ht="24.95" customHeight="1">
      <c r="A22" s="873">
        <v>9</v>
      </c>
      <c r="B22" s="797" t="s">
        <v>2837</v>
      </c>
      <c r="C22" s="874">
        <f t="shared" si="5"/>
        <v>11313</v>
      </c>
      <c r="D22" s="874"/>
      <c r="E22" s="874"/>
      <c r="F22" s="874"/>
      <c r="G22" s="874">
        <f>'PL IV'!J73</f>
        <v>10997</v>
      </c>
      <c r="H22" s="874"/>
      <c r="I22" s="874"/>
      <c r="J22" s="874">
        <v>316</v>
      </c>
      <c r="K22" s="874"/>
      <c r="L22" s="874"/>
      <c r="M22" s="877"/>
    </row>
    <row r="23" spans="1:13" ht="24.95" customHeight="1">
      <c r="A23" s="873">
        <v>10</v>
      </c>
      <c r="B23" s="795" t="s">
        <v>2758</v>
      </c>
      <c r="C23" s="874">
        <f>G23+J23</f>
        <v>10013</v>
      </c>
      <c r="D23" s="874"/>
      <c r="E23" s="874"/>
      <c r="F23" s="874"/>
      <c r="G23" s="874">
        <v>10013</v>
      </c>
      <c r="H23" s="874"/>
      <c r="I23" s="874"/>
      <c r="J23" s="874"/>
      <c r="K23" s="874"/>
      <c r="L23" s="874"/>
      <c r="M23" s="876"/>
    </row>
    <row r="24" spans="1:13" ht="24.95" customHeight="1">
      <c r="A24" s="873">
        <v>11</v>
      </c>
      <c r="B24" s="797" t="s">
        <v>2779</v>
      </c>
      <c r="C24" s="874">
        <f t="shared" si="5"/>
        <v>1548</v>
      </c>
      <c r="D24" s="874"/>
      <c r="E24" s="874"/>
      <c r="F24" s="874"/>
      <c r="G24" s="874">
        <f>'PL IV'!J137</f>
        <v>1390</v>
      </c>
      <c r="H24" s="874"/>
      <c r="I24" s="874"/>
      <c r="J24" s="874">
        <v>158</v>
      </c>
      <c r="K24" s="874"/>
      <c r="L24" s="874"/>
      <c r="M24" s="877"/>
    </row>
    <row r="25" spans="1:13" s="878" customFormat="1" ht="24.95" customHeight="1">
      <c r="A25" s="986" t="s">
        <v>2274</v>
      </c>
      <c r="B25" s="986"/>
      <c r="C25" s="986"/>
      <c r="D25" s="986"/>
      <c r="E25" s="986"/>
      <c r="F25" s="986"/>
      <c r="G25" s="986"/>
      <c r="H25" s="986"/>
      <c r="I25" s="986"/>
      <c r="J25" s="986"/>
      <c r="K25" s="986"/>
      <c r="L25" s="986"/>
      <c r="M25" s="986"/>
    </row>
    <row r="26" spans="1:13" s="881" customFormat="1" ht="24.95" customHeight="1">
      <c r="A26" s="879" t="s">
        <v>3100</v>
      </c>
      <c r="B26" s="879"/>
      <c r="C26" s="879"/>
      <c r="D26" s="879"/>
      <c r="E26" s="879"/>
      <c r="F26" s="879"/>
      <c r="G26" s="879"/>
      <c r="H26" s="879"/>
      <c r="I26" s="879"/>
      <c r="J26" s="880"/>
      <c r="K26" s="880"/>
      <c r="L26" s="880"/>
      <c r="M26" s="879"/>
    </row>
    <row r="27" spans="1:13" s="878" customFormat="1" ht="13.5">
      <c r="A27" s="882" t="s">
        <v>3101</v>
      </c>
      <c r="B27" s="883" t="s">
        <v>3073</v>
      </c>
      <c r="C27" s="884"/>
      <c r="D27" s="884"/>
      <c r="E27" s="884"/>
      <c r="F27" s="884"/>
      <c r="G27" s="884"/>
      <c r="H27" s="884"/>
      <c r="I27" s="884"/>
      <c r="J27" s="884"/>
      <c r="K27" s="884"/>
      <c r="L27" s="884"/>
      <c r="M27" s="884"/>
    </row>
    <row r="28" spans="1:13" s="885" customFormat="1" ht="13.5">
      <c r="A28" s="882" t="s">
        <v>3102</v>
      </c>
      <c r="B28" s="885" t="s">
        <v>3065</v>
      </c>
      <c r="C28" s="884"/>
      <c r="D28" s="884"/>
      <c r="E28" s="884"/>
      <c r="F28" s="884"/>
      <c r="G28" s="884"/>
      <c r="H28" s="884"/>
      <c r="I28" s="884"/>
      <c r="J28" s="884"/>
      <c r="K28" s="884"/>
      <c r="L28" s="884"/>
      <c r="M28" s="884"/>
    </row>
    <row r="29" spans="1:13" s="885" customFormat="1" ht="13.5">
      <c r="A29" s="886" t="s">
        <v>3103</v>
      </c>
      <c r="B29" s="884" t="s">
        <v>3066</v>
      </c>
      <c r="C29" s="886"/>
      <c r="D29" s="884"/>
      <c r="E29" s="884"/>
      <c r="F29" s="884"/>
      <c r="G29" s="884"/>
      <c r="H29" s="884"/>
      <c r="I29" s="886"/>
      <c r="J29" s="884"/>
      <c r="K29" s="884"/>
      <c r="L29" s="884"/>
      <c r="M29" s="884"/>
    </row>
    <row r="30" spans="1:13" s="885" customFormat="1" ht="13.5">
      <c r="A30" s="886" t="s">
        <v>2126</v>
      </c>
      <c r="B30" s="884" t="s">
        <v>3090</v>
      </c>
      <c r="C30" s="886"/>
      <c r="D30" s="884"/>
      <c r="E30" s="884"/>
      <c r="F30" s="884"/>
      <c r="G30" s="884"/>
      <c r="H30" s="884"/>
      <c r="I30" s="886"/>
      <c r="J30" s="884"/>
      <c r="K30" s="884"/>
      <c r="L30" s="884"/>
      <c r="M30" s="884"/>
    </row>
    <row r="31" spans="1:13" s="885" customFormat="1" ht="13.5">
      <c r="A31" s="886" t="s">
        <v>3104</v>
      </c>
      <c r="B31" s="884" t="s">
        <v>3091</v>
      </c>
      <c r="C31" s="886"/>
      <c r="D31" s="884"/>
      <c r="E31" s="884"/>
      <c r="F31" s="884"/>
      <c r="G31" s="884"/>
      <c r="H31" s="884"/>
      <c r="I31" s="886"/>
      <c r="J31" s="884"/>
      <c r="K31" s="884"/>
      <c r="L31" s="884"/>
      <c r="M31" s="884"/>
    </row>
    <row r="32" spans="1:13" s="885" customFormat="1" ht="13.5">
      <c r="A32" s="887" t="s">
        <v>2126</v>
      </c>
      <c r="B32" s="888" t="s">
        <v>3092</v>
      </c>
      <c r="C32" s="887"/>
      <c r="D32" s="888"/>
      <c r="E32" s="884"/>
      <c r="F32" s="884"/>
      <c r="G32" s="884"/>
      <c r="H32" s="884"/>
      <c r="I32" s="887"/>
      <c r="J32" s="884"/>
      <c r="K32" s="884"/>
      <c r="L32" s="884"/>
      <c r="M32" s="884"/>
    </row>
    <row r="33" spans="1:13" s="885" customFormat="1" ht="13.5">
      <c r="A33" s="886" t="s">
        <v>3105</v>
      </c>
      <c r="B33" s="884" t="s">
        <v>3067</v>
      </c>
      <c r="C33" s="886"/>
      <c r="D33" s="884"/>
      <c r="E33" s="884"/>
      <c r="F33" s="884"/>
      <c r="G33" s="884"/>
      <c r="H33" s="884"/>
      <c r="I33" s="887"/>
      <c r="J33" s="884"/>
      <c r="K33" s="884"/>
      <c r="L33" s="884"/>
      <c r="M33" s="884"/>
    </row>
    <row r="34" spans="1:13" s="889" customFormat="1" ht="13.5">
      <c r="A34" s="887" t="s">
        <v>2126</v>
      </c>
      <c r="B34" s="888" t="s">
        <v>3093</v>
      </c>
      <c r="C34" s="887"/>
      <c r="D34" s="888"/>
      <c r="E34" s="888"/>
      <c r="F34" s="888"/>
      <c r="G34" s="888"/>
      <c r="H34" s="888"/>
      <c r="I34" s="886"/>
      <c r="J34" s="888"/>
      <c r="K34" s="888"/>
      <c r="L34" s="888"/>
      <c r="M34" s="888"/>
    </row>
    <row r="35" spans="1:13" s="885" customFormat="1" ht="13.5">
      <c r="A35" s="886" t="s">
        <v>3106</v>
      </c>
      <c r="B35" s="884" t="s">
        <v>3068</v>
      </c>
      <c r="C35" s="886"/>
      <c r="D35" s="884"/>
      <c r="E35" s="884"/>
      <c r="F35" s="884"/>
      <c r="G35" s="884"/>
      <c r="H35" s="884"/>
      <c r="I35" s="887"/>
      <c r="J35" s="890"/>
      <c r="K35" s="890"/>
      <c r="L35" s="890"/>
      <c r="M35" s="884"/>
    </row>
    <row r="36" spans="1:13" s="889" customFormat="1" ht="13.5">
      <c r="A36" s="887"/>
      <c r="B36" s="888" t="s">
        <v>3113</v>
      </c>
      <c r="C36" s="887"/>
      <c r="D36" s="888"/>
      <c r="E36" s="888"/>
      <c r="F36" s="888"/>
      <c r="G36" s="888"/>
      <c r="H36" s="888"/>
      <c r="I36" s="887"/>
      <c r="J36" s="888"/>
      <c r="K36" s="888"/>
      <c r="L36" s="888"/>
      <c r="M36" s="888"/>
    </row>
    <row r="37" spans="1:13" s="878" customFormat="1" ht="13.5">
      <c r="A37" s="886"/>
      <c r="B37" s="884" t="s">
        <v>3114</v>
      </c>
      <c r="C37" s="884"/>
      <c r="D37" s="884"/>
      <c r="E37" s="884"/>
      <c r="F37" s="884"/>
      <c r="G37" s="884"/>
      <c r="H37" s="884"/>
      <c r="I37" s="884"/>
      <c r="J37" s="884"/>
      <c r="K37" s="884"/>
      <c r="L37" s="884"/>
      <c r="M37" s="884"/>
    </row>
    <row r="38" spans="1:13" s="878" customFormat="1" ht="13.5">
      <c r="A38" s="886" t="s">
        <v>3107</v>
      </c>
      <c r="B38" s="884" t="s">
        <v>3072</v>
      </c>
      <c r="C38" s="884"/>
      <c r="D38" s="884"/>
      <c r="E38" s="884"/>
      <c r="F38" s="884"/>
      <c r="G38" s="884"/>
      <c r="H38" s="884"/>
      <c r="I38" s="884"/>
      <c r="J38" s="884"/>
      <c r="K38" s="884"/>
      <c r="L38" s="884"/>
      <c r="M38" s="884"/>
    </row>
    <row r="39" spans="1:13" s="878" customFormat="1" ht="13.5">
      <c r="A39" s="886" t="s">
        <v>3108</v>
      </c>
      <c r="B39" s="884" t="s">
        <v>3069</v>
      </c>
      <c r="C39" s="884"/>
      <c r="D39" s="884"/>
      <c r="E39" s="884"/>
      <c r="F39" s="884"/>
      <c r="G39" s="884"/>
      <c r="H39" s="884"/>
      <c r="I39" s="884"/>
      <c r="J39" s="884"/>
      <c r="K39" s="884"/>
      <c r="L39" s="884"/>
      <c r="M39" s="884"/>
    </row>
    <row r="40" spans="1:13" s="878" customFormat="1" ht="13.5">
      <c r="A40" s="887" t="s">
        <v>2126</v>
      </c>
      <c r="B40" s="888" t="s">
        <v>3094</v>
      </c>
      <c r="C40" s="884"/>
      <c r="D40" s="884"/>
      <c r="E40" s="884"/>
      <c r="F40" s="884"/>
      <c r="G40" s="884"/>
      <c r="H40" s="884"/>
      <c r="I40" s="884"/>
      <c r="J40" s="884"/>
      <c r="K40" s="884"/>
      <c r="L40" s="884"/>
      <c r="M40" s="884"/>
    </row>
    <row r="41" spans="1:13" s="878" customFormat="1" ht="13.5">
      <c r="A41" s="886" t="s">
        <v>3109</v>
      </c>
      <c r="B41" s="884" t="s">
        <v>3070</v>
      </c>
      <c r="C41" s="888"/>
      <c r="D41" s="888"/>
      <c r="E41" s="888"/>
      <c r="F41" s="888"/>
      <c r="G41" s="888"/>
      <c r="H41" s="888"/>
      <c r="I41" s="888"/>
      <c r="J41" s="888"/>
      <c r="K41" s="888"/>
      <c r="L41" s="888"/>
      <c r="M41" s="888"/>
    </row>
    <row r="42" spans="1:13" s="878" customFormat="1" ht="13.5">
      <c r="A42" s="887" t="s">
        <v>2126</v>
      </c>
      <c r="B42" s="888" t="s">
        <v>3071</v>
      </c>
      <c r="C42" s="888"/>
      <c r="D42" s="888"/>
      <c r="E42" s="888"/>
      <c r="F42" s="888"/>
      <c r="G42" s="888"/>
      <c r="H42" s="888"/>
      <c r="I42" s="888"/>
      <c r="J42" s="888"/>
      <c r="K42" s="888"/>
      <c r="L42" s="888"/>
      <c r="M42" s="888"/>
    </row>
    <row r="44" spans="1:13" ht="16.5" customHeight="1">
      <c r="A44" s="694"/>
      <c r="B44" s="977"/>
      <c r="C44" s="978"/>
      <c r="D44" s="978"/>
      <c r="E44" s="978"/>
      <c r="F44" s="978"/>
      <c r="G44" s="978"/>
      <c r="H44" s="978"/>
      <c r="I44" s="978"/>
      <c r="J44" s="978"/>
      <c r="K44" s="978"/>
      <c r="L44" s="978"/>
    </row>
  </sheetData>
  <mergeCells count="12">
    <mergeCell ref="B44:L44"/>
    <mergeCell ref="A1:M1"/>
    <mergeCell ref="A2:M2"/>
    <mergeCell ref="A3:M3"/>
    <mergeCell ref="A4:M4"/>
    <mergeCell ref="A5:A7"/>
    <mergeCell ref="B5:B7"/>
    <mergeCell ref="C5:L5"/>
    <mergeCell ref="M5:M7"/>
    <mergeCell ref="C6:C7"/>
    <mergeCell ref="D6:L6"/>
    <mergeCell ref="A25:M25"/>
  </mergeCells>
  <pageMargins left="0.55118110236220474" right="0.23622047244094491" top="0.70866141732283472" bottom="0.51181102362204722" header="0.31496062992125984" footer="0.19685039370078741"/>
  <pageSetup paperSize="9" scale="95" fitToHeight="0" orientation="landscape" r:id="rId1"/>
  <headerFooter>
    <oddFooter>&amp;C&amp;14&amp;P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987" t="s">
        <v>505</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row>
    <row r="3" spans="1:56" s="310" customFormat="1" ht="15.6" customHeight="1">
      <c r="A3" s="988" t="s">
        <v>506</v>
      </c>
      <c r="B3" s="988"/>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989" t="s">
        <v>2293</v>
      </c>
      <c r="AH4" s="989"/>
      <c r="AI4" s="989"/>
      <c r="AJ4" s="989"/>
      <c r="AK4" s="989"/>
      <c r="AL4" s="989"/>
    </row>
    <row r="5" spans="1:56" s="310" customFormat="1" ht="39" customHeight="1">
      <c r="A5" s="990" t="s">
        <v>2294</v>
      </c>
      <c r="B5" s="990" t="s">
        <v>2295</v>
      </c>
      <c r="C5" s="991" t="s">
        <v>2296</v>
      </c>
      <c r="D5" s="990" t="s">
        <v>2297</v>
      </c>
      <c r="E5" s="990" t="s">
        <v>2298</v>
      </c>
      <c r="F5" s="990" t="s">
        <v>2299</v>
      </c>
      <c r="G5" s="990" t="s">
        <v>2300</v>
      </c>
      <c r="H5" s="990" t="s">
        <v>2301</v>
      </c>
      <c r="I5" s="990"/>
      <c r="J5" s="990"/>
      <c r="K5" s="990"/>
      <c r="L5" s="990"/>
      <c r="M5" s="990"/>
      <c r="N5" s="990" t="s">
        <v>2302</v>
      </c>
      <c r="O5" s="990"/>
      <c r="P5" s="990"/>
      <c r="Q5" s="990"/>
      <c r="R5" s="990"/>
      <c r="S5" s="990"/>
      <c r="T5" s="994" t="s">
        <v>2303</v>
      </c>
      <c r="U5" s="995"/>
      <c r="V5" s="996"/>
      <c r="W5" s="994" t="s">
        <v>2304</v>
      </c>
      <c r="X5" s="995"/>
      <c r="Y5" s="996"/>
      <c r="Z5" s="990" t="s">
        <v>2305</v>
      </c>
      <c r="AA5" s="990"/>
      <c r="AB5" s="990"/>
      <c r="AC5" s="990"/>
      <c r="AD5" s="990"/>
      <c r="AE5" s="990"/>
      <c r="AF5" s="990" t="s">
        <v>2306</v>
      </c>
      <c r="AG5" s="990"/>
      <c r="AH5" s="990"/>
      <c r="AI5" s="990"/>
      <c r="AJ5" s="990"/>
      <c r="AK5" s="990"/>
      <c r="AL5" s="990" t="s">
        <v>1894</v>
      </c>
    </row>
    <row r="6" spans="1:56" s="310" customFormat="1" ht="19.5" customHeight="1">
      <c r="A6" s="990"/>
      <c r="B6" s="990"/>
      <c r="C6" s="992"/>
      <c r="D6" s="990"/>
      <c r="E6" s="990"/>
      <c r="F6" s="990"/>
      <c r="G6" s="990"/>
      <c r="H6" s="990" t="s">
        <v>2307</v>
      </c>
      <c r="I6" s="990" t="s">
        <v>2308</v>
      </c>
      <c r="J6" s="990"/>
      <c r="K6" s="990"/>
      <c r="L6" s="990"/>
      <c r="M6" s="990"/>
      <c r="N6" s="990" t="s">
        <v>2307</v>
      </c>
      <c r="O6" s="990" t="s">
        <v>2309</v>
      </c>
      <c r="P6" s="990"/>
      <c r="Q6" s="990"/>
      <c r="R6" s="990"/>
      <c r="S6" s="990"/>
      <c r="T6" s="990" t="s">
        <v>2310</v>
      </c>
      <c r="U6" s="997" t="s">
        <v>2311</v>
      </c>
      <c r="V6" s="315"/>
      <c r="W6" s="990" t="s">
        <v>2310</v>
      </c>
      <c r="X6" s="997" t="s">
        <v>2061</v>
      </c>
      <c r="Y6" s="1003"/>
      <c r="Z6" s="990" t="s">
        <v>2310</v>
      </c>
      <c r="AA6" s="990" t="s">
        <v>1889</v>
      </c>
      <c r="AB6" s="990"/>
      <c r="AC6" s="990"/>
      <c r="AD6" s="990"/>
      <c r="AE6" s="990"/>
      <c r="AF6" s="990" t="s">
        <v>2310</v>
      </c>
      <c r="AG6" s="997" t="s">
        <v>2312</v>
      </c>
      <c r="AH6" s="316"/>
      <c r="AI6" s="316"/>
      <c r="AJ6" s="316"/>
      <c r="AK6" s="317"/>
      <c r="AL6" s="990"/>
    </row>
    <row r="7" spans="1:56" s="321" customFormat="1" ht="5.25" customHeight="1">
      <c r="A7" s="990"/>
      <c r="B7" s="990"/>
      <c r="C7" s="992"/>
      <c r="D7" s="990"/>
      <c r="E7" s="990"/>
      <c r="F7" s="990"/>
      <c r="G7" s="990"/>
      <c r="H7" s="990"/>
      <c r="I7" s="990"/>
      <c r="J7" s="990"/>
      <c r="K7" s="990"/>
      <c r="L7" s="990"/>
      <c r="M7" s="990"/>
      <c r="N7" s="990"/>
      <c r="O7" s="990"/>
      <c r="P7" s="990"/>
      <c r="Q7" s="990"/>
      <c r="R7" s="990"/>
      <c r="S7" s="990"/>
      <c r="T7" s="990"/>
      <c r="U7" s="998"/>
      <c r="V7" s="318" t="s">
        <v>2313</v>
      </c>
      <c r="W7" s="990"/>
      <c r="X7" s="999"/>
      <c r="Y7" s="1004"/>
      <c r="Z7" s="990"/>
      <c r="AA7" s="990"/>
      <c r="AB7" s="990"/>
      <c r="AC7" s="990"/>
      <c r="AD7" s="990"/>
      <c r="AE7" s="990"/>
      <c r="AF7" s="990"/>
      <c r="AG7" s="998"/>
      <c r="AH7" s="319"/>
      <c r="AI7" s="319"/>
      <c r="AJ7" s="319"/>
      <c r="AK7" s="320"/>
      <c r="AL7" s="990"/>
    </row>
    <row r="8" spans="1:56" s="321" customFormat="1" ht="24.75" customHeight="1">
      <c r="A8" s="990"/>
      <c r="B8" s="990"/>
      <c r="C8" s="992"/>
      <c r="D8" s="990"/>
      <c r="E8" s="990"/>
      <c r="F8" s="990"/>
      <c r="G8" s="990"/>
      <c r="H8" s="990"/>
      <c r="I8" s="990" t="s">
        <v>2310</v>
      </c>
      <c r="J8" s="997" t="s">
        <v>2311</v>
      </c>
      <c r="K8" s="322"/>
      <c r="L8" s="322"/>
      <c r="M8" s="315"/>
      <c r="N8" s="990"/>
      <c r="O8" s="990" t="s">
        <v>2310</v>
      </c>
      <c r="P8" s="990" t="s">
        <v>2061</v>
      </c>
      <c r="Q8" s="990"/>
      <c r="R8" s="990"/>
      <c r="S8" s="990"/>
      <c r="T8" s="990"/>
      <c r="U8" s="998"/>
      <c r="V8" s="323"/>
      <c r="W8" s="990"/>
      <c r="X8" s="991" t="s">
        <v>2077</v>
      </c>
      <c r="Y8" s="991" t="s">
        <v>2313</v>
      </c>
      <c r="Z8" s="990"/>
      <c r="AA8" s="990" t="s">
        <v>2077</v>
      </c>
      <c r="AB8" s="990" t="s">
        <v>2314</v>
      </c>
      <c r="AC8" s="990" t="s">
        <v>2315</v>
      </c>
      <c r="AD8" s="991" t="s">
        <v>2316</v>
      </c>
      <c r="AE8" s="990" t="s">
        <v>2317</v>
      </c>
      <c r="AF8" s="990"/>
      <c r="AG8" s="998"/>
      <c r="AH8" s="318" t="s">
        <v>2318</v>
      </c>
      <c r="AI8" s="318" t="s">
        <v>2319</v>
      </c>
      <c r="AJ8" s="318" t="s">
        <v>2316</v>
      </c>
      <c r="AK8" s="318" t="s">
        <v>2317</v>
      </c>
      <c r="AL8" s="990"/>
    </row>
    <row r="9" spans="1:56" s="321" customFormat="1" ht="24" customHeight="1">
      <c r="A9" s="990"/>
      <c r="B9" s="990"/>
      <c r="C9" s="993"/>
      <c r="D9" s="990"/>
      <c r="E9" s="990"/>
      <c r="F9" s="990"/>
      <c r="G9" s="990"/>
      <c r="H9" s="990"/>
      <c r="I9" s="990"/>
      <c r="J9" s="999"/>
      <c r="K9" s="314" t="s">
        <v>2318</v>
      </c>
      <c r="L9" s="314" t="s">
        <v>2319</v>
      </c>
      <c r="M9" s="314" t="s">
        <v>2320</v>
      </c>
      <c r="N9" s="990"/>
      <c r="O9" s="990"/>
      <c r="P9" s="314" t="s">
        <v>2321</v>
      </c>
      <c r="Q9" s="314" t="s">
        <v>2314</v>
      </c>
      <c r="R9" s="314" t="s">
        <v>2322</v>
      </c>
      <c r="S9" s="314" t="s">
        <v>2323</v>
      </c>
      <c r="T9" s="990"/>
      <c r="U9" s="999"/>
      <c r="V9" s="324"/>
      <c r="W9" s="990"/>
      <c r="X9" s="993"/>
      <c r="Y9" s="993"/>
      <c r="Z9" s="990"/>
      <c r="AA9" s="990"/>
      <c r="AB9" s="990"/>
      <c r="AC9" s="990"/>
      <c r="AD9" s="993"/>
      <c r="AE9" s="990"/>
      <c r="AF9" s="990"/>
      <c r="AG9" s="999"/>
      <c r="AH9" s="324"/>
      <c r="AI9" s="324"/>
      <c r="AJ9" s="324"/>
      <c r="AK9" s="324"/>
      <c r="AL9" s="990"/>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76.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1001" t="s">
        <v>495</v>
      </c>
      <c r="C1026" s="1001"/>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02"/>
    </row>
    <row r="1027" spans="2:38" ht="17.25" customHeight="1">
      <c r="B1027" s="1000" t="s">
        <v>496</v>
      </c>
      <c r="C1027" s="1000"/>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489"/>
      <c r="AE1027" s="489"/>
      <c r="AF1027" s="489"/>
      <c r="AG1027" s="489"/>
      <c r="AH1027" s="489"/>
      <c r="AI1027" s="489"/>
      <c r="AJ1027" s="489"/>
      <c r="AK1027" s="489"/>
      <c r="AL1027" s="489"/>
    </row>
  </sheetData>
  <mergeCells count="42">
    <mergeCell ref="I8:I9"/>
    <mergeCell ref="AA8:AA9"/>
    <mergeCell ref="AA6:AE7"/>
    <mergeCell ref="AF6:AF9"/>
    <mergeCell ref="X6:Y7"/>
    <mergeCell ref="Z6:Z9"/>
    <mergeCell ref="J8:J9"/>
    <mergeCell ref="O8:O9"/>
    <mergeCell ref="P8:S8"/>
    <mergeCell ref="AB8:AB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010" t="s">
        <v>502</v>
      </c>
      <c r="B1" s="1010"/>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1011" t="s">
        <v>2291</v>
      </c>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220"/>
      <c r="BU2" s="219"/>
      <c r="BV2" s="219"/>
      <c r="BW2" s="219"/>
      <c r="BX2" s="219"/>
      <c r="BY2" s="219"/>
      <c r="BZ2" s="219"/>
      <c r="CA2" s="219"/>
    </row>
    <row r="3" spans="1:142" s="144" customFormat="1" ht="15.6" customHeight="1">
      <c r="A3" s="1009" t="s">
        <v>506</v>
      </c>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1005" t="s">
        <v>1883</v>
      </c>
      <c r="B5" s="1005" t="s">
        <v>2281</v>
      </c>
      <c r="C5" s="1005" t="s">
        <v>2088</v>
      </c>
      <c r="D5" s="1012" t="s">
        <v>2089</v>
      </c>
      <c r="E5" s="1013"/>
      <c r="F5" s="1014"/>
      <c r="G5" s="632"/>
      <c r="H5" s="632"/>
      <c r="I5" s="632"/>
      <c r="J5" s="632"/>
      <c r="K5" s="633"/>
      <c r="L5" s="153"/>
      <c r="M5" s="153"/>
      <c r="N5" s="153"/>
      <c r="O5" s="1008" t="s">
        <v>1889</v>
      </c>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5" t="s">
        <v>1894</v>
      </c>
      <c r="BT5" s="223"/>
    </row>
    <row r="6" spans="1:142" ht="55.5" customHeight="1">
      <c r="A6" s="1005"/>
      <c r="B6" s="1005"/>
      <c r="C6" s="1005"/>
      <c r="D6" s="1015"/>
      <c r="E6" s="1016"/>
      <c r="F6" s="1017"/>
      <c r="G6" s="634"/>
      <c r="H6" s="634"/>
      <c r="I6" s="634"/>
      <c r="J6" s="634"/>
      <c r="K6" s="635"/>
      <c r="L6" s="153"/>
      <c r="M6" s="153"/>
      <c r="N6" s="153"/>
      <c r="O6" s="1005" t="s">
        <v>2090</v>
      </c>
      <c r="P6" s="1005"/>
      <c r="Q6" s="1005"/>
      <c r="R6" s="1005"/>
      <c r="S6" s="1005"/>
      <c r="T6" s="1005"/>
      <c r="U6" s="1005"/>
      <c r="V6" s="1005"/>
      <c r="W6" s="1005" t="s">
        <v>2091</v>
      </c>
      <c r="X6" s="1005"/>
      <c r="Y6" s="1005"/>
      <c r="Z6" s="1005"/>
      <c r="AA6" s="1005"/>
      <c r="AB6" s="1005"/>
      <c r="AC6" s="1005"/>
      <c r="AD6" s="1005"/>
      <c r="AE6" s="1005" t="s">
        <v>2092</v>
      </c>
      <c r="AF6" s="1005"/>
      <c r="AG6" s="1005"/>
      <c r="AH6" s="1005"/>
      <c r="AI6" s="1005"/>
      <c r="AJ6" s="1005"/>
      <c r="AK6" s="1005"/>
      <c r="AL6" s="1005"/>
      <c r="AM6" s="1005" t="s">
        <v>2093</v>
      </c>
      <c r="AN6" s="1005"/>
      <c r="AO6" s="1005"/>
      <c r="AP6" s="1005"/>
      <c r="AQ6" s="1005"/>
      <c r="AR6" s="1005"/>
      <c r="AS6" s="1005"/>
      <c r="AT6" s="1005"/>
      <c r="AU6" s="1005" t="s">
        <v>2094</v>
      </c>
      <c r="AV6" s="1005"/>
      <c r="AW6" s="1005"/>
      <c r="AX6" s="1005"/>
      <c r="AY6" s="1005"/>
      <c r="AZ6" s="1005"/>
      <c r="BA6" s="1005"/>
      <c r="BB6" s="1005"/>
      <c r="BC6" s="1005" t="s">
        <v>2095</v>
      </c>
      <c r="BD6" s="1005"/>
      <c r="BE6" s="1005"/>
      <c r="BF6" s="1005"/>
      <c r="BG6" s="1005"/>
      <c r="BH6" s="1005"/>
      <c r="BI6" s="1005"/>
      <c r="BJ6" s="1005"/>
      <c r="BK6" s="1005" t="s">
        <v>2096</v>
      </c>
      <c r="BL6" s="1005"/>
      <c r="BM6" s="1005"/>
      <c r="BN6" s="1005"/>
      <c r="BO6" s="1005"/>
      <c r="BP6" s="1005"/>
      <c r="BQ6" s="1005"/>
      <c r="BR6" s="1005"/>
      <c r="BS6" s="1005"/>
      <c r="BT6" s="223"/>
    </row>
    <row r="7" spans="1:142" ht="16.5" hidden="1" customHeight="1" outlineLevel="1">
      <c r="A7" s="1005"/>
      <c r="B7" s="1005"/>
      <c r="C7" s="1005"/>
      <c r="D7" s="1005" t="s">
        <v>2097</v>
      </c>
      <c r="E7" s="1005" t="s">
        <v>2062</v>
      </c>
      <c r="F7" s="1005" t="s">
        <v>2098</v>
      </c>
      <c r="G7" s="1008" t="s">
        <v>1889</v>
      </c>
      <c r="H7" s="1008"/>
      <c r="I7" s="1008"/>
      <c r="J7" s="1008"/>
      <c r="K7" s="1008"/>
      <c r="L7" s="149"/>
      <c r="M7" s="149"/>
      <c r="N7" s="149"/>
      <c r="O7" s="1005" t="s">
        <v>2097</v>
      </c>
      <c r="P7" s="1005" t="s">
        <v>2062</v>
      </c>
      <c r="Q7" s="1005" t="s">
        <v>2098</v>
      </c>
      <c r="R7" s="1008" t="s">
        <v>1889</v>
      </c>
      <c r="S7" s="1008"/>
      <c r="T7" s="1008"/>
      <c r="U7" s="1008"/>
      <c r="V7" s="1008"/>
      <c r="W7" s="1005" t="s">
        <v>2097</v>
      </c>
      <c r="X7" s="1005" t="s">
        <v>2062</v>
      </c>
      <c r="Y7" s="1005" t="s">
        <v>2098</v>
      </c>
      <c r="Z7" s="1008" t="s">
        <v>1889</v>
      </c>
      <c r="AA7" s="1008"/>
      <c r="AB7" s="1008"/>
      <c r="AC7" s="1008"/>
      <c r="AD7" s="1008"/>
      <c r="AE7" s="1005" t="s">
        <v>2097</v>
      </c>
      <c r="AF7" s="1005" t="s">
        <v>2062</v>
      </c>
      <c r="AG7" s="1005" t="s">
        <v>2098</v>
      </c>
      <c r="AH7" s="1008" t="s">
        <v>1889</v>
      </c>
      <c r="AI7" s="1008"/>
      <c r="AJ7" s="1008"/>
      <c r="AK7" s="1008"/>
      <c r="AL7" s="1008"/>
      <c r="AM7" s="1005" t="s">
        <v>2097</v>
      </c>
      <c r="AN7" s="1005" t="s">
        <v>2062</v>
      </c>
      <c r="AO7" s="1005" t="s">
        <v>2098</v>
      </c>
      <c r="AP7" s="1008" t="s">
        <v>1889</v>
      </c>
      <c r="AQ7" s="1008"/>
      <c r="AR7" s="1008"/>
      <c r="AS7" s="1008"/>
      <c r="AT7" s="1008"/>
      <c r="AU7" s="1005" t="s">
        <v>2097</v>
      </c>
      <c r="AV7" s="1005" t="s">
        <v>2062</v>
      </c>
      <c r="AW7" s="1005" t="s">
        <v>2098</v>
      </c>
      <c r="AX7" s="1008" t="s">
        <v>1889</v>
      </c>
      <c r="AY7" s="1008"/>
      <c r="AZ7" s="1008"/>
      <c r="BA7" s="1008"/>
      <c r="BB7" s="1008"/>
      <c r="BC7" s="1005" t="s">
        <v>2097</v>
      </c>
      <c r="BD7" s="1005" t="s">
        <v>2062</v>
      </c>
      <c r="BE7" s="1005" t="s">
        <v>2098</v>
      </c>
      <c r="BF7" s="1008" t="s">
        <v>1889</v>
      </c>
      <c r="BG7" s="1008"/>
      <c r="BH7" s="1008"/>
      <c r="BI7" s="1008"/>
      <c r="BJ7" s="1008"/>
      <c r="BK7" s="1005" t="s">
        <v>2097</v>
      </c>
      <c r="BL7" s="1005" t="s">
        <v>2062</v>
      </c>
      <c r="BM7" s="1005" t="s">
        <v>2098</v>
      </c>
      <c r="BN7" s="1008" t="s">
        <v>1889</v>
      </c>
      <c r="BO7" s="1008"/>
      <c r="BP7" s="1008"/>
      <c r="BQ7" s="1008"/>
      <c r="BR7" s="1008"/>
      <c r="BS7" s="1005"/>
      <c r="BT7" s="223"/>
    </row>
    <row r="8" spans="1:142" ht="15.75" hidden="1" customHeight="1" outlineLevel="1">
      <c r="A8" s="1005"/>
      <c r="B8" s="1005"/>
      <c r="C8" s="1005"/>
      <c r="D8" s="1005"/>
      <c r="E8" s="1005"/>
      <c r="F8" s="1005"/>
      <c r="G8" s="1007" t="s">
        <v>2099</v>
      </c>
      <c r="H8" s="1007" t="s">
        <v>2100</v>
      </c>
      <c r="I8" s="1006" t="s">
        <v>2101</v>
      </c>
      <c r="J8" s="1006" t="s">
        <v>2102</v>
      </c>
      <c r="K8" s="1006" t="s">
        <v>2103</v>
      </c>
      <c r="L8" s="150"/>
      <c r="M8" s="150"/>
      <c r="N8" s="150"/>
      <c r="O8" s="1005"/>
      <c r="P8" s="1005"/>
      <c r="Q8" s="1005"/>
      <c r="R8" s="1007" t="s">
        <v>2099</v>
      </c>
      <c r="S8" s="1007" t="s">
        <v>2100</v>
      </c>
      <c r="T8" s="1006" t="s">
        <v>2101</v>
      </c>
      <c r="U8" s="1006" t="s">
        <v>2102</v>
      </c>
      <c r="V8" s="1006" t="s">
        <v>2103</v>
      </c>
      <c r="W8" s="1005"/>
      <c r="X8" s="1005"/>
      <c r="Y8" s="1005"/>
      <c r="Z8" s="1007" t="s">
        <v>2099</v>
      </c>
      <c r="AA8" s="1007" t="s">
        <v>2100</v>
      </c>
      <c r="AB8" s="1006" t="s">
        <v>2101</v>
      </c>
      <c r="AC8" s="1006" t="s">
        <v>2102</v>
      </c>
      <c r="AD8" s="1006" t="s">
        <v>2103</v>
      </c>
      <c r="AE8" s="1005"/>
      <c r="AF8" s="1005"/>
      <c r="AG8" s="1005"/>
      <c r="AH8" s="1007" t="s">
        <v>2099</v>
      </c>
      <c r="AI8" s="1007" t="s">
        <v>2100</v>
      </c>
      <c r="AJ8" s="1006" t="s">
        <v>2101</v>
      </c>
      <c r="AK8" s="1006" t="s">
        <v>2102</v>
      </c>
      <c r="AL8" s="1006" t="s">
        <v>2103</v>
      </c>
      <c r="AM8" s="1005"/>
      <c r="AN8" s="1005"/>
      <c r="AO8" s="1005"/>
      <c r="AP8" s="1007" t="s">
        <v>2099</v>
      </c>
      <c r="AQ8" s="1007" t="s">
        <v>2100</v>
      </c>
      <c r="AR8" s="1006" t="s">
        <v>2101</v>
      </c>
      <c r="AS8" s="1006" t="s">
        <v>2102</v>
      </c>
      <c r="AT8" s="1006" t="s">
        <v>2103</v>
      </c>
      <c r="AU8" s="1005"/>
      <c r="AV8" s="1005"/>
      <c r="AW8" s="1005"/>
      <c r="AX8" s="1007" t="s">
        <v>2099</v>
      </c>
      <c r="AY8" s="1007" t="s">
        <v>2100</v>
      </c>
      <c r="AZ8" s="1006" t="s">
        <v>2101</v>
      </c>
      <c r="BA8" s="1006" t="s">
        <v>2102</v>
      </c>
      <c r="BB8" s="1006" t="s">
        <v>2103</v>
      </c>
      <c r="BC8" s="1005"/>
      <c r="BD8" s="1005"/>
      <c r="BE8" s="1005"/>
      <c r="BF8" s="1007" t="s">
        <v>2099</v>
      </c>
      <c r="BG8" s="1007" t="s">
        <v>2100</v>
      </c>
      <c r="BH8" s="1006" t="s">
        <v>2101</v>
      </c>
      <c r="BI8" s="1006" t="s">
        <v>2102</v>
      </c>
      <c r="BJ8" s="1006" t="s">
        <v>2103</v>
      </c>
      <c r="BK8" s="1005"/>
      <c r="BL8" s="1005"/>
      <c r="BM8" s="1005"/>
      <c r="BN8" s="1007" t="s">
        <v>2099</v>
      </c>
      <c r="BO8" s="1007" t="s">
        <v>2100</v>
      </c>
      <c r="BP8" s="1006" t="s">
        <v>2101</v>
      </c>
      <c r="BQ8" s="1006" t="s">
        <v>2102</v>
      </c>
      <c r="BR8" s="1006" t="s">
        <v>2103</v>
      </c>
      <c r="BS8" s="1005"/>
      <c r="BT8" s="223"/>
      <c r="BY8" s="151">
        <v>289680</v>
      </c>
    </row>
    <row r="9" spans="1:142" s="151" customFormat="1" ht="20.25" hidden="1" customHeight="1" outlineLevel="1">
      <c r="A9" s="1005"/>
      <c r="B9" s="1005"/>
      <c r="C9" s="1005"/>
      <c r="D9" s="1005"/>
      <c r="E9" s="1005"/>
      <c r="F9" s="1005"/>
      <c r="G9" s="1007"/>
      <c r="H9" s="1007"/>
      <c r="I9" s="1006"/>
      <c r="J9" s="1006"/>
      <c r="K9" s="1006"/>
      <c r="L9" s="150"/>
      <c r="M9" s="150"/>
      <c r="N9" s="150"/>
      <c r="O9" s="1005"/>
      <c r="P9" s="1005"/>
      <c r="Q9" s="1005"/>
      <c r="R9" s="1007"/>
      <c r="S9" s="1007"/>
      <c r="T9" s="1006"/>
      <c r="U9" s="1006"/>
      <c r="V9" s="1006"/>
      <c r="W9" s="1005"/>
      <c r="X9" s="1005"/>
      <c r="Y9" s="1005"/>
      <c r="Z9" s="1007"/>
      <c r="AA9" s="1007"/>
      <c r="AB9" s="1006"/>
      <c r="AC9" s="1006"/>
      <c r="AD9" s="1006"/>
      <c r="AE9" s="1005"/>
      <c r="AF9" s="1005"/>
      <c r="AG9" s="1005"/>
      <c r="AH9" s="1007"/>
      <c r="AI9" s="1007"/>
      <c r="AJ9" s="1006"/>
      <c r="AK9" s="1006"/>
      <c r="AL9" s="1006"/>
      <c r="AM9" s="1005"/>
      <c r="AN9" s="1005"/>
      <c r="AO9" s="1005"/>
      <c r="AP9" s="1007"/>
      <c r="AQ9" s="1007"/>
      <c r="AR9" s="1006"/>
      <c r="AS9" s="1006"/>
      <c r="AT9" s="1006"/>
      <c r="AU9" s="1005"/>
      <c r="AV9" s="1005"/>
      <c r="AW9" s="1005"/>
      <c r="AX9" s="1007"/>
      <c r="AY9" s="1007"/>
      <c r="AZ9" s="1006"/>
      <c r="BA9" s="1006"/>
      <c r="BB9" s="1006"/>
      <c r="BC9" s="1005"/>
      <c r="BD9" s="1005"/>
      <c r="BE9" s="1005"/>
      <c r="BF9" s="1007"/>
      <c r="BG9" s="1007"/>
      <c r="BH9" s="1006"/>
      <c r="BI9" s="1006"/>
      <c r="BJ9" s="1006"/>
      <c r="BK9" s="1005"/>
      <c r="BL9" s="1005"/>
      <c r="BM9" s="1005"/>
      <c r="BN9" s="1007"/>
      <c r="BO9" s="1007"/>
      <c r="BP9" s="1006"/>
      <c r="BQ9" s="1006"/>
      <c r="BR9" s="1006"/>
      <c r="BS9" s="1005"/>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1020"/>
      <c r="BZ131" s="1020"/>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1021" t="s">
        <v>2230</v>
      </c>
      <c r="BZ139" s="1021"/>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1022" t="s">
        <v>2274</v>
      </c>
      <c r="B219" s="1022"/>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1023" t="s">
        <v>2275</v>
      </c>
      <c r="B220" s="1024"/>
      <c r="C220" s="1024"/>
      <c r="D220" s="1024"/>
      <c r="E220" s="1024"/>
      <c r="F220" s="1024"/>
      <c r="G220" s="1024"/>
      <c r="H220" s="1024"/>
      <c r="I220" s="1024"/>
      <c r="J220" s="1024"/>
      <c r="K220" s="1024"/>
      <c r="L220" s="1024"/>
      <c r="M220" s="1024"/>
      <c r="N220" s="1024"/>
      <c r="O220" s="1024"/>
      <c r="P220" s="1024"/>
      <c r="Q220" s="1024"/>
      <c r="R220" s="1024"/>
      <c r="S220" s="1024"/>
      <c r="T220" s="1024"/>
      <c r="U220" s="1024"/>
      <c r="V220" s="1024"/>
      <c r="W220" s="1024"/>
      <c r="X220" s="1024"/>
      <c r="Y220" s="1024"/>
      <c r="Z220" s="1024"/>
      <c r="AA220" s="1024"/>
      <c r="AB220" s="1024"/>
      <c r="AC220" s="1024"/>
      <c r="AD220" s="1024"/>
      <c r="AE220" s="1024"/>
      <c r="AF220" s="1024"/>
      <c r="AG220" s="1024"/>
      <c r="AH220" s="1024"/>
      <c r="AI220" s="1024"/>
      <c r="AJ220" s="1024"/>
      <c r="AK220" s="1024"/>
      <c r="AL220" s="1024"/>
      <c r="AM220" s="1024"/>
      <c r="AN220" s="1024"/>
      <c r="AO220" s="1024"/>
      <c r="AP220" s="1024"/>
      <c r="AQ220" s="1024"/>
      <c r="AR220" s="1024"/>
      <c r="AS220" s="1024"/>
      <c r="AT220" s="1024"/>
      <c r="AU220" s="1024"/>
      <c r="AV220" s="1024"/>
      <c r="AW220" s="1024"/>
      <c r="AX220" s="1024"/>
      <c r="AY220" s="1024"/>
      <c r="AZ220" s="1024"/>
      <c r="BA220" s="1024"/>
      <c r="BB220" s="1024"/>
      <c r="BC220" s="1024"/>
      <c r="BD220" s="1024"/>
      <c r="BE220" s="1024"/>
      <c r="BF220" s="1024"/>
      <c r="BG220" s="1024"/>
      <c r="BH220" s="1024"/>
      <c r="BI220" s="1024"/>
      <c r="BJ220" s="1024"/>
      <c r="BK220" s="1024"/>
      <c r="BL220" s="1024"/>
      <c r="BM220" s="1024"/>
      <c r="BN220" s="1024"/>
      <c r="BO220" s="1024"/>
      <c r="BP220" s="1024"/>
      <c r="BQ220" s="1024"/>
      <c r="BR220" s="1024"/>
      <c r="BS220" s="1024"/>
      <c r="BT220" s="305"/>
    </row>
    <row r="221" spans="1:142" ht="24.75" customHeight="1">
      <c r="A221" s="1023" t="s">
        <v>2276</v>
      </c>
      <c r="B221" s="1024"/>
      <c r="C221" s="1024"/>
      <c r="D221" s="1024"/>
      <c r="E221" s="1024"/>
      <c r="F221" s="1024"/>
      <c r="G221" s="1024"/>
      <c r="H221" s="1024"/>
      <c r="I221" s="1024"/>
      <c r="J221" s="1024"/>
      <c r="K221" s="1024"/>
      <c r="L221" s="1024"/>
      <c r="M221" s="1024"/>
      <c r="N221" s="1024"/>
      <c r="O221" s="1024"/>
      <c r="P221" s="1024"/>
      <c r="Q221" s="1024"/>
      <c r="R221" s="1024"/>
      <c r="S221" s="1024"/>
      <c r="T221" s="1024"/>
      <c r="U221" s="1024"/>
      <c r="V221" s="1024"/>
      <c r="W221" s="1024"/>
      <c r="X221" s="1024"/>
      <c r="Y221" s="1024"/>
      <c r="Z221" s="1024"/>
      <c r="AA221" s="1024"/>
      <c r="AB221" s="1024"/>
      <c r="AC221" s="1024"/>
      <c r="AD221" s="1024"/>
      <c r="AE221" s="1024"/>
      <c r="AF221" s="1024"/>
      <c r="AG221" s="1024"/>
      <c r="AH221" s="1024"/>
      <c r="AI221" s="1024"/>
      <c r="AJ221" s="1024"/>
      <c r="AK221" s="1024"/>
      <c r="AL221" s="1024"/>
      <c r="AM221" s="1024"/>
      <c r="AN221" s="1024"/>
      <c r="AO221" s="1024"/>
      <c r="AP221" s="1024"/>
      <c r="AQ221" s="1024"/>
      <c r="AR221" s="1024"/>
      <c r="AS221" s="1024"/>
      <c r="AT221" s="1024"/>
      <c r="AU221" s="1024"/>
      <c r="AV221" s="1024"/>
      <c r="AW221" s="1024"/>
      <c r="AX221" s="1024"/>
      <c r="AY221" s="1024"/>
      <c r="AZ221" s="1024"/>
      <c r="BA221" s="1024"/>
      <c r="BB221" s="1024"/>
      <c r="BC221" s="1024"/>
      <c r="BD221" s="1024"/>
      <c r="BE221" s="1024"/>
      <c r="BF221" s="1024"/>
      <c r="BG221" s="1024"/>
      <c r="BH221" s="1024"/>
      <c r="BI221" s="1024"/>
      <c r="BJ221" s="1024"/>
      <c r="BK221" s="1024"/>
      <c r="BL221" s="1024"/>
      <c r="BM221" s="1024"/>
      <c r="BN221" s="1024"/>
      <c r="BO221" s="1024"/>
      <c r="BP221" s="1024"/>
      <c r="BQ221" s="1024"/>
      <c r="BR221" s="1024"/>
      <c r="BS221" s="1024"/>
      <c r="BT221" s="630"/>
    </row>
    <row r="222" spans="1:142" ht="20.100000000000001" customHeight="1">
      <c r="A222" s="1025" t="s">
        <v>2277</v>
      </c>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c r="Z222" s="1025"/>
      <c r="AA222" s="1025"/>
      <c r="AB222" s="1025"/>
      <c r="AC222" s="1025"/>
      <c r="AD222" s="1025"/>
      <c r="AE222" s="1025"/>
      <c r="AF222" s="1025"/>
      <c r="AG222" s="1025"/>
      <c r="AH222" s="1025"/>
      <c r="AI222" s="1025"/>
      <c r="AJ222" s="1025"/>
      <c r="AK222" s="1025"/>
      <c r="AL222" s="1025"/>
      <c r="AM222" s="1025"/>
      <c r="AN222" s="1025"/>
      <c r="AO222" s="1025"/>
      <c r="AP222" s="1025"/>
      <c r="AQ222" s="1025"/>
      <c r="AR222" s="1025"/>
      <c r="AS222" s="1025"/>
      <c r="AT222" s="1025"/>
      <c r="AU222" s="1025"/>
      <c r="AV222" s="1025"/>
      <c r="AW222" s="1025"/>
      <c r="AX222" s="1025"/>
      <c r="AY222" s="1025"/>
      <c r="AZ222" s="1025"/>
      <c r="BA222" s="1025"/>
      <c r="BB222" s="1025"/>
      <c r="BC222" s="1025"/>
      <c r="BD222" s="1025"/>
      <c r="BE222" s="1025"/>
      <c r="BF222" s="1025"/>
      <c r="BG222" s="1025"/>
      <c r="BH222" s="1025"/>
      <c r="BI222" s="1025"/>
      <c r="BJ222" s="1025"/>
      <c r="BK222" s="1025"/>
      <c r="BL222" s="1025"/>
      <c r="BM222" s="1025"/>
      <c r="BN222" s="1025"/>
      <c r="BO222" s="1025"/>
      <c r="BP222" s="1025"/>
      <c r="BQ222" s="1025"/>
      <c r="BR222" s="1025"/>
      <c r="BS222" s="1025"/>
      <c r="BT222" s="305"/>
    </row>
    <row r="223" spans="1:142" ht="20.100000000000001" customHeight="1">
      <c r="A223" s="1025" t="s">
        <v>2278</v>
      </c>
      <c r="B223" s="1025"/>
      <c r="C223" s="1025"/>
      <c r="D223" s="1025"/>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c r="Z223" s="1025"/>
      <c r="AA223" s="1025"/>
      <c r="AB223" s="1025"/>
      <c r="AC223" s="1025"/>
      <c r="AD223" s="1025"/>
      <c r="AE223" s="1025"/>
      <c r="AF223" s="1025"/>
      <c r="AG223" s="1025"/>
      <c r="AH223" s="1025"/>
      <c r="AI223" s="1025"/>
      <c r="AJ223" s="1025"/>
      <c r="AK223" s="1025"/>
      <c r="AL223" s="1025"/>
      <c r="AM223" s="1025"/>
      <c r="AN223" s="1025"/>
      <c r="AO223" s="1025"/>
      <c r="AP223" s="1025"/>
      <c r="AQ223" s="1025"/>
      <c r="AR223" s="1025"/>
      <c r="AS223" s="1025"/>
      <c r="AT223" s="1025"/>
      <c r="AU223" s="1025"/>
      <c r="AV223" s="1025"/>
      <c r="AW223" s="1025"/>
      <c r="AX223" s="1025"/>
      <c r="AY223" s="1025"/>
      <c r="AZ223" s="1025"/>
      <c r="BA223" s="1025"/>
      <c r="BB223" s="1025"/>
      <c r="BC223" s="1025"/>
      <c r="BD223" s="1025"/>
      <c r="BE223" s="1025"/>
      <c r="BF223" s="1025"/>
      <c r="BG223" s="1025"/>
      <c r="BH223" s="1025"/>
      <c r="BI223" s="1025"/>
      <c r="BJ223" s="1025"/>
      <c r="BK223" s="1025"/>
      <c r="BL223" s="1025"/>
      <c r="BM223" s="1025"/>
      <c r="BN223" s="1025"/>
      <c r="BO223" s="1025"/>
      <c r="BP223" s="1025"/>
      <c r="BQ223" s="1025"/>
      <c r="BR223" s="1025"/>
      <c r="BS223" s="1025"/>
      <c r="BT223" s="305"/>
    </row>
    <row r="224" spans="1:142" ht="65.25" customHeight="1">
      <c r="A224" s="1023" t="s">
        <v>2279</v>
      </c>
      <c r="B224" s="1024"/>
      <c r="C224" s="1024"/>
      <c r="D224" s="1024"/>
      <c r="E224" s="1024"/>
      <c r="F224" s="1024"/>
      <c r="G224" s="1024"/>
      <c r="H224" s="1024"/>
      <c r="I224" s="1024"/>
      <c r="J224" s="1024"/>
      <c r="K224" s="1024"/>
      <c r="L224" s="1024"/>
      <c r="M224" s="1024"/>
      <c r="N224" s="1024"/>
      <c r="O224" s="1024"/>
      <c r="P224" s="1024"/>
      <c r="Q224" s="1024"/>
      <c r="R224" s="1024"/>
      <c r="S224" s="1024"/>
      <c r="T224" s="1024"/>
      <c r="U224" s="1024"/>
      <c r="V224" s="1024"/>
      <c r="W224" s="1024"/>
      <c r="X224" s="1024"/>
      <c r="Y224" s="1024"/>
      <c r="Z224" s="1024"/>
      <c r="AA224" s="1024"/>
      <c r="AB224" s="1024"/>
      <c r="AC224" s="1024"/>
      <c r="AD224" s="1024"/>
      <c r="AE224" s="1024"/>
      <c r="AF224" s="1024"/>
      <c r="AG224" s="1024"/>
      <c r="AH224" s="1024"/>
      <c r="AI224" s="1024"/>
      <c r="AJ224" s="1024"/>
      <c r="AK224" s="1024"/>
      <c r="AL224" s="1024"/>
      <c r="AM224" s="1024"/>
      <c r="AN224" s="1024"/>
      <c r="AO224" s="1024"/>
      <c r="AP224" s="1024"/>
      <c r="AQ224" s="1024"/>
      <c r="AR224" s="1024"/>
      <c r="AS224" s="1024"/>
      <c r="AT224" s="1024"/>
      <c r="AU224" s="1024"/>
      <c r="AV224" s="1024"/>
      <c r="AW224" s="1024"/>
      <c r="AX224" s="1024"/>
      <c r="AY224" s="1024"/>
      <c r="AZ224" s="1024"/>
      <c r="BA224" s="1024"/>
      <c r="BB224" s="1024"/>
      <c r="BC224" s="1024"/>
      <c r="BD224" s="1024"/>
      <c r="BE224" s="1024"/>
      <c r="BF224" s="1024"/>
      <c r="BG224" s="1024"/>
      <c r="BH224" s="1024"/>
      <c r="BI224" s="1024"/>
      <c r="BJ224" s="1024"/>
      <c r="BK224" s="1024"/>
      <c r="BL224" s="1024"/>
      <c r="BM224" s="1024"/>
      <c r="BN224" s="1024"/>
      <c r="BO224" s="1024"/>
      <c r="BP224" s="1024"/>
      <c r="BQ224" s="1024"/>
      <c r="BR224" s="1024"/>
      <c r="BS224" s="1024"/>
      <c r="BT224" s="305"/>
    </row>
    <row r="225" spans="1:72" ht="28.5" customHeight="1">
      <c r="A225" s="1025" t="s">
        <v>522</v>
      </c>
      <c r="B225" s="1025"/>
      <c r="C225" s="1025"/>
      <c r="D225" s="1025"/>
      <c r="E225" s="1025"/>
      <c r="F225" s="1025"/>
      <c r="G225" s="1025"/>
      <c r="H225" s="1025"/>
      <c r="I225" s="1025"/>
      <c r="J225" s="1025"/>
      <c r="K225" s="1025"/>
      <c r="L225" s="1025"/>
      <c r="M225" s="1025"/>
      <c r="N225" s="1025"/>
      <c r="O225" s="1025"/>
      <c r="P225" s="1025"/>
      <c r="Q225" s="1025"/>
      <c r="R225" s="1025"/>
      <c r="S225" s="1025"/>
      <c r="T225" s="1025"/>
      <c r="U225" s="1025"/>
      <c r="V225" s="1025"/>
      <c r="W225" s="1025"/>
      <c r="X225" s="1025"/>
      <c r="Y225" s="1025"/>
      <c r="Z225" s="1025"/>
      <c r="AA225" s="1025"/>
      <c r="AB225" s="1025"/>
      <c r="AC225" s="1025"/>
      <c r="AD225" s="1025"/>
      <c r="AE225" s="1025"/>
      <c r="AF225" s="1025"/>
      <c r="AG225" s="1025"/>
      <c r="AH225" s="1025"/>
      <c r="AI225" s="1025"/>
      <c r="AJ225" s="1025"/>
      <c r="AK225" s="1025"/>
      <c r="AL225" s="1025"/>
      <c r="AM225" s="1025"/>
      <c r="AN225" s="1025"/>
      <c r="AO225" s="1025"/>
      <c r="AP225" s="1025"/>
      <c r="AQ225" s="1025"/>
      <c r="AR225" s="1025"/>
      <c r="AS225" s="1025"/>
      <c r="AT225" s="1025"/>
      <c r="AU225" s="1025"/>
      <c r="AV225" s="1025"/>
      <c r="AW225" s="1025"/>
      <c r="AX225" s="1025"/>
      <c r="AY225" s="1025"/>
      <c r="AZ225" s="1025"/>
      <c r="BA225" s="1025"/>
      <c r="BB225" s="1025"/>
      <c r="BC225" s="1025"/>
      <c r="BD225" s="1025"/>
      <c r="BE225" s="1025"/>
      <c r="BF225" s="1025"/>
      <c r="BG225" s="1025"/>
      <c r="BH225" s="1025"/>
      <c r="BI225" s="1025"/>
      <c r="BJ225" s="1025"/>
      <c r="BK225" s="1025"/>
      <c r="BL225" s="1025"/>
      <c r="BM225" s="1025"/>
      <c r="BN225" s="1025"/>
      <c r="BO225" s="1025"/>
      <c r="BP225" s="1025"/>
      <c r="BQ225" s="1025"/>
      <c r="BR225" s="1025"/>
      <c r="BS225" s="1025"/>
      <c r="BT225" s="305"/>
    </row>
    <row r="226" spans="1:72" ht="21" hidden="1" customHeight="1" outlineLevel="1">
      <c r="A226" s="1025"/>
      <c r="B226" s="1025"/>
      <c r="C226" s="1025"/>
      <c r="D226" s="1025"/>
      <c r="E226" s="1025"/>
      <c r="F226" s="1025"/>
      <c r="G226" s="1025"/>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25"/>
      <c r="AC226" s="1025"/>
      <c r="AD226" s="1025"/>
      <c r="AE226" s="1025"/>
      <c r="AF226" s="1025"/>
      <c r="AG226" s="1025"/>
      <c r="AH226" s="1025"/>
      <c r="AI226" s="1025"/>
      <c r="AJ226" s="1025"/>
      <c r="AK226" s="1025"/>
      <c r="AL226" s="1025"/>
      <c r="AM226" s="1025"/>
      <c r="AN226" s="1025"/>
      <c r="AO226" s="1025"/>
      <c r="AP226" s="1025"/>
      <c r="AQ226" s="1025"/>
      <c r="AR226" s="1025"/>
      <c r="AS226" s="1025"/>
      <c r="AT226" s="1025"/>
      <c r="AU226" s="1025"/>
      <c r="AV226" s="1025"/>
      <c r="AW226" s="1025"/>
      <c r="AX226" s="1025"/>
      <c r="AY226" s="1025"/>
      <c r="AZ226" s="1025"/>
      <c r="BA226" s="1025"/>
      <c r="BB226" s="1025"/>
      <c r="BC226" s="1025"/>
      <c r="BD226" s="1025"/>
      <c r="BE226" s="1025"/>
      <c r="BF226" s="1025"/>
      <c r="BG226" s="1025"/>
      <c r="BH226" s="1025"/>
      <c r="BI226" s="1025"/>
      <c r="BJ226" s="1025"/>
      <c r="BK226" s="1025"/>
      <c r="BL226" s="1025"/>
      <c r="BM226" s="1025"/>
      <c r="BN226" s="1025"/>
      <c r="BO226" s="1025"/>
      <c r="BP226" s="1025"/>
      <c r="BQ226" s="1025"/>
      <c r="BR226" s="1025"/>
      <c r="BS226" s="1025"/>
      <c r="BT226" s="305"/>
    </row>
    <row r="227" spans="1:72" ht="27.75" customHeight="1" collapsed="1">
      <c r="A227" s="1025"/>
      <c r="B227" s="1025"/>
      <c r="C227" s="1025"/>
      <c r="D227" s="1025"/>
      <c r="E227" s="1025"/>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c r="Z227" s="1025"/>
      <c r="AA227" s="1025"/>
      <c r="AB227" s="1025"/>
      <c r="AC227" s="1025"/>
      <c r="AD227" s="1025"/>
      <c r="AE227" s="1025"/>
      <c r="AF227" s="1025"/>
      <c r="AG227" s="1025"/>
      <c r="AH227" s="1025"/>
      <c r="AI227" s="1025"/>
      <c r="AJ227" s="1025"/>
      <c r="AK227" s="1025"/>
      <c r="AL227" s="1025"/>
      <c r="AM227" s="1025"/>
      <c r="AN227" s="1025"/>
      <c r="AO227" s="1025"/>
      <c r="AP227" s="1025"/>
      <c r="AQ227" s="1025"/>
      <c r="AR227" s="1025"/>
      <c r="AS227" s="1025"/>
      <c r="AT227" s="1025"/>
      <c r="AU227" s="1025"/>
      <c r="AV227" s="1025"/>
      <c r="AW227" s="1025"/>
      <c r="AX227" s="1025"/>
      <c r="AY227" s="1025"/>
      <c r="AZ227" s="1025"/>
      <c r="BA227" s="1025"/>
      <c r="BB227" s="1025"/>
      <c r="BC227" s="1025"/>
      <c r="BD227" s="1025"/>
      <c r="BE227" s="1025"/>
      <c r="BF227" s="1025"/>
      <c r="BG227" s="1025"/>
      <c r="BH227" s="1025"/>
      <c r="BI227" s="1025"/>
      <c r="BJ227" s="1025"/>
      <c r="BK227" s="1025"/>
      <c r="BL227" s="1025"/>
      <c r="BM227" s="1025"/>
      <c r="BN227" s="1025"/>
      <c r="BO227" s="1025"/>
      <c r="BP227" s="1025"/>
      <c r="BQ227" s="1025"/>
      <c r="BR227" s="1025"/>
      <c r="BS227" s="1025"/>
      <c r="BT227" s="305"/>
    </row>
    <row r="228" spans="1:72" ht="29.25" customHeight="1">
      <c r="A228" s="1018"/>
      <c r="B228" s="1019"/>
      <c r="C228" s="1019"/>
      <c r="D228" s="1019"/>
      <c r="E228" s="1019"/>
      <c r="F228" s="1019"/>
      <c r="G228" s="1019"/>
      <c r="H228" s="1019"/>
      <c r="I228" s="1019"/>
      <c r="J228" s="1019"/>
      <c r="K228" s="1019"/>
      <c r="L228" s="1019"/>
      <c r="M228" s="1019"/>
      <c r="N228" s="1019"/>
      <c r="O228" s="1019"/>
      <c r="P228" s="1019"/>
      <c r="Q228" s="1019"/>
      <c r="R228" s="1019"/>
      <c r="S228" s="1019"/>
      <c r="T228" s="1019"/>
      <c r="U228" s="1019"/>
      <c r="V228" s="1019"/>
      <c r="W228" s="1019"/>
      <c r="X228" s="1019"/>
      <c r="Y228" s="1019"/>
      <c r="Z228" s="1019"/>
      <c r="AA228" s="1019"/>
      <c r="AB228" s="1019"/>
      <c r="AC228" s="1019"/>
      <c r="AD228" s="1019"/>
      <c r="AE228" s="1019"/>
      <c r="AF228" s="1019"/>
      <c r="AG228" s="1019"/>
      <c r="AH228" s="1019"/>
      <c r="AI228" s="1019"/>
      <c r="AJ228" s="1019"/>
      <c r="AK228" s="1019"/>
      <c r="AL228" s="1019"/>
      <c r="AM228" s="1019"/>
      <c r="AN228" s="1019"/>
      <c r="AO228" s="1019"/>
      <c r="AP228" s="1019"/>
      <c r="AQ228" s="1019"/>
      <c r="AR228" s="1019"/>
      <c r="AS228" s="1019"/>
      <c r="AT228" s="1019"/>
      <c r="AU228" s="1019"/>
      <c r="AV228" s="1019"/>
      <c r="AW228" s="1019"/>
      <c r="AX228" s="1019"/>
      <c r="AY228" s="1019"/>
      <c r="AZ228" s="1019"/>
      <c r="BA228" s="1019"/>
      <c r="BB228" s="1019"/>
      <c r="BC228" s="1019"/>
      <c r="BD228" s="1019"/>
      <c r="BE228" s="1019"/>
      <c r="BF228" s="1019"/>
      <c r="BG228" s="1019"/>
      <c r="BH228" s="1019"/>
      <c r="BI228" s="1019"/>
      <c r="BJ228" s="1019"/>
      <c r="BK228" s="1019"/>
      <c r="BL228" s="1019"/>
      <c r="BM228" s="1019"/>
      <c r="BN228" s="1019"/>
      <c r="BO228" s="1019"/>
      <c r="BP228" s="1019"/>
      <c r="BQ228" s="1019"/>
      <c r="BR228" s="1019"/>
      <c r="BS228" s="1019"/>
      <c r="BT228" s="630"/>
    </row>
    <row r="229" spans="1:72" ht="22.5" customHeight="1">
      <c r="A229" s="1025"/>
      <c r="B229" s="1025"/>
      <c r="C229" s="1025"/>
      <c r="D229" s="1025"/>
      <c r="E229" s="1025"/>
      <c r="F229" s="1025"/>
      <c r="G229" s="1025"/>
      <c r="H229" s="1025"/>
      <c r="I229" s="1025"/>
      <c r="J229" s="1025"/>
      <c r="K229" s="1025"/>
      <c r="L229" s="1025"/>
      <c r="M229" s="1025"/>
      <c r="N229" s="1025"/>
      <c r="O229" s="1025"/>
      <c r="P229" s="1025"/>
      <c r="Q229" s="1025"/>
      <c r="R229" s="1025"/>
      <c r="S229" s="1025"/>
      <c r="T229" s="1025"/>
      <c r="U229" s="1025"/>
      <c r="V229" s="1025"/>
      <c r="W229" s="1025"/>
      <c r="X229" s="1025"/>
      <c r="Y229" s="1025"/>
      <c r="Z229" s="1025"/>
      <c r="AA229" s="1025"/>
      <c r="AB229" s="1025"/>
      <c r="AC229" s="1025"/>
      <c r="AD229" s="1025"/>
      <c r="AE229" s="1025"/>
      <c r="AF229" s="1025"/>
      <c r="AG229" s="1025"/>
      <c r="AH229" s="1025"/>
      <c r="AI229" s="1025"/>
      <c r="AJ229" s="1025"/>
      <c r="AK229" s="1025"/>
      <c r="AL229" s="1025"/>
      <c r="AM229" s="1025"/>
      <c r="AN229" s="1025"/>
      <c r="AO229" s="1025"/>
      <c r="AP229" s="1025"/>
      <c r="AQ229" s="1025"/>
      <c r="AR229" s="1025"/>
      <c r="AS229" s="1025"/>
      <c r="AT229" s="1025"/>
      <c r="AU229" s="1025"/>
      <c r="AV229" s="1025"/>
      <c r="AW229" s="1025"/>
      <c r="AX229" s="1025"/>
      <c r="AY229" s="1025"/>
      <c r="AZ229" s="1025"/>
      <c r="BA229" s="1025"/>
      <c r="BB229" s="1025"/>
      <c r="BC229" s="1025"/>
      <c r="BD229" s="1025"/>
      <c r="BE229" s="1025"/>
      <c r="BF229" s="1025"/>
      <c r="BG229" s="1025"/>
      <c r="BH229" s="1025"/>
      <c r="BI229" s="1025"/>
      <c r="BJ229" s="1025"/>
      <c r="BK229" s="1025"/>
      <c r="BL229" s="1025"/>
      <c r="BM229" s="1025"/>
      <c r="BN229" s="1025"/>
      <c r="BO229" s="1025"/>
      <c r="BP229" s="1025"/>
      <c r="BQ229" s="1025"/>
      <c r="BR229" s="1025"/>
      <c r="BS229" s="1025"/>
      <c r="BT229" s="305"/>
    </row>
    <row r="230" spans="1:72" ht="32.25" customHeight="1">
      <c r="A230" s="1025"/>
      <c r="B230" s="1025"/>
      <c r="C230" s="1025"/>
      <c r="D230" s="1025"/>
      <c r="E230" s="1025"/>
      <c r="F230" s="1025"/>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1025"/>
      <c r="AB230" s="1025"/>
      <c r="AC230" s="1025"/>
      <c r="AD230" s="1025"/>
      <c r="AE230" s="1025"/>
      <c r="AF230" s="1025"/>
      <c r="AG230" s="1025"/>
      <c r="AH230" s="1025"/>
      <c r="AI230" s="1025"/>
      <c r="AJ230" s="1025"/>
      <c r="AK230" s="1025"/>
      <c r="AL230" s="1025"/>
      <c r="AM230" s="1025"/>
      <c r="AN230" s="1025"/>
      <c r="AO230" s="1025"/>
      <c r="AP230" s="1025"/>
      <c r="AQ230" s="1025"/>
      <c r="AR230" s="1025"/>
      <c r="AS230" s="1025"/>
      <c r="AT230" s="1025"/>
      <c r="AU230" s="1025"/>
      <c r="AV230" s="1025"/>
      <c r="AW230" s="1025"/>
      <c r="AX230" s="1025"/>
      <c r="AY230" s="1025"/>
      <c r="AZ230" s="1025"/>
      <c r="BA230" s="1025"/>
      <c r="BB230" s="1025"/>
      <c r="BC230" s="1025"/>
      <c r="BD230" s="1025"/>
      <c r="BE230" s="1025"/>
      <c r="BF230" s="1025"/>
      <c r="BG230" s="1025"/>
      <c r="BH230" s="1025"/>
      <c r="BI230" s="1025"/>
      <c r="BJ230" s="1025"/>
      <c r="BK230" s="1025"/>
      <c r="BL230" s="1025"/>
      <c r="BM230" s="1025"/>
      <c r="BN230" s="1025"/>
      <c r="BO230" s="1025"/>
      <c r="BP230" s="1025"/>
      <c r="BQ230" s="1025"/>
      <c r="BR230" s="1025"/>
      <c r="BS230" s="1025"/>
      <c r="BT230" s="305"/>
    </row>
    <row r="231" spans="1:72" ht="54.75" customHeight="1">
      <c r="A231" s="1025"/>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c r="AD231" s="1025"/>
      <c r="AE231" s="1025"/>
      <c r="AF231" s="1025"/>
      <c r="AG231" s="1025"/>
      <c r="AH231" s="1025"/>
      <c r="AI231" s="1025"/>
      <c r="AJ231" s="1025"/>
      <c r="AK231" s="1025"/>
      <c r="AL231" s="1025"/>
      <c r="AM231" s="1025"/>
      <c r="AN231" s="1025"/>
      <c r="AO231" s="1025"/>
      <c r="AP231" s="1025"/>
      <c r="AQ231" s="1025"/>
      <c r="AR231" s="1025"/>
      <c r="AS231" s="1025"/>
      <c r="AT231" s="1025"/>
      <c r="AU231" s="1025"/>
      <c r="AV231" s="1025"/>
      <c r="AW231" s="1025"/>
      <c r="AX231" s="1025"/>
      <c r="AY231" s="1025"/>
      <c r="AZ231" s="1025"/>
      <c r="BA231" s="1025"/>
      <c r="BB231" s="1025"/>
      <c r="BC231" s="1025"/>
      <c r="BD231" s="1025"/>
      <c r="BE231" s="1025"/>
      <c r="BF231" s="1025"/>
      <c r="BG231" s="1025"/>
      <c r="BH231" s="1025"/>
      <c r="BI231" s="1025"/>
      <c r="BJ231" s="1025"/>
      <c r="BK231" s="1025"/>
      <c r="BL231" s="1025"/>
      <c r="BM231" s="1025"/>
      <c r="BN231" s="1025"/>
      <c r="BO231" s="1025"/>
      <c r="BP231" s="1025"/>
      <c r="BQ231" s="1025"/>
      <c r="BR231" s="1025"/>
      <c r="BS231" s="1025"/>
      <c r="BT231" s="305"/>
    </row>
    <row r="232" spans="1:72" ht="20.2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c r="AD232" s="1025"/>
      <c r="AE232" s="1025"/>
      <c r="AF232" s="1025"/>
      <c r="AG232" s="1025"/>
      <c r="AH232" s="1025"/>
      <c r="AI232" s="1025"/>
      <c r="AJ232" s="1025"/>
      <c r="AK232" s="1025"/>
      <c r="AL232" s="1025"/>
      <c r="AM232" s="1025"/>
      <c r="AN232" s="1025"/>
      <c r="AO232" s="1025"/>
      <c r="AP232" s="1025"/>
      <c r="AQ232" s="1025"/>
      <c r="AR232" s="1025"/>
      <c r="AS232" s="1025"/>
      <c r="AT232" s="1025"/>
      <c r="AU232" s="1025"/>
      <c r="AV232" s="1025"/>
      <c r="AW232" s="1025"/>
      <c r="AX232" s="1025"/>
      <c r="AY232" s="1025"/>
      <c r="AZ232" s="1025"/>
      <c r="BA232" s="1025"/>
      <c r="BB232" s="1025"/>
      <c r="BC232" s="1025"/>
      <c r="BD232" s="1025"/>
      <c r="BE232" s="1025"/>
      <c r="BF232" s="1025"/>
      <c r="BG232" s="1025"/>
      <c r="BH232" s="1025"/>
      <c r="BI232" s="1025"/>
      <c r="BJ232" s="1025"/>
      <c r="BK232" s="1025"/>
      <c r="BL232" s="1025"/>
      <c r="BM232" s="1025"/>
      <c r="BN232" s="1025"/>
      <c r="BO232" s="1025"/>
      <c r="BP232" s="1025"/>
      <c r="BQ232" s="1025"/>
      <c r="BR232" s="1025"/>
      <c r="BS232" s="1025"/>
      <c r="BT232" s="305"/>
    </row>
    <row r="233" spans="1:72" ht="30" customHeight="1">
      <c r="A233" s="1026"/>
      <c r="B233" s="1025"/>
      <c r="C233" s="1025"/>
      <c r="D233" s="1025"/>
      <c r="E233" s="1025"/>
      <c r="F233" s="1025"/>
      <c r="G233" s="1025"/>
      <c r="H233" s="1025"/>
      <c r="I233" s="1025"/>
      <c r="J233" s="1025"/>
      <c r="K233" s="1025"/>
      <c r="L233" s="1025"/>
      <c r="M233" s="1025"/>
      <c r="N233" s="1025"/>
      <c r="O233" s="1025"/>
      <c r="P233" s="1025"/>
      <c r="Q233" s="1025"/>
      <c r="R233" s="1025"/>
      <c r="S233" s="1025"/>
      <c r="T233" s="1025"/>
      <c r="U233" s="1025"/>
      <c r="V233" s="1025"/>
      <c r="W233" s="1025"/>
      <c r="X233" s="1025"/>
      <c r="Y233" s="1025"/>
      <c r="Z233" s="1025"/>
      <c r="AA233" s="1025"/>
      <c r="AB233" s="1025"/>
      <c r="AC233" s="1025"/>
      <c r="AD233" s="1025"/>
      <c r="AE233" s="1025"/>
      <c r="AF233" s="1025"/>
      <c r="AG233" s="1025"/>
      <c r="AH233" s="1025"/>
      <c r="AI233" s="1025"/>
      <c r="AJ233" s="1025"/>
      <c r="AK233" s="1025"/>
      <c r="AL233" s="1025"/>
      <c r="AM233" s="1025"/>
      <c r="AN233" s="1025"/>
      <c r="AO233" s="1025"/>
      <c r="AP233" s="1025"/>
      <c r="AQ233" s="1025"/>
      <c r="AR233" s="1025"/>
      <c r="AS233" s="1025"/>
      <c r="AT233" s="1025"/>
      <c r="AU233" s="1025"/>
      <c r="AV233" s="1025"/>
      <c r="AW233" s="1025"/>
      <c r="AX233" s="1025"/>
      <c r="AY233" s="1025"/>
      <c r="AZ233" s="1025"/>
      <c r="BA233" s="1025"/>
      <c r="BB233" s="1025"/>
      <c r="BC233" s="1025"/>
      <c r="BD233" s="1025"/>
      <c r="BE233" s="1025"/>
      <c r="BF233" s="1025"/>
      <c r="BG233" s="1025"/>
      <c r="BH233" s="1025"/>
      <c r="BI233" s="1025"/>
      <c r="BJ233" s="1025"/>
      <c r="BK233" s="1025"/>
      <c r="BL233" s="1025"/>
      <c r="BM233" s="1025"/>
      <c r="BN233" s="1025"/>
      <c r="BO233" s="1025"/>
      <c r="BP233" s="1025"/>
      <c r="BQ233" s="1025"/>
      <c r="BR233" s="1025"/>
      <c r="BS233" s="1025"/>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29</vt:i4>
      </vt:variant>
    </vt:vector>
  </HeadingPairs>
  <TitlesOfParts>
    <vt:vector size="45" baseType="lpstr">
      <vt:lpstr>PL 03B</vt:lpstr>
      <vt:lpstr>PL 03A</vt:lpstr>
      <vt:lpstr>PL 03</vt:lpstr>
      <vt:lpstr>B02-DTPT NSTW</vt:lpstr>
      <vt:lpstr>PL I</vt:lpstr>
      <vt:lpstr>PL II</vt:lpstr>
      <vt:lpstr>PL III</vt:lpstr>
      <vt:lpstr>PL 05</vt:lpstr>
      <vt:lpstr>PL 04B</vt:lpstr>
      <vt:lpstr>PL 04A</vt:lpstr>
      <vt:lpstr>PL 04</vt:lpstr>
      <vt:lpstr>PL IV</vt:lpstr>
      <vt:lpstr>PLV</vt:lpstr>
      <vt:lpstr>PLVI</vt:lpstr>
      <vt:lpstr>PL VII</vt:lpstr>
      <vt:lpstr>PL VIII</vt:lpstr>
      <vt:lpstr>'PL 03'!Print_Area</vt:lpstr>
      <vt:lpstr>'PL 03A'!Print_Area</vt:lpstr>
      <vt:lpstr>'PL 03B'!Print_Area</vt:lpstr>
      <vt:lpstr>'PL 04'!Print_Area</vt:lpstr>
      <vt:lpstr>'PL 04A'!Print_Area</vt:lpstr>
      <vt:lpstr>'PL 04B'!Print_Area</vt:lpstr>
      <vt:lpstr>'PL 05'!Print_Area</vt:lpstr>
      <vt:lpstr>'PL I'!Print_Area</vt:lpstr>
      <vt:lpstr>'PL II'!Print_Area</vt:lpstr>
      <vt:lpstr>'PL III'!Print_Area</vt:lpstr>
      <vt:lpstr>'PL IV'!Print_Area</vt:lpstr>
      <vt:lpstr>'PL VII'!Print_Area</vt:lpstr>
      <vt:lpstr>'PL VIII'!Print_Area</vt:lpstr>
      <vt:lpstr>PLV!Print_Area</vt:lpstr>
      <vt:lpstr>PLVI!Print_Area</vt:lpstr>
      <vt:lpstr>'PL 03'!Print_Titles</vt:lpstr>
      <vt:lpstr>'PL 03A'!Print_Titles</vt:lpstr>
      <vt:lpstr>'PL 03B'!Print_Titles</vt:lpstr>
      <vt:lpstr>'PL 04'!Print_Titles</vt:lpstr>
      <vt:lpstr>'PL 04A'!Print_Titles</vt:lpstr>
      <vt:lpstr>'PL 04B'!Print_Titles</vt:lpstr>
      <vt:lpstr>'PL 05'!Print_Titles</vt:lpstr>
      <vt:lpstr>'PL II'!Print_Titles</vt:lpstr>
      <vt:lpstr>'PL III'!Print_Titles</vt:lpstr>
      <vt:lpstr>'PL IV'!Print_Titles</vt:lpstr>
      <vt:lpstr>'PL VII'!Print_Titles</vt:lpstr>
      <vt:lpstr>'PL VIII'!Print_Titles</vt:lpstr>
      <vt:lpstr>PLV!Print_Titles</vt:lpstr>
      <vt:lpstr>PLVI!Print_Titles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2022-10-03T01:25:27Z</cp:lastPrinted>
  <dcterms:created xsi:type="dcterms:W3CDTF">2018-01-29T21:43:48Z</dcterms:created>
  <dcterms:modified xsi:type="dcterms:W3CDTF">2022-10-03T01:25:31Z</dcterms:modified>
</cp:coreProperties>
</file>