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E:\PHONG TAI CHINH\BAO CAO\Ky hop thu 4_Khoa XV_12.2022\Trinh ky lan 2\"/>
    </mc:Choice>
  </mc:AlternateContent>
  <xr:revisionPtr revIDLastSave="0" documentId="13_ncr:1_{F12891D9-6D8C-44E0-AE5A-7C026AD71657}" xr6:coauthVersionLast="47" xr6:coauthVersionMax="47" xr10:uidLastSave="{00000000-0000-0000-0000-000000000000}"/>
  <bookViews>
    <workbookView xWindow="-120" yWindow="-120" windowWidth="24240" windowHeight="13140" activeTab="5" xr2:uid="{C9AC5E70-69D8-4E30-93FD-025C90187ABB}"/>
  </bookViews>
  <sheets>
    <sheet name="15" sheetId="24" r:id="rId1"/>
    <sheet name="16" sheetId="25" r:id="rId2"/>
    <sheet name="17" sheetId="48" r:id="rId3"/>
    <sheet name="30" sheetId="31" r:id="rId4"/>
    <sheet name="32" sheetId="34" r:id="rId5"/>
    <sheet name="33" sheetId="56" r:id="rId6"/>
    <sheet name="34" sheetId="36" r:id="rId7"/>
    <sheet name="35" sheetId="37" r:id="rId8"/>
    <sheet name="36" sheetId="38" r:id="rId9"/>
    <sheet name="37" sheetId="39" r:id="rId10"/>
    <sheet name="39" sheetId="41" r:id="rId11"/>
    <sheet name="41" sheetId="42" r:id="rId12"/>
    <sheet name="42" sheetId="43" r:id="rId13"/>
    <sheet name="46" sheetId="49"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#N/A</definedName>
    <definedName name="__">#N/A</definedName>
    <definedName name="___">#N/A</definedName>
    <definedName name="____">#N/A</definedName>
    <definedName name="_________a1" hidden="1">{"'Sheet1'!$L$16"}</definedName>
    <definedName name="_________B1" localSheetId="0" hidden="1">{"'Sheet1'!$L$16"}</definedName>
    <definedName name="_________B1" localSheetId="1" hidden="1">{"'Sheet1'!$L$16"}</definedName>
    <definedName name="_________B1" localSheetId="2" hidden="1">{"'Sheet1'!$L$16"}</definedName>
    <definedName name="_________B1" localSheetId="3" hidden="1">{"'Sheet1'!$L$16"}</definedName>
    <definedName name="_________B1" localSheetId="4" hidden="1">{"'Sheet1'!$L$16"}</definedName>
    <definedName name="_________B1" localSheetId="5" hidden="1">{"'Sheet1'!$L$16"}</definedName>
    <definedName name="_________B1" localSheetId="6" hidden="1">{"'Sheet1'!$L$16"}</definedName>
    <definedName name="_________B1" localSheetId="8" hidden="1">{"'Sheet1'!$L$16"}</definedName>
    <definedName name="_________B1" localSheetId="9" hidden="1">{"'Sheet1'!$L$16"}</definedName>
    <definedName name="_________B1" localSheetId="10" hidden="1">{"'Sheet1'!$L$16"}</definedName>
    <definedName name="_________B1" localSheetId="12" hidden="1">{"'Sheet1'!$L$16"}</definedName>
    <definedName name="_________B1" hidden="1">{"'Sheet1'!$L$16"}</definedName>
    <definedName name="_________PA3" hidden="1">{"'Sheet1'!$L$16"}</definedName>
    <definedName name="_________Pl2" localSheetId="0" hidden="1">{"'Sheet1'!$L$16"}</definedName>
    <definedName name="_________Pl2" localSheetId="1" hidden="1">{"'Sheet1'!$L$16"}</definedName>
    <definedName name="_________Pl2" localSheetId="2" hidden="1">{"'Sheet1'!$L$16"}</definedName>
    <definedName name="_________Pl2" localSheetId="3" hidden="1">{"'Sheet1'!$L$16"}</definedName>
    <definedName name="_________Pl2" localSheetId="4" hidden="1">{"'Sheet1'!$L$16"}</definedName>
    <definedName name="_________Pl2" localSheetId="5" hidden="1">{"'Sheet1'!$L$16"}</definedName>
    <definedName name="_________Pl2" localSheetId="6" hidden="1">{"'Sheet1'!$L$16"}</definedName>
    <definedName name="_________Pl2" localSheetId="8" hidden="1">{"'Sheet1'!$L$16"}</definedName>
    <definedName name="_________Pl2" localSheetId="9" hidden="1">{"'Sheet1'!$L$16"}</definedName>
    <definedName name="_________Pl2" localSheetId="10" hidden="1">{"'Sheet1'!$L$16"}</definedName>
    <definedName name="_________Pl2" localSheetId="12" hidden="1">{"'Sheet1'!$L$16"}</definedName>
    <definedName name="_________Pl2" hidden="1">{"'Sheet1'!$L$16"}</definedName>
    <definedName name="________NSO2" localSheetId="0" hidden="1">{"'Sheet1'!$L$16"}</definedName>
    <definedName name="________NSO2" localSheetId="1" hidden="1">{"'Sheet1'!$L$16"}</definedName>
    <definedName name="________NSO2" localSheetId="2" hidden="1">{"'Sheet1'!$L$16"}</definedName>
    <definedName name="________NSO2" localSheetId="3" hidden="1">{"'Sheet1'!$L$16"}</definedName>
    <definedName name="________NSO2" localSheetId="4" hidden="1">{"'Sheet1'!$L$16"}</definedName>
    <definedName name="________NSO2" localSheetId="5" hidden="1">{"'Sheet1'!$L$16"}</definedName>
    <definedName name="________NSO2" localSheetId="6" hidden="1">{"'Sheet1'!$L$16"}</definedName>
    <definedName name="________NSO2" localSheetId="8" hidden="1">{"'Sheet1'!$L$16"}</definedName>
    <definedName name="________NSO2" localSheetId="9" hidden="1">{"'Sheet1'!$L$16"}</definedName>
    <definedName name="________NSO2" localSheetId="10" hidden="1">{"'Sheet1'!$L$16"}</definedName>
    <definedName name="________NSO2" localSheetId="12" hidden="1">{"'Sheet1'!$L$16"}</definedName>
    <definedName name="________NSO2" hidden="1">{"'Sheet1'!$L$16"}</definedName>
    <definedName name="_______a1" hidden="1">{"'Sheet1'!$L$16"}</definedName>
    <definedName name="_______B1" localSheetId="0" hidden="1">{"'Sheet1'!$L$16"}</definedName>
    <definedName name="_______B1" localSheetId="1" hidden="1">{"'Sheet1'!$L$16"}</definedName>
    <definedName name="_______B1" localSheetId="2" hidden="1">{"'Sheet1'!$L$16"}</definedName>
    <definedName name="_______B1" localSheetId="3" hidden="1">{"'Sheet1'!$L$16"}</definedName>
    <definedName name="_______B1" localSheetId="4" hidden="1">{"'Sheet1'!$L$16"}</definedName>
    <definedName name="_______B1" localSheetId="5" hidden="1">{"'Sheet1'!$L$16"}</definedName>
    <definedName name="_______B1" localSheetId="6" hidden="1">{"'Sheet1'!$L$16"}</definedName>
    <definedName name="_______B1" localSheetId="8" hidden="1">{"'Sheet1'!$L$16"}</definedName>
    <definedName name="_______B1" localSheetId="9" hidden="1">{"'Sheet1'!$L$16"}</definedName>
    <definedName name="_______B1" localSheetId="10" hidden="1">{"'Sheet1'!$L$16"}</definedName>
    <definedName name="_______B1" localSheetId="12" hidden="1">{"'Sheet1'!$L$16"}</definedName>
    <definedName name="_______B1" hidden="1">{"'Sheet1'!$L$16"}</definedName>
    <definedName name="_______NSO2" localSheetId="5" hidden="1">{"'Sheet1'!$L$16"}</definedName>
    <definedName name="_______NSO2" hidden="1">{"'Sheet1'!$L$16"}</definedName>
    <definedName name="_______PA3" hidden="1">{"'Sheet1'!$L$16"}</definedName>
    <definedName name="_______Pl2" localSheetId="0" hidden="1">{"'Sheet1'!$L$16"}</definedName>
    <definedName name="_______Pl2" localSheetId="1" hidden="1">{"'Sheet1'!$L$16"}</definedName>
    <definedName name="_______Pl2" localSheetId="2" hidden="1">{"'Sheet1'!$L$16"}</definedName>
    <definedName name="_______Pl2" localSheetId="3" hidden="1">{"'Sheet1'!$L$16"}</definedName>
    <definedName name="_______Pl2" localSheetId="4" hidden="1">{"'Sheet1'!$L$16"}</definedName>
    <definedName name="_______Pl2" localSheetId="5" hidden="1">{"'Sheet1'!$L$16"}</definedName>
    <definedName name="_______Pl2" localSheetId="6" hidden="1">{"'Sheet1'!$L$16"}</definedName>
    <definedName name="_______Pl2" localSheetId="8" hidden="1">{"'Sheet1'!$L$16"}</definedName>
    <definedName name="_______Pl2" localSheetId="9" hidden="1">{"'Sheet1'!$L$16"}</definedName>
    <definedName name="_______Pl2" localSheetId="10" hidden="1">{"'Sheet1'!$L$16"}</definedName>
    <definedName name="_______Pl2" localSheetId="12" hidden="1">{"'Sheet1'!$L$16"}</definedName>
    <definedName name="_______Pl2" hidden="1">{"'Sheet1'!$L$16"}</definedName>
    <definedName name="_______Q3" localSheetId="0" hidden="1">{"'Sheet1'!$L$16"}</definedName>
    <definedName name="_______Q3" localSheetId="1" hidden="1">{"'Sheet1'!$L$16"}</definedName>
    <definedName name="_______Q3" localSheetId="2" hidden="1">{"'Sheet1'!$L$16"}</definedName>
    <definedName name="_______Q3" localSheetId="3" hidden="1">{"'Sheet1'!$L$16"}</definedName>
    <definedName name="_______Q3" localSheetId="4" hidden="1">{"'Sheet1'!$L$16"}</definedName>
    <definedName name="_______Q3" localSheetId="5" hidden="1">{"'Sheet1'!$L$16"}</definedName>
    <definedName name="_______Q3" localSheetId="6" hidden="1">{"'Sheet1'!$L$16"}</definedName>
    <definedName name="_______Q3" localSheetId="8" hidden="1">{"'Sheet1'!$L$16"}</definedName>
    <definedName name="_______Q3" localSheetId="9" hidden="1">{"'Sheet1'!$L$16"}</definedName>
    <definedName name="_______Q3" localSheetId="10" hidden="1">{"'Sheet1'!$L$16"}</definedName>
    <definedName name="_______Q3" localSheetId="12" hidden="1">{"'Sheet1'!$L$16"}</definedName>
    <definedName name="_______Q3" hidden="1">{"'Sheet1'!$L$16"}</definedName>
    <definedName name="______a1" hidden="1">{"'Sheet1'!$L$16"}</definedName>
    <definedName name="______B1" localSheetId="0" hidden="1">{"'Sheet1'!$L$16"}</definedName>
    <definedName name="______B1" localSheetId="1" hidden="1">{"'Sheet1'!$L$16"}</definedName>
    <definedName name="______B1" localSheetId="2" hidden="1">{"'Sheet1'!$L$16"}</definedName>
    <definedName name="______B1" localSheetId="3" hidden="1">{"'Sheet1'!$L$16"}</definedName>
    <definedName name="______B1" localSheetId="4" hidden="1">{"'Sheet1'!$L$16"}</definedName>
    <definedName name="______B1" localSheetId="5" hidden="1">{"'Sheet1'!$L$16"}</definedName>
    <definedName name="______B1" localSheetId="6" hidden="1">{"'Sheet1'!$L$16"}</definedName>
    <definedName name="______B1" localSheetId="8" hidden="1">{"'Sheet1'!$L$16"}</definedName>
    <definedName name="______B1" localSheetId="9" hidden="1">{"'Sheet1'!$L$16"}</definedName>
    <definedName name="______B1" localSheetId="10" hidden="1">{"'Sheet1'!$L$16"}</definedName>
    <definedName name="______B1" localSheetId="12" hidden="1">{"'Sheet1'!$L$16"}</definedName>
    <definedName name="______B1" hidden="1">{"'Sheet1'!$L$16"}</definedName>
    <definedName name="______h1" hidden="1">{"'Sheet1'!$L$16"}</definedName>
    <definedName name="______h10" hidden="1">{#N/A,#N/A,FALSE,"Chi tiÆt"}</definedName>
    <definedName name="______h2" hidden="1">{"'Sheet1'!$L$16"}</definedName>
    <definedName name="______h3" hidden="1">{"'Sheet1'!$L$16"}</definedName>
    <definedName name="______h5" hidden="1">{"'Sheet1'!$L$16"}</definedName>
    <definedName name="______h6" hidden="1">{"'Sheet1'!$L$16"}</definedName>
    <definedName name="______h7" hidden="1">{"'Sheet1'!$L$16"}</definedName>
    <definedName name="______h8" hidden="1">{"'Sheet1'!$L$16"}</definedName>
    <definedName name="______h9" hidden="1">{"'Sheet1'!$L$16"}</definedName>
    <definedName name="______NSO2" localSheetId="0" hidden="1">{"'Sheet1'!$L$16"}</definedName>
    <definedName name="______NSO2" localSheetId="1" hidden="1">{"'Sheet1'!$L$16"}</definedName>
    <definedName name="______NSO2" localSheetId="2" hidden="1">{"'Sheet1'!$L$16"}</definedName>
    <definedName name="______NSO2" localSheetId="3" hidden="1">{"'Sheet1'!$L$16"}</definedName>
    <definedName name="______NSO2" localSheetId="4" hidden="1">{"'Sheet1'!$L$16"}</definedName>
    <definedName name="______NSO2" localSheetId="5" hidden="1">{"'Sheet1'!$L$16"}</definedName>
    <definedName name="______NSO2" localSheetId="6" hidden="1">{"'Sheet1'!$L$16"}</definedName>
    <definedName name="______NSO2" localSheetId="8" hidden="1">{"'Sheet1'!$L$16"}</definedName>
    <definedName name="______NSO2" localSheetId="9" hidden="1">{"'Sheet1'!$L$16"}</definedName>
    <definedName name="______NSO2" localSheetId="10" hidden="1">{"'Sheet1'!$L$16"}</definedName>
    <definedName name="______NSO2" localSheetId="12" hidden="1">{"'Sheet1'!$L$16"}</definedName>
    <definedName name="______NSO2" hidden="1">{"'Sheet1'!$L$16"}</definedName>
    <definedName name="______PA3" hidden="1">{"'Sheet1'!$L$16"}</definedName>
    <definedName name="______Pl2" localSheetId="0" hidden="1">{"'Sheet1'!$L$16"}</definedName>
    <definedName name="______Pl2" localSheetId="1" hidden="1">{"'Sheet1'!$L$16"}</definedName>
    <definedName name="______Pl2" localSheetId="2" hidden="1">{"'Sheet1'!$L$16"}</definedName>
    <definedName name="______Pl2" localSheetId="3" hidden="1">{"'Sheet1'!$L$16"}</definedName>
    <definedName name="______Pl2" localSheetId="4" hidden="1">{"'Sheet1'!$L$16"}</definedName>
    <definedName name="______Pl2" localSheetId="5" hidden="1">{"'Sheet1'!$L$16"}</definedName>
    <definedName name="______Pl2" localSheetId="6" hidden="1">{"'Sheet1'!$L$16"}</definedName>
    <definedName name="______Pl2" localSheetId="8" hidden="1">{"'Sheet1'!$L$16"}</definedName>
    <definedName name="______Pl2" localSheetId="9" hidden="1">{"'Sheet1'!$L$16"}</definedName>
    <definedName name="______Pl2" localSheetId="10" hidden="1">{"'Sheet1'!$L$16"}</definedName>
    <definedName name="______Pl2" localSheetId="12" hidden="1">{"'Sheet1'!$L$16"}</definedName>
    <definedName name="______Pl2" hidden="1">{"'Sheet1'!$L$16"}</definedName>
    <definedName name="______vl2" hidden="1">{"'Sheet1'!$L$16"}</definedName>
    <definedName name="_____a1" localSheetId="5" hidden="1">{"'Sheet1'!$L$16"}</definedName>
    <definedName name="_____a1" hidden="1">{"'Sheet1'!$L$16"}</definedName>
    <definedName name="_____a129" localSheetId="5" hidden="1">{"Offgrid",#N/A,FALSE,"OFFGRID";"Region",#N/A,FALSE,"REGION";"Offgrid -2",#N/A,FALSE,"OFFGRID";"WTP",#N/A,FALSE,"WTP";"WTP -2",#N/A,FALSE,"WTP";"Project",#N/A,FALSE,"PROJECT";"Summary -2",#N/A,FALSE,"SUMMARY"}</definedName>
    <definedName name="_____a129" hidden="1">{"Offgrid",#N/A,FALSE,"OFFGRID";"Region",#N/A,FALSE,"REGION";"Offgrid -2",#N/A,FALSE,"OFFGRID";"WTP",#N/A,FALSE,"WTP";"WTP -2",#N/A,FALSE,"WTP";"Project",#N/A,FALSE,"PROJECT";"Summary -2",#N/A,FALSE,"SUMMARY"}</definedName>
    <definedName name="_____a130" localSheetId="5" hidden="1">{"Offgrid",#N/A,FALSE,"OFFGRID";"Region",#N/A,FALSE,"REGION";"Offgrid -2",#N/A,FALSE,"OFFGRID";"WTP",#N/A,FALSE,"WTP";"WTP -2",#N/A,FALSE,"WTP";"Project",#N/A,FALSE,"PROJECT";"Summary -2",#N/A,FALSE,"SUMMARY"}</definedName>
    <definedName name="_____a130" hidden="1">{"Offgrid",#N/A,FALSE,"OFFGRID";"Region",#N/A,FALSE,"REGION";"Offgrid -2",#N/A,FALSE,"OFFGRID";"WTP",#N/A,FALSE,"WTP";"WTP -2",#N/A,FALSE,"WTP";"Project",#N/A,FALSE,"PROJECT";"Summary -2",#N/A,FALSE,"SUMMARY"}</definedName>
    <definedName name="_____B1" localSheetId="0" hidden="1">{"'Sheet1'!$L$16"}</definedName>
    <definedName name="_____B1" localSheetId="1" hidden="1">{"'Sheet1'!$L$16"}</definedName>
    <definedName name="_____B1" localSheetId="2" hidden="1">{"'Sheet1'!$L$16"}</definedName>
    <definedName name="_____B1" localSheetId="3" hidden="1">{"'Sheet1'!$L$16"}</definedName>
    <definedName name="_____B1" localSheetId="4" hidden="1">{"'Sheet1'!$L$16"}</definedName>
    <definedName name="_____B1" localSheetId="5" hidden="1">{"'Sheet1'!$L$16"}</definedName>
    <definedName name="_____B1" localSheetId="6" hidden="1">{"'Sheet1'!$L$16"}</definedName>
    <definedName name="_____B1" localSheetId="8" hidden="1">{"'Sheet1'!$L$16"}</definedName>
    <definedName name="_____B1" localSheetId="9" hidden="1">{"'Sheet1'!$L$16"}</definedName>
    <definedName name="_____B1" localSheetId="10" hidden="1">{"'Sheet1'!$L$16"}</definedName>
    <definedName name="_____B1" localSheetId="12" hidden="1">{"'Sheet1'!$L$16"}</definedName>
    <definedName name="_____B1" hidden="1">{"'Sheet1'!$L$16"}</definedName>
    <definedName name="_____cep1" localSheetId="5" hidden="1">{"'Sheet1'!$L$16"}</definedName>
    <definedName name="_____cep1" hidden="1">{"'Sheet1'!$L$16"}</definedName>
    <definedName name="_____Coc39" localSheetId="5" hidden="1">{"'Sheet1'!$L$16"}</definedName>
    <definedName name="_____Coc39" hidden="1">{"'Sheet1'!$L$16"}</definedName>
    <definedName name="_____Goi8" localSheetId="5" hidden="1">{"'Sheet1'!$L$16"}</definedName>
    <definedName name="_____Goi8" hidden="1">{"'Sheet1'!$L$16"}</definedName>
    <definedName name="_____h1" localSheetId="5" hidden="1">{"'Sheet1'!$L$16"}</definedName>
    <definedName name="_____h1" hidden="1">{"'Sheet1'!$L$16"}</definedName>
    <definedName name="_____h10" hidden="1">{#N/A,#N/A,FALSE,"Chi tiÆt"}</definedName>
    <definedName name="_____h2" hidden="1">{"'Sheet1'!$L$16"}</definedName>
    <definedName name="_____h3" hidden="1">{"'Sheet1'!$L$16"}</definedName>
    <definedName name="_____h5" hidden="1">{"'Sheet1'!$L$16"}</definedName>
    <definedName name="_____h6" hidden="1">{"'Sheet1'!$L$16"}</definedName>
    <definedName name="_____h7" hidden="1">{"'Sheet1'!$L$16"}</definedName>
    <definedName name="_____h8" hidden="1">{"'Sheet1'!$L$16"}</definedName>
    <definedName name="_____h9" hidden="1">{"'Sheet1'!$L$16"}</definedName>
    <definedName name="_____hu1" localSheetId="5" hidden="1">{"'Sheet1'!$L$16"}</definedName>
    <definedName name="_____hu1" hidden="1">{"'Sheet1'!$L$16"}</definedName>
    <definedName name="_____hu2" localSheetId="5" hidden="1">{"'Sheet1'!$L$16"}</definedName>
    <definedName name="_____hu2" hidden="1">{"'Sheet1'!$L$16"}</definedName>
    <definedName name="_____hu5" localSheetId="5" hidden="1">{"'Sheet1'!$L$16"}</definedName>
    <definedName name="_____hu5" hidden="1">{"'Sheet1'!$L$16"}</definedName>
    <definedName name="_____hu6" localSheetId="5" hidden="1">{"'Sheet1'!$L$16"}</definedName>
    <definedName name="_____hu6" hidden="1">{"'Sheet1'!$L$16"}</definedName>
    <definedName name="_____Lan1" localSheetId="5" hidden="1">{"'Sheet1'!$L$16"}</definedName>
    <definedName name="_____Lan1" hidden="1">{"'Sheet1'!$L$16"}</definedName>
    <definedName name="_____LAN3" localSheetId="5" hidden="1">{"'Sheet1'!$L$16"}</definedName>
    <definedName name="_____LAN3" hidden="1">{"'Sheet1'!$L$16"}</definedName>
    <definedName name="_____lk2" localSheetId="5" hidden="1">{"'Sheet1'!$L$16"}</definedName>
    <definedName name="_____lk2" hidden="1">{"'Sheet1'!$L$16"}</definedName>
    <definedName name="_____NSO2" localSheetId="0" hidden="1">{"'Sheet1'!$L$16"}</definedName>
    <definedName name="_____NSO2" localSheetId="1" hidden="1">{"'Sheet1'!$L$16"}</definedName>
    <definedName name="_____NSO2" localSheetId="2" hidden="1">{"'Sheet1'!$L$16"}</definedName>
    <definedName name="_____NSO2" localSheetId="3" hidden="1">{"'Sheet1'!$L$16"}</definedName>
    <definedName name="_____NSO2" localSheetId="4" hidden="1">{"'Sheet1'!$L$16"}</definedName>
    <definedName name="_____NSO2" localSheetId="5" hidden="1">{"'Sheet1'!$L$16"}</definedName>
    <definedName name="_____NSO2" localSheetId="6" hidden="1">{"'Sheet1'!$L$16"}</definedName>
    <definedName name="_____NSO2" localSheetId="8" hidden="1">{"'Sheet1'!$L$16"}</definedName>
    <definedName name="_____NSO2" localSheetId="9" hidden="1">{"'Sheet1'!$L$16"}</definedName>
    <definedName name="_____NSO2" localSheetId="10" hidden="1">{"'Sheet1'!$L$16"}</definedName>
    <definedName name="_____NSO2" localSheetId="12" hidden="1">{"'Sheet1'!$L$16"}</definedName>
    <definedName name="_____NSO2" hidden="1">{"'Sheet1'!$L$16"}</definedName>
    <definedName name="_____PA3" hidden="1">{"'Sheet1'!$L$16"}</definedName>
    <definedName name="_____Pl2" localSheetId="0" hidden="1">{"'Sheet1'!$L$16"}</definedName>
    <definedName name="_____Pl2" localSheetId="1" hidden="1">{"'Sheet1'!$L$16"}</definedName>
    <definedName name="_____Pl2" localSheetId="2" hidden="1">{"'Sheet1'!$L$16"}</definedName>
    <definedName name="_____Pl2" localSheetId="3" hidden="1">{"'Sheet1'!$L$16"}</definedName>
    <definedName name="_____Pl2" localSheetId="4" hidden="1">{"'Sheet1'!$L$16"}</definedName>
    <definedName name="_____Pl2" localSheetId="5" hidden="1">{"'Sheet1'!$L$16"}</definedName>
    <definedName name="_____Pl2" localSheetId="6" hidden="1">{"'Sheet1'!$L$16"}</definedName>
    <definedName name="_____Pl2" localSheetId="8" hidden="1">{"'Sheet1'!$L$16"}</definedName>
    <definedName name="_____Pl2" localSheetId="9" hidden="1">{"'Sheet1'!$L$16"}</definedName>
    <definedName name="_____Pl2" localSheetId="10" hidden="1">{"'Sheet1'!$L$16"}</definedName>
    <definedName name="_____Pl2" localSheetId="12" hidden="1">{"'Sheet1'!$L$16"}</definedName>
    <definedName name="_____Pl2" hidden="1">{"'Sheet1'!$L$16"}</definedName>
    <definedName name="_____Q3" localSheetId="0" hidden="1">{"'Sheet1'!$L$16"}</definedName>
    <definedName name="_____Q3" localSheetId="1" hidden="1">{"'Sheet1'!$L$16"}</definedName>
    <definedName name="_____Q3" localSheetId="2" hidden="1">{"'Sheet1'!$L$16"}</definedName>
    <definedName name="_____Q3" localSheetId="3" hidden="1">{"'Sheet1'!$L$16"}</definedName>
    <definedName name="_____Q3" localSheetId="4" hidden="1">{"'Sheet1'!$L$16"}</definedName>
    <definedName name="_____Q3" localSheetId="5" hidden="1">{"'Sheet1'!$L$16"}</definedName>
    <definedName name="_____Q3" localSheetId="6" hidden="1">{"'Sheet1'!$L$16"}</definedName>
    <definedName name="_____Q3" localSheetId="8" hidden="1">{"'Sheet1'!$L$16"}</definedName>
    <definedName name="_____Q3" localSheetId="9" hidden="1">{"'Sheet1'!$L$16"}</definedName>
    <definedName name="_____Q3" localSheetId="10" hidden="1">{"'Sheet1'!$L$16"}</definedName>
    <definedName name="_____Q3" localSheetId="12" hidden="1">{"'Sheet1'!$L$16"}</definedName>
    <definedName name="_____Q3" hidden="1">{"'Sheet1'!$L$16"}</definedName>
    <definedName name="_____tt3" localSheetId="5" hidden="1">{"'Sheet1'!$L$16"}</definedName>
    <definedName name="_____tt3" hidden="1">{"'Sheet1'!$L$16"}</definedName>
    <definedName name="_____TT31" localSheetId="5" hidden="1">{"'Sheet1'!$L$16"}</definedName>
    <definedName name="_____TT31" hidden="1">{"'Sheet1'!$L$16"}</definedName>
    <definedName name="_____vl2" hidden="1">{"'Sheet1'!$L$16"}</definedName>
    <definedName name="____a1" localSheetId="0" hidden="1">{"'Sheet1'!$L$16"}</definedName>
    <definedName name="____a1" localSheetId="1" hidden="1">{"'Sheet1'!$L$16"}</definedName>
    <definedName name="____a1" localSheetId="2" hidden="1">{"'Sheet1'!$L$16"}</definedName>
    <definedName name="____a1" localSheetId="3" hidden="1">{"'Sheet1'!$L$16"}</definedName>
    <definedName name="____a1" localSheetId="4" hidden="1">{"'Sheet1'!$L$16"}</definedName>
    <definedName name="____a1" localSheetId="5" hidden="1">{"'Sheet1'!$L$16"}</definedName>
    <definedName name="____a1" localSheetId="6" hidden="1">{"'Sheet1'!$L$16"}</definedName>
    <definedName name="____a1" localSheetId="8" hidden="1">{"'Sheet1'!$L$16"}</definedName>
    <definedName name="____a1" localSheetId="9" hidden="1">{"'Sheet1'!$L$16"}</definedName>
    <definedName name="____a1" localSheetId="10" hidden="1">{"'Sheet1'!$L$16"}</definedName>
    <definedName name="____a1" localSheetId="12" hidden="1">{"'Sheet1'!$L$16"}</definedName>
    <definedName name="____a1" localSheetId="13" hidden="1">{"'Sheet1'!$L$16"}</definedName>
    <definedName name="____a1" hidden="1">{"'Sheet1'!$L$16"}</definedName>
    <definedName name="____B1" localSheetId="0" hidden="1">{"'Sheet1'!$L$16"}</definedName>
    <definedName name="____B1" localSheetId="1" hidden="1">{"'Sheet1'!$L$16"}</definedName>
    <definedName name="____B1" localSheetId="2" hidden="1">{"'Sheet1'!$L$16"}</definedName>
    <definedName name="____B1" localSheetId="3" hidden="1">{"'Sheet1'!$L$16"}</definedName>
    <definedName name="____B1" localSheetId="4" hidden="1">{"'Sheet1'!$L$16"}</definedName>
    <definedName name="____B1" localSheetId="5" hidden="1">{"'Sheet1'!$L$16"}</definedName>
    <definedName name="____B1" localSheetId="6" hidden="1">{"'Sheet1'!$L$16"}</definedName>
    <definedName name="____B1" localSheetId="8" hidden="1">{"'Sheet1'!$L$16"}</definedName>
    <definedName name="____B1" localSheetId="9" hidden="1">{"'Sheet1'!$L$16"}</definedName>
    <definedName name="____B1" localSheetId="10" hidden="1">{"'Sheet1'!$L$16"}</definedName>
    <definedName name="____B1" localSheetId="12" hidden="1">{"'Sheet1'!$L$16"}</definedName>
    <definedName name="____B1" localSheetId="13" hidden="1">{"'Sheet1'!$L$16"}</definedName>
    <definedName name="____B1" hidden="1">{"'Sheet1'!$L$16"}</definedName>
    <definedName name="____ban2" localSheetId="0" hidden="1">{"'Sheet1'!$L$16"}</definedName>
    <definedName name="____ban2" localSheetId="1" hidden="1">{"'Sheet1'!$L$16"}</definedName>
    <definedName name="____ban2" localSheetId="2" hidden="1">{"'Sheet1'!$L$16"}</definedName>
    <definedName name="____ban2" localSheetId="3" hidden="1">{"'Sheet1'!$L$16"}</definedName>
    <definedName name="____ban2" localSheetId="4" hidden="1">{"'Sheet1'!$L$16"}</definedName>
    <definedName name="____ban2" localSheetId="5" hidden="1">{"'Sheet1'!$L$16"}</definedName>
    <definedName name="____ban2" localSheetId="6" hidden="1">{"'Sheet1'!$L$16"}</definedName>
    <definedName name="____ban2" localSheetId="8" hidden="1">{"'Sheet1'!$L$16"}</definedName>
    <definedName name="____ban2" localSheetId="9" hidden="1">{"'Sheet1'!$L$16"}</definedName>
    <definedName name="____ban2" localSheetId="10" hidden="1">{"'Sheet1'!$L$16"}</definedName>
    <definedName name="____ban2" localSheetId="12" hidden="1">{"'Sheet1'!$L$16"}</definedName>
    <definedName name="____ban2" localSheetId="13" hidden="1">{"'Sheet1'!$L$16"}</definedName>
    <definedName name="____ban2" hidden="1">{"'Sheet1'!$L$16"}</definedName>
    <definedName name="____cep1" hidden="1">{"'Sheet1'!$L$16"}</definedName>
    <definedName name="____Coc39" hidden="1">{"'Sheet1'!$L$16"}</definedName>
    <definedName name="____Goi8" hidden="1">{"'Sheet1'!$L$16"}</definedName>
    <definedName name="____h1" localSheetId="0" hidden="1">{"'Sheet1'!$L$16"}</definedName>
    <definedName name="____h1" localSheetId="1" hidden="1">{"'Sheet1'!$L$16"}</definedName>
    <definedName name="____h1" localSheetId="2" hidden="1">{"'Sheet1'!$L$16"}</definedName>
    <definedName name="____h1" localSheetId="3" hidden="1">{"'Sheet1'!$L$16"}</definedName>
    <definedName name="____h1" localSheetId="4" hidden="1">{"'Sheet1'!$L$16"}</definedName>
    <definedName name="____h1" localSheetId="5" hidden="1">{"'Sheet1'!$L$16"}</definedName>
    <definedName name="____h1" localSheetId="6" hidden="1">{"'Sheet1'!$L$16"}</definedName>
    <definedName name="____h1" localSheetId="8" hidden="1">{"'Sheet1'!$L$16"}</definedName>
    <definedName name="____h1" localSheetId="9" hidden="1">{"'Sheet1'!$L$16"}</definedName>
    <definedName name="____h1" localSheetId="10" hidden="1">{"'Sheet1'!$L$16"}</definedName>
    <definedName name="____h1" localSheetId="12" hidden="1">{"'Sheet1'!$L$16"}</definedName>
    <definedName name="____h1" localSheetId="13" hidden="1">{"'Sheet1'!$L$16"}</definedName>
    <definedName name="____h1" hidden="1">{"'Sheet1'!$L$16"}</definedName>
    <definedName name="____h10" hidden="1">{#N/A,#N/A,FALSE,"Chi tiÆt"}</definedName>
    <definedName name="____h2" hidden="1">{"'Sheet1'!$L$16"}</definedName>
    <definedName name="____h3" hidden="1">{"'Sheet1'!$L$16"}</definedName>
    <definedName name="____h5" hidden="1">{"'Sheet1'!$L$16"}</definedName>
    <definedName name="____h6" hidden="1">{"'Sheet1'!$L$16"}</definedName>
    <definedName name="____h7" hidden="1">{"'Sheet1'!$L$16"}</definedName>
    <definedName name="____h8" hidden="1">{"'Sheet1'!$L$16"}</definedName>
    <definedName name="____h9" hidden="1">{"'Sheet1'!$L$16"}</definedName>
    <definedName name="____hu1" localSheetId="0" hidden="1">{"'Sheet1'!$L$16"}</definedName>
    <definedName name="____hu1" localSheetId="1" hidden="1">{"'Sheet1'!$L$16"}</definedName>
    <definedName name="____hu1" localSheetId="2" hidden="1">{"'Sheet1'!$L$16"}</definedName>
    <definedName name="____hu1" localSheetId="3" hidden="1">{"'Sheet1'!$L$16"}</definedName>
    <definedName name="____hu1" localSheetId="4" hidden="1">{"'Sheet1'!$L$16"}</definedName>
    <definedName name="____hu1" localSheetId="5" hidden="1">{"'Sheet1'!$L$16"}</definedName>
    <definedName name="____hu1" localSheetId="6" hidden="1">{"'Sheet1'!$L$16"}</definedName>
    <definedName name="____hu1" localSheetId="8" hidden="1">{"'Sheet1'!$L$16"}</definedName>
    <definedName name="____hu1" localSheetId="9" hidden="1">{"'Sheet1'!$L$16"}</definedName>
    <definedName name="____hu1" localSheetId="10" hidden="1">{"'Sheet1'!$L$16"}</definedName>
    <definedName name="____hu1" localSheetId="12" hidden="1">{"'Sheet1'!$L$16"}</definedName>
    <definedName name="____hu1" localSheetId="13" hidden="1">{"'Sheet1'!$L$16"}</definedName>
    <definedName name="____hu1" hidden="1">{"'Sheet1'!$L$16"}</definedName>
    <definedName name="____hu2" localSheetId="0" hidden="1">{"'Sheet1'!$L$16"}</definedName>
    <definedName name="____hu2" localSheetId="1" hidden="1">{"'Sheet1'!$L$16"}</definedName>
    <definedName name="____hu2" localSheetId="2" hidden="1">{"'Sheet1'!$L$16"}</definedName>
    <definedName name="____hu2" localSheetId="3" hidden="1">{"'Sheet1'!$L$16"}</definedName>
    <definedName name="____hu2" localSheetId="4" hidden="1">{"'Sheet1'!$L$16"}</definedName>
    <definedName name="____hu2" localSheetId="5" hidden="1">{"'Sheet1'!$L$16"}</definedName>
    <definedName name="____hu2" localSheetId="6" hidden="1">{"'Sheet1'!$L$16"}</definedName>
    <definedName name="____hu2" localSheetId="8" hidden="1">{"'Sheet1'!$L$16"}</definedName>
    <definedName name="____hu2" localSheetId="9" hidden="1">{"'Sheet1'!$L$16"}</definedName>
    <definedName name="____hu2" localSheetId="10" hidden="1">{"'Sheet1'!$L$16"}</definedName>
    <definedName name="____hu2" localSheetId="12" hidden="1">{"'Sheet1'!$L$16"}</definedName>
    <definedName name="____hu2" localSheetId="13" hidden="1">{"'Sheet1'!$L$16"}</definedName>
    <definedName name="____hu2" hidden="1">{"'Sheet1'!$L$16"}</definedName>
    <definedName name="____hu5" localSheetId="0" hidden="1">{"'Sheet1'!$L$16"}</definedName>
    <definedName name="____hu5" localSheetId="1" hidden="1">{"'Sheet1'!$L$16"}</definedName>
    <definedName name="____hu5" localSheetId="2" hidden="1">{"'Sheet1'!$L$16"}</definedName>
    <definedName name="____hu5" localSheetId="3" hidden="1">{"'Sheet1'!$L$16"}</definedName>
    <definedName name="____hu5" localSheetId="4" hidden="1">{"'Sheet1'!$L$16"}</definedName>
    <definedName name="____hu5" localSheetId="5" hidden="1">{"'Sheet1'!$L$16"}</definedName>
    <definedName name="____hu5" localSheetId="6" hidden="1">{"'Sheet1'!$L$16"}</definedName>
    <definedName name="____hu5" localSheetId="8" hidden="1">{"'Sheet1'!$L$16"}</definedName>
    <definedName name="____hu5" localSheetId="9" hidden="1">{"'Sheet1'!$L$16"}</definedName>
    <definedName name="____hu5" localSheetId="10" hidden="1">{"'Sheet1'!$L$16"}</definedName>
    <definedName name="____hu5" localSheetId="12" hidden="1">{"'Sheet1'!$L$16"}</definedName>
    <definedName name="____hu5" localSheetId="13" hidden="1">{"'Sheet1'!$L$16"}</definedName>
    <definedName name="____hu5" hidden="1">{"'Sheet1'!$L$16"}</definedName>
    <definedName name="____hu6" localSheetId="0" hidden="1">{"'Sheet1'!$L$16"}</definedName>
    <definedName name="____hu6" localSheetId="1" hidden="1">{"'Sheet1'!$L$16"}</definedName>
    <definedName name="____hu6" localSheetId="2" hidden="1">{"'Sheet1'!$L$16"}</definedName>
    <definedName name="____hu6" localSheetId="3" hidden="1">{"'Sheet1'!$L$16"}</definedName>
    <definedName name="____hu6" localSheetId="4" hidden="1">{"'Sheet1'!$L$16"}</definedName>
    <definedName name="____hu6" localSheetId="5" hidden="1">{"'Sheet1'!$L$16"}</definedName>
    <definedName name="____hu6" localSheetId="6" hidden="1">{"'Sheet1'!$L$16"}</definedName>
    <definedName name="____hu6" localSheetId="8" hidden="1">{"'Sheet1'!$L$16"}</definedName>
    <definedName name="____hu6" localSheetId="9" hidden="1">{"'Sheet1'!$L$16"}</definedName>
    <definedName name="____hu6" localSheetId="10" hidden="1">{"'Sheet1'!$L$16"}</definedName>
    <definedName name="____hu6" localSheetId="12" hidden="1">{"'Sheet1'!$L$16"}</definedName>
    <definedName name="____hu6" localSheetId="13" hidden="1">{"'Sheet1'!$L$16"}</definedName>
    <definedName name="____hu6" hidden="1">{"'Sheet1'!$L$16"}</definedName>
    <definedName name="____HUY1" hidden="1">{"'Sheet1'!$L$16"}</definedName>
    <definedName name="____HUY2" hidden="1">{"'Sheet1'!$L$16"}</definedName>
    <definedName name="____Lan1" hidden="1">{"'Sheet1'!$L$16"}</definedName>
    <definedName name="____LAN3" hidden="1">{"'Sheet1'!$L$16"}</definedName>
    <definedName name="____lk2" hidden="1">{"'Sheet1'!$L$16"}</definedName>
    <definedName name="____M36" localSheetId="0" hidden="1">{"'Sheet1'!$L$16"}</definedName>
    <definedName name="____M36" localSheetId="1" hidden="1">{"'Sheet1'!$L$16"}</definedName>
    <definedName name="____M36" localSheetId="2" hidden="1">{"'Sheet1'!$L$16"}</definedName>
    <definedName name="____M36" localSheetId="3" hidden="1">{"'Sheet1'!$L$16"}</definedName>
    <definedName name="____M36" localSheetId="4" hidden="1">{"'Sheet1'!$L$16"}</definedName>
    <definedName name="____M36" localSheetId="5" hidden="1">{"'Sheet1'!$L$16"}</definedName>
    <definedName name="____M36" localSheetId="6" hidden="1">{"'Sheet1'!$L$16"}</definedName>
    <definedName name="____M36" localSheetId="8" hidden="1">{"'Sheet1'!$L$16"}</definedName>
    <definedName name="____M36" localSheetId="9" hidden="1">{"'Sheet1'!$L$16"}</definedName>
    <definedName name="____M36" localSheetId="10" hidden="1">{"'Sheet1'!$L$16"}</definedName>
    <definedName name="____M36" localSheetId="12" hidden="1">{"'Sheet1'!$L$16"}</definedName>
    <definedName name="____M36" localSheetId="13" hidden="1">{"'Sheet1'!$L$16"}</definedName>
    <definedName name="____M36" hidden="1">{"'Sheet1'!$L$16"}</definedName>
    <definedName name="____NSO2" localSheetId="0" hidden="1">{"'Sheet1'!$L$16"}</definedName>
    <definedName name="____NSO2" localSheetId="1" hidden="1">{"'Sheet1'!$L$16"}</definedName>
    <definedName name="____NSO2" localSheetId="2" hidden="1">{"'Sheet1'!$L$16"}</definedName>
    <definedName name="____NSO2" localSheetId="3" hidden="1">{"'Sheet1'!$L$16"}</definedName>
    <definedName name="____NSO2" localSheetId="4" hidden="1">{"'Sheet1'!$L$16"}</definedName>
    <definedName name="____NSO2" localSheetId="5" hidden="1">{"'Sheet1'!$L$16"}</definedName>
    <definedName name="____NSO2" localSheetId="6" hidden="1">{"'Sheet1'!$L$16"}</definedName>
    <definedName name="____NSO2" localSheetId="8" hidden="1">{"'Sheet1'!$L$16"}</definedName>
    <definedName name="____NSO2" localSheetId="9" hidden="1">{"'Sheet1'!$L$16"}</definedName>
    <definedName name="____NSO2" localSheetId="10" hidden="1">{"'Sheet1'!$L$16"}</definedName>
    <definedName name="____NSO2" localSheetId="12" hidden="1">{"'Sheet1'!$L$16"}</definedName>
    <definedName name="____NSO2" hidden="1">{"'Sheet1'!$L$16"}</definedName>
    <definedName name="____PA3" localSheetId="0" hidden="1">{"'Sheet1'!$L$16"}</definedName>
    <definedName name="____PA3" localSheetId="1" hidden="1">{"'Sheet1'!$L$16"}</definedName>
    <definedName name="____PA3" localSheetId="2" hidden="1">{"'Sheet1'!$L$16"}</definedName>
    <definedName name="____PA3" localSheetId="3" hidden="1">{"'Sheet1'!$L$16"}</definedName>
    <definedName name="____PA3" localSheetId="4" hidden="1">{"'Sheet1'!$L$16"}</definedName>
    <definedName name="____PA3" localSheetId="5" hidden="1">{"'Sheet1'!$L$16"}</definedName>
    <definedName name="____PA3" localSheetId="6" hidden="1">{"'Sheet1'!$L$16"}</definedName>
    <definedName name="____PA3" localSheetId="8" hidden="1">{"'Sheet1'!$L$16"}</definedName>
    <definedName name="____PA3" localSheetId="9" hidden="1">{"'Sheet1'!$L$16"}</definedName>
    <definedName name="____PA3" localSheetId="10" hidden="1">{"'Sheet1'!$L$16"}</definedName>
    <definedName name="____PA3" localSheetId="12" hidden="1">{"'Sheet1'!$L$16"}</definedName>
    <definedName name="____PA3" localSheetId="13" hidden="1">{"'Sheet1'!$L$16"}</definedName>
    <definedName name="____PA3" hidden="1">{"'Sheet1'!$L$16"}</definedName>
    <definedName name="____Pl2" localSheetId="0" hidden="1">{"'Sheet1'!$L$16"}</definedName>
    <definedName name="____Pl2" localSheetId="1" hidden="1">{"'Sheet1'!$L$16"}</definedName>
    <definedName name="____Pl2" localSheetId="2" hidden="1">{"'Sheet1'!$L$16"}</definedName>
    <definedName name="____Pl2" localSheetId="3" hidden="1">{"'Sheet1'!$L$16"}</definedName>
    <definedName name="____Pl2" localSheetId="4" hidden="1">{"'Sheet1'!$L$16"}</definedName>
    <definedName name="____Pl2" localSheetId="5" hidden="1">{"'Sheet1'!$L$16"}</definedName>
    <definedName name="____Pl2" localSheetId="6" hidden="1">{"'Sheet1'!$L$16"}</definedName>
    <definedName name="____Pl2" localSheetId="8" hidden="1">{"'Sheet1'!$L$16"}</definedName>
    <definedName name="____Pl2" localSheetId="9" hidden="1">{"'Sheet1'!$L$16"}</definedName>
    <definedName name="____Pl2" localSheetId="10" hidden="1">{"'Sheet1'!$L$16"}</definedName>
    <definedName name="____Pl2" localSheetId="12" hidden="1">{"'Sheet1'!$L$16"}</definedName>
    <definedName name="____Pl2" localSheetId="13" hidden="1">{"'Sheet1'!$L$16"}</definedName>
    <definedName name="____Pl2" hidden="1">{"'Sheet1'!$L$16"}</definedName>
    <definedName name="____Q3" localSheetId="0" hidden="1">{"'Sheet1'!$L$16"}</definedName>
    <definedName name="____Q3" localSheetId="1" hidden="1">{"'Sheet1'!$L$16"}</definedName>
    <definedName name="____Q3" localSheetId="2" hidden="1">{"'Sheet1'!$L$16"}</definedName>
    <definedName name="____Q3" localSheetId="3" hidden="1">{"'Sheet1'!$L$16"}</definedName>
    <definedName name="____Q3" localSheetId="4" hidden="1">{"'Sheet1'!$L$16"}</definedName>
    <definedName name="____Q3" localSheetId="5" hidden="1">{"'Sheet1'!$L$16"}</definedName>
    <definedName name="____Q3" localSheetId="6" hidden="1">{"'Sheet1'!$L$16"}</definedName>
    <definedName name="____Q3" localSheetId="8" hidden="1">{"'Sheet1'!$L$16"}</definedName>
    <definedName name="____Q3" localSheetId="9" hidden="1">{"'Sheet1'!$L$16"}</definedName>
    <definedName name="____Q3" localSheetId="10" hidden="1">{"'Sheet1'!$L$16"}</definedName>
    <definedName name="____Q3" localSheetId="12" hidden="1">{"'Sheet1'!$L$16"}</definedName>
    <definedName name="____Q3" hidden="1">{"'Sheet1'!$L$16"}</definedName>
    <definedName name="____Tru21" localSheetId="0" hidden="1">{"'Sheet1'!$L$16"}</definedName>
    <definedName name="____Tru21" localSheetId="1" hidden="1">{"'Sheet1'!$L$16"}</definedName>
    <definedName name="____Tru21" localSheetId="2" hidden="1">{"'Sheet1'!$L$16"}</definedName>
    <definedName name="____Tru21" localSheetId="3" hidden="1">{"'Sheet1'!$L$16"}</definedName>
    <definedName name="____Tru21" localSheetId="4" hidden="1">{"'Sheet1'!$L$16"}</definedName>
    <definedName name="____Tru21" localSheetId="5" hidden="1">{"'Sheet1'!$L$16"}</definedName>
    <definedName name="____Tru21" localSheetId="6" hidden="1">{"'Sheet1'!$L$16"}</definedName>
    <definedName name="____Tru21" localSheetId="8" hidden="1">{"'Sheet1'!$L$16"}</definedName>
    <definedName name="____Tru21" localSheetId="9" hidden="1">{"'Sheet1'!$L$16"}</definedName>
    <definedName name="____Tru21" localSheetId="10" hidden="1">{"'Sheet1'!$L$16"}</definedName>
    <definedName name="____Tru21" localSheetId="12" hidden="1">{"'Sheet1'!$L$16"}</definedName>
    <definedName name="____Tru21" localSheetId="13" hidden="1">{"'Sheet1'!$L$16"}</definedName>
    <definedName name="____Tru21" hidden="1">{"'Sheet1'!$L$16"}</definedName>
    <definedName name="____tt3" hidden="1">{"'Sheet1'!$L$16"}</definedName>
    <definedName name="____TT31" hidden="1">{"'Sheet1'!$L$16"}</definedName>
    <definedName name="____vl2" hidden="1">{"'Sheet1'!$L$16"}</definedName>
    <definedName name="____VM2" hidden="1">{"'Sheet1'!$L$16"}</definedName>
    <definedName name="___a1" localSheetId="0" hidden="1">{"'Sheet1'!$L$16"}</definedName>
    <definedName name="___a1" localSheetId="1" hidden="1">{"'Sheet1'!$L$16"}</definedName>
    <definedName name="___a1" localSheetId="2" hidden="1">{"'Sheet1'!$L$16"}</definedName>
    <definedName name="___a1" localSheetId="3" hidden="1">{"'Sheet1'!$L$16"}</definedName>
    <definedName name="___a1" localSheetId="4" hidden="1">{"'Sheet1'!$L$16"}</definedName>
    <definedName name="___a1" localSheetId="5" hidden="1">{"'Sheet1'!$L$16"}</definedName>
    <definedName name="___a1" localSheetId="6" hidden="1">{"'Sheet1'!$L$16"}</definedName>
    <definedName name="___a1" localSheetId="8" hidden="1">{"'Sheet1'!$L$16"}</definedName>
    <definedName name="___a1" localSheetId="9" hidden="1">{"'Sheet1'!$L$16"}</definedName>
    <definedName name="___a1" localSheetId="10" hidden="1">{"'Sheet1'!$L$16"}</definedName>
    <definedName name="___a1" localSheetId="12" hidden="1">{"'Sheet1'!$L$16"}</definedName>
    <definedName name="___a1" localSheetId="13" hidden="1">{"'Sheet1'!$L$16"}</definedName>
    <definedName name="___a1" hidden="1">{"'Sheet1'!$L$16"}</definedName>
    <definedName name="___a129" localSheetId="5" hidden="1">{"Offgrid",#N/A,FALSE,"OFFGRID";"Region",#N/A,FALSE,"REGION";"Offgrid -2",#N/A,FALSE,"OFFGRID";"WTP",#N/A,FALSE,"WTP";"WTP -2",#N/A,FALSE,"WTP";"Project",#N/A,FALSE,"PROJECT";"Summary -2",#N/A,FALSE,"SUMMARY"}</definedName>
    <definedName name="___a129" hidden="1">{"Offgrid",#N/A,FALSE,"OFFGRID";"Region",#N/A,FALSE,"REGION";"Offgrid -2",#N/A,FALSE,"OFFGRID";"WTP",#N/A,FALSE,"WTP";"WTP -2",#N/A,FALSE,"WTP";"Project",#N/A,FALSE,"PROJECT";"Summary -2",#N/A,FALSE,"SUMMARY"}</definedName>
    <definedName name="___a130" localSheetId="5" hidden="1">{"Offgrid",#N/A,FALSE,"OFFGRID";"Region",#N/A,FALSE,"REGION";"Offgrid -2",#N/A,FALSE,"OFFGRID";"WTP",#N/A,FALSE,"WTP";"WTP -2",#N/A,FALSE,"WTP";"Project",#N/A,FALSE,"PROJECT";"Summary -2",#N/A,FALSE,"SUMMARY"}</definedName>
    <definedName name="___a130" hidden="1">{"Offgrid",#N/A,FALSE,"OFFGRID";"Region",#N/A,FALSE,"REGION";"Offgrid -2",#N/A,FALSE,"OFFGRID";"WTP",#N/A,FALSE,"WTP";"WTP -2",#N/A,FALSE,"WTP";"Project",#N/A,FALSE,"PROJECT";"Summary -2",#N/A,FALSE,"SUMMARY"}</definedName>
    <definedName name="___B1" localSheetId="0" hidden="1">{"'Sheet1'!$L$16"}</definedName>
    <definedName name="___B1" localSheetId="1" hidden="1">{"'Sheet1'!$L$16"}</definedName>
    <definedName name="___B1" localSheetId="2" hidden="1">{"'Sheet1'!$L$16"}</definedName>
    <definedName name="___B1" localSheetId="3" hidden="1">{"'Sheet1'!$L$16"}</definedName>
    <definedName name="___B1" localSheetId="4" hidden="1">{"'Sheet1'!$L$16"}</definedName>
    <definedName name="___B1" localSheetId="5" hidden="1">{"'Sheet1'!$L$16"}</definedName>
    <definedName name="___B1" localSheetId="6" hidden="1">{"'Sheet1'!$L$16"}</definedName>
    <definedName name="___B1" localSheetId="8" hidden="1">{"'Sheet1'!$L$16"}</definedName>
    <definedName name="___B1" localSheetId="9" hidden="1">{"'Sheet1'!$L$16"}</definedName>
    <definedName name="___B1" localSheetId="10" hidden="1">{"'Sheet1'!$L$16"}</definedName>
    <definedName name="___B1" localSheetId="12" hidden="1">{"'Sheet1'!$L$16"}</definedName>
    <definedName name="___B1" localSheetId="13" hidden="1">{"'Sheet1'!$L$16"}</definedName>
    <definedName name="___B1" hidden="1">{"'Sheet1'!$L$16"}</definedName>
    <definedName name="___ban2" localSheetId="0" hidden="1">{"'Sheet1'!$L$16"}</definedName>
    <definedName name="___ban2" localSheetId="1" hidden="1">{"'Sheet1'!$L$16"}</definedName>
    <definedName name="___ban2" localSheetId="2" hidden="1">{"'Sheet1'!$L$16"}</definedName>
    <definedName name="___ban2" localSheetId="3" hidden="1">{"'Sheet1'!$L$16"}</definedName>
    <definedName name="___ban2" localSheetId="4" hidden="1">{"'Sheet1'!$L$16"}</definedName>
    <definedName name="___ban2" localSheetId="5" hidden="1">{"'Sheet1'!$L$16"}</definedName>
    <definedName name="___ban2" localSheetId="6" hidden="1">{"'Sheet1'!$L$16"}</definedName>
    <definedName name="___ban2" localSheetId="8" hidden="1">{"'Sheet1'!$L$16"}</definedName>
    <definedName name="___ban2" localSheetId="9" hidden="1">{"'Sheet1'!$L$16"}</definedName>
    <definedName name="___ban2" localSheetId="10" hidden="1">{"'Sheet1'!$L$16"}</definedName>
    <definedName name="___ban2" localSheetId="12" hidden="1">{"'Sheet1'!$L$16"}</definedName>
    <definedName name="___ban2" localSheetId="13" hidden="1">{"'Sheet1'!$L$16"}</definedName>
    <definedName name="___ban2" hidden="1">{"'Sheet1'!$L$16"}</definedName>
    <definedName name="___cep1" localSheetId="5" hidden="1">{"'Sheet1'!$L$16"}</definedName>
    <definedName name="___cep1" hidden="1">{"'Sheet1'!$L$16"}</definedName>
    <definedName name="___Coc39" localSheetId="5" hidden="1">{"'Sheet1'!$L$16"}</definedName>
    <definedName name="___Coc39" hidden="1">{"'Sheet1'!$L$16"}</definedName>
    <definedName name="___Goi8" localSheetId="5" hidden="1">{"'Sheet1'!$L$16"}</definedName>
    <definedName name="___Goi8" hidden="1">{"'Sheet1'!$L$16"}</definedName>
    <definedName name="___h1" localSheetId="0" hidden="1">{"'Sheet1'!$L$16"}</definedName>
    <definedName name="___h1" localSheetId="1" hidden="1">{"'Sheet1'!$L$16"}</definedName>
    <definedName name="___h1" localSheetId="2" hidden="1">{"'Sheet1'!$L$16"}</definedName>
    <definedName name="___h1" localSheetId="3" hidden="1">{"'Sheet1'!$L$16"}</definedName>
    <definedName name="___h1" localSheetId="4" hidden="1">{"'Sheet1'!$L$16"}</definedName>
    <definedName name="___h1" localSheetId="5" hidden="1">{"'Sheet1'!$L$16"}</definedName>
    <definedName name="___h1" localSheetId="6" hidden="1">{"'Sheet1'!$L$16"}</definedName>
    <definedName name="___h1" localSheetId="8" hidden="1">{"'Sheet1'!$L$16"}</definedName>
    <definedName name="___h1" localSheetId="9" hidden="1">{"'Sheet1'!$L$16"}</definedName>
    <definedName name="___h1" localSheetId="10" hidden="1">{"'Sheet1'!$L$16"}</definedName>
    <definedName name="___h1" localSheetId="12" hidden="1">{"'Sheet1'!$L$16"}</definedName>
    <definedName name="___h1" localSheetId="13" hidden="1">{"'Sheet1'!$L$16"}</definedName>
    <definedName name="___h1" hidden="1">{"'Sheet1'!$L$16"}</definedName>
    <definedName name="___h10" hidden="1">{#N/A,#N/A,FALSE,"Chi tiÆt"}</definedName>
    <definedName name="___h2" hidden="1">{"'Sheet1'!$L$16"}</definedName>
    <definedName name="___h3" hidden="1">{"'Sheet1'!$L$16"}</definedName>
    <definedName name="___h5" hidden="1">{"'Sheet1'!$L$16"}</definedName>
    <definedName name="___h6" hidden="1">{"'Sheet1'!$L$16"}</definedName>
    <definedName name="___h7" hidden="1">{"'Sheet1'!$L$16"}</definedName>
    <definedName name="___h8" hidden="1">{"'Sheet1'!$L$16"}</definedName>
    <definedName name="___h9" hidden="1">{"'Sheet1'!$L$16"}</definedName>
    <definedName name="___hsm2">1.1289</definedName>
    <definedName name="___hu1" localSheetId="0" hidden="1">{"'Sheet1'!$L$16"}</definedName>
    <definedName name="___hu1" localSheetId="1" hidden="1">{"'Sheet1'!$L$16"}</definedName>
    <definedName name="___hu1" localSheetId="2" hidden="1">{"'Sheet1'!$L$16"}</definedName>
    <definedName name="___hu1" localSheetId="3" hidden="1">{"'Sheet1'!$L$16"}</definedName>
    <definedName name="___hu1" localSheetId="4" hidden="1">{"'Sheet1'!$L$16"}</definedName>
    <definedName name="___hu1" localSheetId="5" hidden="1">{"'Sheet1'!$L$16"}</definedName>
    <definedName name="___hu1" localSheetId="6" hidden="1">{"'Sheet1'!$L$16"}</definedName>
    <definedName name="___hu1" localSheetId="8" hidden="1">{"'Sheet1'!$L$16"}</definedName>
    <definedName name="___hu1" localSheetId="9" hidden="1">{"'Sheet1'!$L$16"}</definedName>
    <definedName name="___hu1" localSheetId="10" hidden="1">{"'Sheet1'!$L$16"}</definedName>
    <definedName name="___hu1" localSheetId="12" hidden="1">{"'Sheet1'!$L$16"}</definedName>
    <definedName name="___hu1" localSheetId="13" hidden="1">{"'Sheet1'!$L$16"}</definedName>
    <definedName name="___hu1" hidden="1">{"'Sheet1'!$L$16"}</definedName>
    <definedName name="___hu2" localSheetId="0" hidden="1">{"'Sheet1'!$L$16"}</definedName>
    <definedName name="___hu2" localSheetId="1" hidden="1">{"'Sheet1'!$L$16"}</definedName>
    <definedName name="___hu2" localSheetId="2" hidden="1">{"'Sheet1'!$L$16"}</definedName>
    <definedName name="___hu2" localSheetId="3" hidden="1">{"'Sheet1'!$L$16"}</definedName>
    <definedName name="___hu2" localSheetId="4" hidden="1">{"'Sheet1'!$L$16"}</definedName>
    <definedName name="___hu2" localSheetId="5" hidden="1">{"'Sheet1'!$L$16"}</definedName>
    <definedName name="___hu2" localSheetId="6" hidden="1">{"'Sheet1'!$L$16"}</definedName>
    <definedName name="___hu2" localSheetId="8" hidden="1">{"'Sheet1'!$L$16"}</definedName>
    <definedName name="___hu2" localSheetId="9" hidden="1">{"'Sheet1'!$L$16"}</definedName>
    <definedName name="___hu2" localSheetId="10" hidden="1">{"'Sheet1'!$L$16"}</definedName>
    <definedName name="___hu2" localSheetId="12" hidden="1">{"'Sheet1'!$L$16"}</definedName>
    <definedName name="___hu2" localSheetId="13" hidden="1">{"'Sheet1'!$L$16"}</definedName>
    <definedName name="___hu2" hidden="1">{"'Sheet1'!$L$16"}</definedName>
    <definedName name="___hu5" localSheetId="0" hidden="1">{"'Sheet1'!$L$16"}</definedName>
    <definedName name="___hu5" localSheetId="1" hidden="1">{"'Sheet1'!$L$16"}</definedName>
    <definedName name="___hu5" localSheetId="2" hidden="1">{"'Sheet1'!$L$16"}</definedName>
    <definedName name="___hu5" localSheetId="3" hidden="1">{"'Sheet1'!$L$16"}</definedName>
    <definedName name="___hu5" localSheetId="4" hidden="1">{"'Sheet1'!$L$16"}</definedName>
    <definedName name="___hu5" localSheetId="5" hidden="1">{"'Sheet1'!$L$16"}</definedName>
    <definedName name="___hu5" localSheetId="6" hidden="1">{"'Sheet1'!$L$16"}</definedName>
    <definedName name="___hu5" localSheetId="8" hidden="1">{"'Sheet1'!$L$16"}</definedName>
    <definedName name="___hu5" localSheetId="9" hidden="1">{"'Sheet1'!$L$16"}</definedName>
    <definedName name="___hu5" localSheetId="10" hidden="1">{"'Sheet1'!$L$16"}</definedName>
    <definedName name="___hu5" localSheetId="12" hidden="1">{"'Sheet1'!$L$16"}</definedName>
    <definedName name="___hu5" localSheetId="13" hidden="1">{"'Sheet1'!$L$16"}</definedName>
    <definedName name="___hu5" hidden="1">{"'Sheet1'!$L$16"}</definedName>
    <definedName name="___hu6" localSheetId="0" hidden="1">{"'Sheet1'!$L$16"}</definedName>
    <definedName name="___hu6" localSheetId="1" hidden="1">{"'Sheet1'!$L$16"}</definedName>
    <definedName name="___hu6" localSheetId="2" hidden="1">{"'Sheet1'!$L$16"}</definedName>
    <definedName name="___hu6" localSheetId="3" hidden="1">{"'Sheet1'!$L$16"}</definedName>
    <definedName name="___hu6" localSheetId="4" hidden="1">{"'Sheet1'!$L$16"}</definedName>
    <definedName name="___hu6" localSheetId="5" hidden="1">{"'Sheet1'!$L$16"}</definedName>
    <definedName name="___hu6" localSheetId="6" hidden="1">{"'Sheet1'!$L$16"}</definedName>
    <definedName name="___hu6" localSheetId="8" hidden="1">{"'Sheet1'!$L$16"}</definedName>
    <definedName name="___hu6" localSheetId="9" hidden="1">{"'Sheet1'!$L$16"}</definedName>
    <definedName name="___hu6" localSheetId="10" hidden="1">{"'Sheet1'!$L$16"}</definedName>
    <definedName name="___hu6" localSheetId="12" hidden="1">{"'Sheet1'!$L$16"}</definedName>
    <definedName name="___hu6" localSheetId="13" hidden="1">{"'Sheet1'!$L$16"}</definedName>
    <definedName name="___hu6" hidden="1">{"'Sheet1'!$L$16"}</definedName>
    <definedName name="___HUY1" hidden="1">{"'Sheet1'!$L$16"}</definedName>
    <definedName name="___HUY2" hidden="1">{"'Sheet1'!$L$16"}</definedName>
    <definedName name="___isc1">0.035</definedName>
    <definedName name="___isc2">0.02</definedName>
    <definedName name="___isc3">0.054</definedName>
    <definedName name="___Lan1" localSheetId="5" hidden="1">{"'Sheet1'!$L$16"}</definedName>
    <definedName name="___Lan1" hidden="1">{"'Sheet1'!$L$16"}</definedName>
    <definedName name="___LAN3" localSheetId="5" hidden="1">{"'Sheet1'!$L$16"}</definedName>
    <definedName name="___LAN3" hidden="1">{"'Sheet1'!$L$16"}</definedName>
    <definedName name="___lk2" localSheetId="5" hidden="1">{"'Sheet1'!$L$16"}</definedName>
    <definedName name="___lk2" hidden="1">{"'Sheet1'!$L$16"}</definedName>
    <definedName name="___M36" localSheetId="0" hidden="1">{"'Sheet1'!$L$16"}</definedName>
    <definedName name="___M36" localSheetId="1" hidden="1">{"'Sheet1'!$L$16"}</definedName>
    <definedName name="___M36" localSheetId="2" hidden="1">{"'Sheet1'!$L$16"}</definedName>
    <definedName name="___M36" localSheetId="3" hidden="1">{"'Sheet1'!$L$16"}</definedName>
    <definedName name="___M36" localSheetId="4" hidden="1">{"'Sheet1'!$L$16"}</definedName>
    <definedName name="___M36" localSheetId="5" hidden="1">{"'Sheet1'!$L$16"}</definedName>
    <definedName name="___M36" localSheetId="6" hidden="1">{"'Sheet1'!$L$16"}</definedName>
    <definedName name="___M36" localSheetId="8" hidden="1">{"'Sheet1'!$L$16"}</definedName>
    <definedName name="___M36" localSheetId="9" hidden="1">{"'Sheet1'!$L$16"}</definedName>
    <definedName name="___M36" localSheetId="10" hidden="1">{"'Sheet1'!$L$16"}</definedName>
    <definedName name="___M36" localSheetId="12" hidden="1">{"'Sheet1'!$L$16"}</definedName>
    <definedName name="___M36" localSheetId="13" hidden="1">{"'Sheet1'!$L$16"}</definedName>
    <definedName name="___M36" hidden="1">{"'Sheet1'!$L$16"}</definedName>
    <definedName name="___NSO2" localSheetId="0" hidden="1">{"'Sheet1'!$L$16"}</definedName>
    <definedName name="___NSO2" localSheetId="1" hidden="1">{"'Sheet1'!$L$16"}</definedName>
    <definedName name="___NSO2" localSheetId="2" hidden="1">{"'Sheet1'!$L$16"}</definedName>
    <definedName name="___NSO2" localSheetId="3" hidden="1">{"'Sheet1'!$L$16"}</definedName>
    <definedName name="___NSO2" localSheetId="4" hidden="1">{"'Sheet1'!$L$16"}</definedName>
    <definedName name="___NSO2" localSheetId="5" hidden="1">{"'Sheet1'!$L$16"}</definedName>
    <definedName name="___NSO2" localSheetId="6" hidden="1">{"'Sheet1'!$L$16"}</definedName>
    <definedName name="___NSO2" localSheetId="8" hidden="1">{"'Sheet1'!$L$16"}</definedName>
    <definedName name="___NSO2" localSheetId="9" hidden="1">{"'Sheet1'!$L$16"}</definedName>
    <definedName name="___NSO2" localSheetId="10" hidden="1">{"'Sheet1'!$L$16"}</definedName>
    <definedName name="___NSO2" localSheetId="12" hidden="1">{"'Sheet1'!$L$16"}</definedName>
    <definedName name="___NSO2" localSheetId="13" hidden="1">{"'Sheet1'!$L$16"}</definedName>
    <definedName name="___NSO2" hidden="1">{"'Sheet1'!$L$16"}</definedName>
    <definedName name="___PA3" localSheetId="0" hidden="1">{"'Sheet1'!$L$16"}</definedName>
    <definedName name="___PA3" localSheetId="1" hidden="1">{"'Sheet1'!$L$16"}</definedName>
    <definedName name="___PA3" localSheetId="2" hidden="1">{"'Sheet1'!$L$16"}</definedName>
    <definedName name="___PA3" localSheetId="3" hidden="1">{"'Sheet1'!$L$16"}</definedName>
    <definedName name="___PA3" localSheetId="4" hidden="1">{"'Sheet1'!$L$16"}</definedName>
    <definedName name="___PA3" localSheetId="5" hidden="1">{"'Sheet1'!$L$16"}</definedName>
    <definedName name="___PA3" localSheetId="6" hidden="1">{"'Sheet1'!$L$16"}</definedName>
    <definedName name="___PA3" localSheetId="8" hidden="1">{"'Sheet1'!$L$16"}</definedName>
    <definedName name="___PA3" localSheetId="9" hidden="1">{"'Sheet1'!$L$16"}</definedName>
    <definedName name="___PA3" localSheetId="10" hidden="1">{"'Sheet1'!$L$16"}</definedName>
    <definedName name="___PA3" localSheetId="12" hidden="1">{"'Sheet1'!$L$16"}</definedName>
    <definedName name="___PA3" localSheetId="13" hidden="1">{"'Sheet1'!$L$16"}</definedName>
    <definedName name="___PA3" hidden="1">{"'Sheet1'!$L$16"}</definedName>
    <definedName name="___Pl2" localSheetId="0" hidden="1">{"'Sheet1'!$L$16"}</definedName>
    <definedName name="___Pl2" localSheetId="1" hidden="1">{"'Sheet1'!$L$16"}</definedName>
    <definedName name="___Pl2" localSheetId="2" hidden="1">{"'Sheet1'!$L$16"}</definedName>
    <definedName name="___Pl2" localSheetId="3" hidden="1">{"'Sheet1'!$L$16"}</definedName>
    <definedName name="___Pl2" localSheetId="4" hidden="1">{"'Sheet1'!$L$16"}</definedName>
    <definedName name="___Pl2" localSheetId="5" hidden="1">{"'Sheet1'!$L$16"}</definedName>
    <definedName name="___Pl2" localSheetId="6" hidden="1">{"'Sheet1'!$L$16"}</definedName>
    <definedName name="___Pl2" localSheetId="8" hidden="1">{"'Sheet1'!$L$16"}</definedName>
    <definedName name="___Pl2" localSheetId="9" hidden="1">{"'Sheet1'!$L$16"}</definedName>
    <definedName name="___Pl2" localSheetId="10" hidden="1">{"'Sheet1'!$L$16"}</definedName>
    <definedName name="___Pl2" localSheetId="12" hidden="1">{"'Sheet1'!$L$16"}</definedName>
    <definedName name="___Pl2" localSheetId="13" hidden="1">{"'Sheet1'!$L$16"}</definedName>
    <definedName name="___Pl2" hidden="1">{"'Sheet1'!$L$16"}</definedName>
    <definedName name="___PL3" localSheetId="5" hidden="1">#REF!</definedName>
    <definedName name="___PL3" hidden="1">#REF!</definedName>
    <definedName name="___Q3" localSheetId="0" hidden="1">{"'Sheet1'!$L$16"}</definedName>
    <definedName name="___Q3" localSheetId="1" hidden="1">{"'Sheet1'!$L$16"}</definedName>
    <definedName name="___Q3" localSheetId="2" hidden="1">{"'Sheet1'!$L$16"}</definedName>
    <definedName name="___Q3" localSheetId="3" hidden="1">{"'Sheet1'!$L$16"}</definedName>
    <definedName name="___Q3" localSheetId="4" hidden="1">{"'Sheet1'!$L$16"}</definedName>
    <definedName name="___Q3" localSheetId="5" hidden="1">{"'Sheet1'!$L$16"}</definedName>
    <definedName name="___Q3" localSheetId="6" hidden="1">{"'Sheet1'!$L$16"}</definedName>
    <definedName name="___Q3" localSheetId="8" hidden="1">{"'Sheet1'!$L$16"}</definedName>
    <definedName name="___Q3" localSheetId="9" hidden="1">{"'Sheet1'!$L$16"}</definedName>
    <definedName name="___Q3" localSheetId="10" hidden="1">{"'Sheet1'!$L$16"}</definedName>
    <definedName name="___Q3" localSheetId="12" hidden="1">{"'Sheet1'!$L$16"}</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0" hidden="1">{"'Sheet1'!$L$16"}</definedName>
    <definedName name="___Tru21" localSheetId="1" hidden="1">{"'Sheet1'!$L$16"}</definedName>
    <definedName name="___Tru21" localSheetId="2" hidden="1">{"'Sheet1'!$L$16"}</definedName>
    <definedName name="___Tru21" localSheetId="3" hidden="1">{"'Sheet1'!$L$16"}</definedName>
    <definedName name="___Tru21" localSheetId="4" hidden="1">{"'Sheet1'!$L$16"}</definedName>
    <definedName name="___Tru21" localSheetId="5" hidden="1">{"'Sheet1'!$L$16"}</definedName>
    <definedName name="___Tru21" localSheetId="6" hidden="1">{"'Sheet1'!$L$16"}</definedName>
    <definedName name="___Tru21" localSheetId="8" hidden="1">{"'Sheet1'!$L$16"}</definedName>
    <definedName name="___Tru21" localSheetId="9" hidden="1">{"'Sheet1'!$L$16"}</definedName>
    <definedName name="___Tru21" localSheetId="10" hidden="1">{"'Sheet1'!$L$16"}</definedName>
    <definedName name="___Tru21" localSheetId="12" hidden="1">{"'Sheet1'!$L$16"}</definedName>
    <definedName name="___Tru21" localSheetId="13" hidden="1">{"'Sheet1'!$L$16"}</definedName>
    <definedName name="___Tru21" hidden="1">{"'Sheet1'!$L$16"}</definedName>
    <definedName name="___tt3" localSheetId="5" hidden="1">{"'Sheet1'!$L$16"}</definedName>
    <definedName name="___tt3" hidden="1">{"'Sheet1'!$L$16"}</definedName>
    <definedName name="___TT31" localSheetId="5" hidden="1">{"'Sheet1'!$L$16"}</definedName>
    <definedName name="___TT31" hidden="1">{"'Sheet1'!$L$16"}</definedName>
    <definedName name="___vl2" hidden="1">{"'Sheet1'!$L$16"}</definedName>
    <definedName name="___VM2" hidden="1">{"'Sheet1'!$L$16"}</definedName>
    <definedName name="__a1" localSheetId="0" hidden="1">{"'Sheet1'!$L$16"}</definedName>
    <definedName name="__a1" localSheetId="1" hidden="1">{"'Sheet1'!$L$16"}</definedName>
    <definedName name="__a1" localSheetId="2" hidden="1">{"'Sheet1'!$L$16"}</definedName>
    <definedName name="__a1" localSheetId="3" hidden="1">{"'Sheet1'!$L$16"}</definedName>
    <definedName name="__a1" localSheetId="4" hidden="1">{"'Sheet1'!$L$16"}</definedName>
    <definedName name="__a1" localSheetId="5" hidden="1">{"'Sheet1'!$L$16"}</definedName>
    <definedName name="__a1" localSheetId="6" hidden="1">{"'Sheet1'!$L$16"}</definedName>
    <definedName name="__a1" localSheetId="8" hidden="1">{"'Sheet1'!$L$16"}</definedName>
    <definedName name="__a1" localSheetId="9" hidden="1">{"'Sheet1'!$L$16"}</definedName>
    <definedName name="__a1" localSheetId="10" hidden="1">{"'Sheet1'!$L$16"}</definedName>
    <definedName name="__a1" localSheetId="12" hidden="1">{"'Sheet1'!$L$16"}</definedName>
    <definedName name="__a1" localSheetId="13" hidden="1">{"'Sheet1'!$L$16"}</definedName>
    <definedName name="__a1" hidden="1">{"'Sheet1'!$L$16"}</definedName>
    <definedName name="__a129" localSheetId="0" hidden="1">{"Offgrid",#N/A,FALSE,"OFFGRID";"Region",#N/A,FALSE,"REGION";"Offgrid -2",#N/A,FALSE,"OFFGRID";"WTP",#N/A,FALSE,"WTP";"WTP -2",#N/A,FALSE,"WTP";"Project",#N/A,FALSE,"PROJECT";"Summary -2",#N/A,FALSE,"SUMMARY"}</definedName>
    <definedName name="__a129" localSheetId="1" hidden="1">{"Offgrid",#N/A,FALSE,"OFFGRID";"Region",#N/A,FALSE,"REGION";"Offgrid -2",#N/A,FALSE,"OFFGRID";"WTP",#N/A,FALSE,"WTP";"WTP -2",#N/A,FALSE,"WTP";"Project",#N/A,FALSE,"PROJECT";"Summary -2",#N/A,FALSE,"SUMMARY"}</definedName>
    <definedName name="__a129" localSheetId="2" hidden="1">{"Offgrid",#N/A,FALSE,"OFFGRID";"Region",#N/A,FALSE,"REGION";"Offgrid -2",#N/A,FALSE,"OFFGRID";"WTP",#N/A,FALSE,"WTP";"WTP -2",#N/A,FALSE,"WTP";"Project",#N/A,FALSE,"PROJECT";"Summary -2",#N/A,FALSE,"SUMMARY"}</definedName>
    <definedName name="__a129" localSheetId="3" hidden="1">{"Offgrid",#N/A,FALSE,"OFFGRID";"Region",#N/A,FALSE,"REGION";"Offgrid -2",#N/A,FALSE,"OFFGRID";"WTP",#N/A,FALSE,"WTP";"WTP -2",#N/A,FALSE,"WTP";"Project",#N/A,FALSE,"PROJECT";"Summary -2",#N/A,FALSE,"SUMMARY"}</definedName>
    <definedName name="__a129" localSheetId="4" hidden="1">{"Offgrid",#N/A,FALSE,"OFFGRID";"Region",#N/A,FALSE,"REGION";"Offgrid -2",#N/A,FALSE,"OFFGRID";"WTP",#N/A,FALSE,"WTP";"WTP -2",#N/A,FALSE,"WTP";"Project",#N/A,FALSE,"PROJECT";"Summary -2",#N/A,FALSE,"SUMMARY"}</definedName>
    <definedName name="__a129" localSheetId="5" hidden="1">{"Offgrid",#N/A,FALSE,"OFFGRID";"Region",#N/A,FALSE,"REGION";"Offgrid -2",#N/A,FALSE,"OFFGRID";"WTP",#N/A,FALSE,"WTP";"WTP -2",#N/A,FALSE,"WTP";"Project",#N/A,FALSE,"PROJECT";"Summary -2",#N/A,FALSE,"SUMMARY"}</definedName>
    <definedName name="__a129" localSheetId="6" hidden="1">{"Offgrid",#N/A,FALSE,"OFFGRID";"Region",#N/A,FALSE,"REGION";"Offgrid -2",#N/A,FALSE,"OFFGRID";"WTP",#N/A,FALSE,"WTP";"WTP -2",#N/A,FALSE,"WTP";"Project",#N/A,FALSE,"PROJECT";"Summary -2",#N/A,FALSE,"SUMMARY"}</definedName>
    <definedName name="__a129" localSheetId="8" hidden="1">{"Offgrid",#N/A,FALSE,"OFFGRID";"Region",#N/A,FALSE,"REGION";"Offgrid -2",#N/A,FALSE,"OFFGRID";"WTP",#N/A,FALSE,"WTP";"WTP -2",#N/A,FALSE,"WTP";"Project",#N/A,FALSE,"PROJECT";"Summary -2",#N/A,FALSE,"SUMMARY"}</definedName>
    <definedName name="__a129" localSheetId="9" hidden="1">{"Offgrid",#N/A,FALSE,"OFFGRID";"Region",#N/A,FALSE,"REGION";"Offgrid -2",#N/A,FALSE,"OFFGRID";"WTP",#N/A,FALSE,"WTP";"WTP -2",#N/A,FALSE,"WTP";"Project",#N/A,FALSE,"PROJECT";"Summary -2",#N/A,FALSE,"SUMMARY"}</definedName>
    <definedName name="__a129" localSheetId="10" hidden="1">{"Offgrid",#N/A,FALSE,"OFFGRID";"Region",#N/A,FALSE,"REGION";"Offgrid -2",#N/A,FALSE,"OFFGRID";"WTP",#N/A,FALSE,"WTP";"WTP -2",#N/A,FALSE,"WTP";"Project",#N/A,FALSE,"PROJECT";"Summary -2",#N/A,FALSE,"SUMMARY"}</definedName>
    <definedName name="__a129" localSheetId="12"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localSheetId="4" hidden="1">{"Offgrid",#N/A,FALSE,"OFFGRID";"Region",#N/A,FALSE,"REGION";"Offgrid -2",#N/A,FALSE,"OFFGRID";"WTP",#N/A,FALSE,"WTP";"WTP -2",#N/A,FALSE,"WTP";"Project",#N/A,FALSE,"PROJECT";"Summary -2",#N/A,FALSE,"SUMMARY"}</definedName>
    <definedName name="__a130" localSheetId="5" hidden="1">{"Offgrid",#N/A,FALSE,"OFFGRID";"Region",#N/A,FALSE,"REGION";"Offgrid -2",#N/A,FALSE,"OFFGRID";"WTP",#N/A,FALSE,"WTP";"WTP -2",#N/A,FALSE,"WTP";"Project",#N/A,FALSE,"PROJECT";"Summary -2",#N/A,FALSE,"SUMMARY"}</definedName>
    <definedName name="__a130" localSheetId="6" hidden="1">{"Offgrid",#N/A,FALSE,"OFFGRID";"Region",#N/A,FALSE,"REGION";"Offgrid -2",#N/A,FALSE,"OFFGRID";"WTP",#N/A,FALSE,"WTP";"WTP -2",#N/A,FALSE,"WTP";"Project",#N/A,FALSE,"PROJECT";"Summary -2",#N/A,FALSE,"SUMMARY"}</definedName>
    <definedName name="__a130" localSheetId="8" hidden="1">{"Offgrid",#N/A,FALSE,"OFFGRID";"Region",#N/A,FALSE,"REGION";"Offgrid -2",#N/A,FALSE,"OFFGRID";"WTP",#N/A,FALSE,"WTP";"WTP -2",#N/A,FALSE,"WTP";"Project",#N/A,FALSE,"PROJECT";"Summary -2",#N/A,FALSE,"SUMMARY"}</definedName>
    <definedName name="__a130" localSheetId="9" hidden="1">{"Offgrid",#N/A,FALSE,"OFFGRID";"Region",#N/A,FALSE,"REGION";"Offgrid -2",#N/A,FALSE,"OFFGRID";"WTP",#N/A,FALSE,"WTP";"WTP -2",#N/A,FALSE,"WTP";"Project",#N/A,FALSE,"PROJECT";"Summary -2",#N/A,FALSE,"SUMMARY"}</definedName>
    <definedName name="__a130" localSheetId="10" hidden="1">{"Offgrid",#N/A,FALSE,"OFFGRID";"Region",#N/A,FALSE,"REGION";"Offgrid -2",#N/A,FALSE,"OFFGRID";"WTP",#N/A,FALSE,"WTP";"WTP -2",#N/A,FALSE,"WTP";"Project",#N/A,FALSE,"PROJECT";"Summary -2",#N/A,FALSE,"SUMMARY"}</definedName>
    <definedName name="__a130" localSheetId="12"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0" hidden="1">{"'Sheet1'!$L$16"}</definedName>
    <definedName name="__B1" localSheetId="1" hidden="1">{"'Sheet1'!$L$16"}</definedName>
    <definedName name="__B1" localSheetId="2" hidden="1">{"'Sheet1'!$L$16"}</definedName>
    <definedName name="__B1" localSheetId="3" hidden="1">{"'Sheet1'!$L$16"}</definedName>
    <definedName name="__B1" localSheetId="4" hidden="1">{"'Sheet1'!$L$16"}</definedName>
    <definedName name="__B1" localSheetId="5" hidden="1">{"'Sheet1'!$L$16"}</definedName>
    <definedName name="__B1" localSheetId="6" hidden="1">{"'Sheet1'!$L$16"}</definedName>
    <definedName name="__B1" localSheetId="8" hidden="1">{"'Sheet1'!$L$16"}</definedName>
    <definedName name="__B1" localSheetId="9" hidden="1">{"'Sheet1'!$L$16"}</definedName>
    <definedName name="__B1" localSheetId="10" hidden="1">{"'Sheet1'!$L$16"}</definedName>
    <definedName name="__B1" localSheetId="12" hidden="1">{"'Sheet1'!$L$16"}</definedName>
    <definedName name="__B1" localSheetId="13" hidden="1">{"'Sheet1'!$L$16"}</definedName>
    <definedName name="__B1" hidden="1">{"'Sheet1'!$L$16"}</definedName>
    <definedName name="__ban2" localSheetId="0" hidden="1">{"'Sheet1'!$L$16"}</definedName>
    <definedName name="__ban2" localSheetId="1" hidden="1">{"'Sheet1'!$L$16"}</definedName>
    <definedName name="__ban2" localSheetId="2" hidden="1">{"'Sheet1'!$L$16"}</definedName>
    <definedName name="__ban2" localSheetId="3" hidden="1">{"'Sheet1'!$L$16"}</definedName>
    <definedName name="__ban2" localSheetId="4" hidden="1">{"'Sheet1'!$L$16"}</definedName>
    <definedName name="__ban2" localSheetId="5" hidden="1">{"'Sheet1'!$L$16"}</definedName>
    <definedName name="__ban2" localSheetId="6" hidden="1">{"'Sheet1'!$L$16"}</definedName>
    <definedName name="__ban2" localSheetId="8" hidden="1">{"'Sheet1'!$L$16"}</definedName>
    <definedName name="__ban2" localSheetId="9" hidden="1">{"'Sheet1'!$L$16"}</definedName>
    <definedName name="__ban2" localSheetId="10" hidden="1">{"'Sheet1'!$L$16"}</definedName>
    <definedName name="__ban2" localSheetId="12" hidden="1">{"'Sheet1'!$L$16"}</definedName>
    <definedName name="__ban2" localSheetId="13" hidden="1">{"'Sheet1'!$L$16"}</definedName>
    <definedName name="__ban2" hidden="1">{"'Sheet1'!$L$16"}</definedName>
    <definedName name="__cep1" hidden="1">{"'Sheet1'!$L$16"}</definedName>
    <definedName name="__Coc39" hidden="1">{"'Sheet1'!$L$16"}</definedName>
    <definedName name="__Goi8" hidden="1">{"'Sheet1'!$L$16"}</definedName>
    <definedName name="__h1" localSheetId="0" hidden="1">{"'Sheet1'!$L$16"}</definedName>
    <definedName name="__h1" localSheetId="1" hidden="1">{"'Sheet1'!$L$16"}</definedName>
    <definedName name="__h1" localSheetId="2" hidden="1">{"'Sheet1'!$L$16"}</definedName>
    <definedName name="__h1" localSheetId="3" hidden="1">{"'Sheet1'!$L$16"}</definedName>
    <definedName name="__h1" localSheetId="4" hidden="1">{"'Sheet1'!$L$16"}</definedName>
    <definedName name="__h1" localSheetId="5" hidden="1">{"'Sheet1'!$L$16"}</definedName>
    <definedName name="__h1" localSheetId="6" hidden="1">{"'Sheet1'!$L$16"}</definedName>
    <definedName name="__h1" localSheetId="8" hidden="1">{"'Sheet1'!$L$16"}</definedName>
    <definedName name="__h1" localSheetId="9" hidden="1">{"'Sheet1'!$L$16"}</definedName>
    <definedName name="__h1" localSheetId="10" hidden="1">{"'Sheet1'!$L$16"}</definedName>
    <definedName name="__h1" localSheetId="12" hidden="1">{"'Sheet1'!$L$16"}</definedName>
    <definedName name="__h1" localSheetId="13" hidden="1">{"'Sheet1'!$L$16"}</definedName>
    <definedName name="__h1" hidden="1">{"'Sheet1'!$L$16"}</definedName>
    <definedName name="__h10" hidden="1">{#N/A,#N/A,FALSE,"Chi tiÆt"}</definedName>
    <definedName name="__h2" hidden="1">{"'Sheet1'!$L$16"}</definedName>
    <definedName name="__h3" hidden="1">{"'Sheet1'!$L$16"}</definedName>
    <definedName name="__h5" hidden="1">{"'Sheet1'!$L$16"}</definedName>
    <definedName name="__h6" hidden="1">{"'Sheet1'!$L$16"}</definedName>
    <definedName name="__h7" hidden="1">{"'Sheet1'!$L$16"}</definedName>
    <definedName name="__h8" hidden="1">{"'Sheet1'!$L$16"}</definedName>
    <definedName name="__h9" hidden="1">{"'Sheet1'!$L$16"}</definedName>
    <definedName name="__hsm2">1.1289</definedName>
    <definedName name="__hu1" localSheetId="0" hidden="1">{"'Sheet1'!$L$16"}</definedName>
    <definedName name="__hu1" localSheetId="1" hidden="1">{"'Sheet1'!$L$16"}</definedName>
    <definedName name="__hu1" localSheetId="2" hidden="1">{"'Sheet1'!$L$16"}</definedName>
    <definedName name="__hu1" localSheetId="3" hidden="1">{"'Sheet1'!$L$16"}</definedName>
    <definedName name="__hu1" localSheetId="4" hidden="1">{"'Sheet1'!$L$16"}</definedName>
    <definedName name="__hu1" localSheetId="5" hidden="1">{"'Sheet1'!$L$16"}</definedName>
    <definedName name="__hu1" localSheetId="6" hidden="1">{"'Sheet1'!$L$16"}</definedName>
    <definedName name="__hu1" localSheetId="8" hidden="1">{"'Sheet1'!$L$16"}</definedName>
    <definedName name="__hu1" localSheetId="9" hidden="1">{"'Sheet1'!$L$16"}</definedName>
    <definedName name="__hu1" localSheetId="10" hidden="1">{"'Sheet1'!$L$16"}</definedName>
    <definedName name="__hu1" localSheetId="12" hidden="1">{"'Sheet1'!$L$16"}</definedName>
    <definedName name="__hu1" localSheetId="13" hidden="1">{"'Sheet1'!$L$16"}</definedName>
    <definedName name="__hu1" hidden="1">{"'Sheet1'!$L$16"}</definedName>
    <definedName name="__hu2" localSheetId="0" hidden="1">{"'Sheet1'!$L$16"}</definedName>
    <definedName name="__hu2" localSheetId="1" hidden="1">{"'Sheet1'!$L$16"}</definedName>
    <definedName name="__hu2" localSheetId="2" hidden="1">{"'Sheet1'!$L$16"}</definedName>
    <definedName name="__hu2" localSheetId="3" hidden="1">{"'Sheet1'!$L$16"}</definedName>
    <definedName name="__hu2" localSheetId="4" hidden="1">{"'Sheet1'!$L$16"}</definedName>
    <definedName name="__hu2" localSheetId="5" hidden="1">{"'Sheet1'!$L$16"}</definedName>
    <definedName name="__hu2" localSheetId="6" hidden="1">{"'Sheet1'!$L$16"}</definedName>
    <definedName name="__hu2" localSheetId="8" hidden="1">{"'Sheet1'!$L$16"}</definedName>
    <definedName name="__hu2" localSheetId="9" hidden="1">{"'Sheet1'!$L$16"}</definedName>
    <definedName name="__hu2" localSheetId="10" hidden="1">{"'Sheet1'!$L$16"}</definedName>
    <definedName name="__hu2" localSheetId="12" hidden="1">{"'Sheet1'!$L$16"}</definedName>
    <definedName name="__hu2" localSheetId="13" hidden="1">{"'Sheet1'!$L$16"}</definedName>
    <definedName name="__hu2" hidden="1">{"'Sheet1'!$L$16"}</definedName>
    <definedName name="__hu5" localSheetId="0" hidden="1">{"'Sheet1'!$L$16"}</definedName>
    <definedName name="__hu5" localSheetId="1" hidden="1">{"'Sheet1'!$L$16"}</definedName>
    <definedName name="__hu5" localSheetId="2" hidden="1">{"'Sheet1'!$L$16"}</definedName>
    <definedName name="__hu5" localSheetId="3" hidden="1">{"'Sheet1'!$L$16"}</definedName>
    <definedName name="__hu5" localSheetId="4" hidden="1">{"'Sheet1'!$L$16"}</definedName>
    <definedName name="__hu5" localSheetId="5" hidden="1">{"'Sheet1'!$L$16"}</definedName>
    <definedName name="__hu5" localSheetId="6" hidden="1">{"'Sheet1'!$L$16"}</definedName>
    <definedName name="__hu5" localSheetId="8" hidden="1">{"'Sheet1'!$L$16"}</definedName>
    <definedName name="__hu5" localSheetId="9" hidden="1">{"'Sheet1'!$L$16"}</definedName>
    <definedName name="__hu5" localSheetId="10" hidden="1">{"'Sheet1'!$L$16"}</definedName>
    <definedName name="__hu5" localSheetId="12" hidden="1">{"'Sheet1'!$L$16"}</definedName>
    <definedName name="__hu5" localSheetId="13" hidden="1">{"'Sheet1'!$L$16"}</definedName>
    <definedName name="__hu5" hidden="1">{"'Sheet1'!$L$16"}</definedName>
    <definedName name="__hu6" localSheetId="0" hidden="1">{"'Sheet1'!$L$16"}</definedName>
    <definedName name="__hu6" localSheetId="1" hidden="1">{"'Sheet1'!$L$16"}</definedName>
    <definedName name="__hu6" localSheetId="2" hidden="1">{"'Sheet1'!$L$16"}</definedName>
    <definedName name="__hu6" localSheetId="3" hidden="1">{"'Sheet1'!$L$16"}</definedName>
    <definedName name="__hu6" localSheetId="4" hidden="1">{"'Sheet1'!$L$16"}</definedName>
    <definedName name="__hu6" localSheetId="5" hidden="1">{"'Sheet1'!$L$16"}</definedName>
    <definedName name="__hu6" localSheetId="6" hidden="1">{"'Sheet1'!$L$16"}</definedName>
    <definedName name="__hu6" localSheetId="8" hidden="1">{"'Sheet1'!$L$16"}</definedName>
    <definedName name="__hu6" localSheetId="9" hidden="1">{"'Sheet1'!$L$16"}</definedName>
    <definedName name="__hu6" localSheetId="10" hidden="1">{"'Sheet1'!$L$16"}</definedName>
    <definedName name="__hu6" localSheetId="12" hidden="1">{"'Sheet1'!$L$16"}</definedName>
    <definedName name="__hu6" localSheetId="13" hidden="1">{"'Sheet1'!$L$16"}</definedName>
    <definedName name="__hu6" hidden="1">{"'Sheet1'!$L$16"}</definedName>
    <definedName name="__HUY1" hidden="1">{"'Sheet1'!$L$16"}</definedName>
    <definedName name="__HUY2" hidden="1">{"'Sheet1'!$L$16"}</definedName>
    <definedName name="__isc1">0.035</definedName>
    <definedName name="__isc2">0.02</definedName>
    <definedName name="__isc3">0.054</definedName>
    <definedName name="__Lan1" hidden="1">{"'Sheet1'!$L$16"}</definedName>
    <definedName name="__LAN3" hidden="1">{"'Sheet1'!$L$16"}</definedName>
    <definedName name="__lk2" hidden="1">{"'Sheet1'!$L$16"}</definedName>
    <definedName name="__M36" localSheetId="0" hidden="1">{"'Sheet1'!$L$16"}</definedName>
    <definedName name="__M36" localSheetId="1" hidden="1">{"'Sheet1'!$L$16"}</definedName>
    <definedName name="__M36" localSheetId="2" hidden="1">{"'Sheet1'!$L$16"}</definedName>
    <definedName name="__M36" localSheetId="3" hidden="1">{"'Sheet1'!$L$16"}</definedName>
    <definedName name="__M36" localSheetId="4" hidden="1">{"'Sheet1'!$L$16"}</definedName>
    <definedName name="__M36" localSheetId="5" hidden="1">{"'Sheet1'!$L$16"}</definedName>
    <definedName name="__M36" localSheetId="6" hidden="1">{"'Sheet1'!$L$16"}</definedName>
    <definedName name="__M36" localSheetId="8" hidden="1">{"'Sheet1'!$L$16"}</definedName>
    <definedName name="__M36" localSheetId="9" hidden="1">{"'Sheet1'!$L$16"}</definedName>
    <definedName name="__M36" localSheetId="10" hidden="1">{"'Sheet1'!$L$16"}</definedName>
    <definedName name="__M36" localSheetId="12" hidden="1">{"'Sheet1'!$L$16"}</definedName>
    <definedName name="__M36" localSheetId="13" hidden="1">{"'Sheet1'!$L$16"}</definedName>
    <definedName name="__M36" hidden="1">{"'Sheet1'!$L$16"}</definedName>
    <definedName name="__NSO2" localSheetId="0" hidden="1">{"'Sheet1'!$L$16"}</definedName>
    <definedName name="__NSO2" localSheetId="1" hidden="1">{"'Sheet1'!$L$16"}</definedName>
    <definedName name="__NSO2" localSheetId="2" hidden="1">{"'Sheet1'!$L$16"}</definedName>
    <definedName name="__NSO2" localSheetId="3" hidden="1">{"'Sheet1'!$L$16"}</definedName>
    <definedName name="__NSO2" localSheetId="4" hidden="1">{"'Sheet1'!$L$16"}</definedName>
    <definedName name="__NSO2" localSheetId="5" hidden="1">{"'Sheet1'!$L$16"}</definedName>
    <definedName name="__NSO2" localSheetId="6" hidden="1">{"'Sheet1'!$L$16"}</definedName>
    <definedName name="__NSO2" localSheetId="8" hidden="1">{"'Sheet1'!$L$16"}</definedName>
    <definedName name="__NSO2" localSheetId="9" hidden="1">{"'Sheet1'!$L$16"}</definedName>
    <definedName name="__NSO2" localSheetId="10" hidden="1">{"'Sheet1'!$L$16"}</definedName>
    <definedName name="__NSO2" localSheetId="12" hidden="1">{"'Sheet1'!$L$16"}</definedName>
    <definedName name="__NSO2" localSheetId="13" hidden="1">{"'Sheet1'!$L$16"}</definedName>
    <definedName name="__NSO2" hidden="1">{"'Sheet1'!$L$16"}</definedName>
    <definedName name="__PA3" localSheetId="0" hidden="1">{"'Sheet1'!$L$16"}</definedName>
    <definedName name="__PA3" localSheetId="1" hidden="1">{"'Sheet1'!$L$16"}</definedName>
    <definedName name="__PA3" localSheetId="2" hidden="1">{"'Sheet1'!$L$16"}</definedName>
    <definedName name="__PA3" localSheetId="3" hidden="1">{"'Sheet1'!$L$16"}</definedName>
    <definedName name="__PA3" localSheetId="4" hidden="1">{"'Sheet1'!$L$16"}</definedName>
    <definedName name="__PA3" localSheetId="5" hidden="1">{"'Sheet1'!$L$16"}</definedName>
    <definedName name="__PA3" localSheetId="6" hidden="1">{"'Sheet1'!$L$16"}</definedName>
    <definedName name="__PA3" localSheetId="8" hidden="1">{"'Sheet1'!$L$16"}</definedName>
    <definedName name="__PA3" localSheetId="9" hidden="1">{"'Sheet1'!$L$16"}</definedName>
    <definedName name="__PA3" localSheetId="10" hidden="1">{"'Sheet1'!$L$16"}</definedName>
    <definedName name="__PA3" localSheetId="12" hidden="1">{"'Sheet1'!$L$16"}</definedName>
    <definedName name="__PA3" localSheetId="13" hidden="1">{"'Sheet1'!$L$16"}</definedName>
    <definedName name="__PA3" hidden="1">{"'Sheet1'!$L$16"}</definedName>
    <definedName name="__Pl2" localSheetId="0" hidden="1">{"'Sheet1'!$L$16"}</definedName>
    <definedName name="__Pl2" localSheetId="1" hidden="1">{"'Sheet1'!$L$16"}</definedName>
    <definedName name="__Pl2" localSheetId="2" hidden="1">{"'Sheet1'!$L$16"}</definedName>
    <definedName name="__Pl2" localSheetId="3" hidden="1">{"'Sheet1'!$L$16"}</definedName>
    <definedName name="__Pl2" localSheetId="4" hidden="1">{"'Sheet1'!$L$16"}</definedName>
    <definedName name="__Pl2" localSheetId="5" hidden="1">{"'Sheet1'!$L$16"}</definedName>
    <definedName name="__Pl2" localSheetId="6" hidden="1">{"'Sheet1'!$L$16"}</definedName>
    <definedName name="__Pl2" localSheetId="8" hidden="1">{"'Sheet1'!$L$16"}</definedName>
    <definedName name="__Pl2" localSheetId="9" hidden="1">{"'Sheet1'!$L$16"}</definedName>
    <definedName name="__Pl2" localSheetId="10" hidden="1">{"'Sheet1'!$L$16"}</definedName>
    <definedName name="__Pl2" localSheetId="12" hidden="1">{"'Sheet1'!$L$16"}</definedName>
    <definedName name="__Pl2" localSheetId="13" hidden="1">{"'Sheet1'!$L$16"}</definedName>
    <definedName name="__Pl2" hidden="1">{"'Sheet1'!$L$16"}</definedName>
    <definedName name="__Q3" localSheetId="0" hidden="1">{"'Sheet1'!$L$16"}</definedName>
    <definedName name="__Q3" localSheetId="1" hidden="1">{"'Sheet1'!$L$16"}</definedName>
    <definedName name="__Q3" localSheetId="2" hidden="1">{"'Sheet1'!$L$16"}</definedName>
    <definedName name="__Q3" localSheetId="3" hidden="1">{"'Sheet1'!$L$16"}</definedName>
    <definedName name="__Q3" localSheetId="4" hidden="1">{"'Sheet1'!$L$16"}</definedName>
    <definedName name="__Q3" localSheetId="5" hidden="1">{"'Sheet1'!$L$16"}</definedName>
    <definedName name="__Q3" localSheetId="6" hidden="1">{"'Sheet1'!$L$16"}</definedName>
    <definedName name="__Q3" localSheetId="8" hidden="1">{"'Sheet1'!$L$16"}</definedName>
    <definedName name="__Q3" localSheetId="9" hidden="1">{"'Sheet1'!$L$16"}</definedName>
    <definedName name="__Q3" localSheetId="10" hidden="1">{"'Sheet1'!$L$16"}</definedName>
    <definedName name="__Q3" localSheetId="12" hidden="1">{"'Sheet1'!$L$16"}</definedName>
    <definedName name="__Q3"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0" hidden="1">{"'Sheet1'!$L$16"}</definedName>
    <definedName name="__Tru21" localSheetId="1" hidden="1">{"'Sheet1'!$L$16"}</definedName>
    <definedName name="__Tru21" localSheetId="2" hidden="1">{"'Sheet1'!$L$16"}</definedName>
    <definedName name="__Tru21" localSheetId="3" hidden="1">{"'Sheet1'!$L$16"}</definedName>
    <definedName name="__Tru21" localSheetId="4" hidden="1">{"'Sheet1'!$L$16"}</definedName>
    <definedName name="__Tru21" localSheetId="5" hidden="1">{"'Sheet1'!$L$16"}</definedName>
    <definedName name="__Tru21" localSheetId="6" hidden="1">{"'Sheet1'!$L$16"}</definedName>
    <definedName name="__Tru21" localSheetId="8" hidden="1">{"'Sheet1'!$L$16"}</definedName>
    <definedName name="__Tru21" localSheetId="9" hidden="1">{"'Sheet1'!$L$16"}</definedName>
    <definedName name="__Tru21" localSheetId="10" hidden="1">{"'Sheet1'!$L$16"}</definedName>
    <definedName name="__Tru21" localSheetId="12" hidden="1">{"'Sheet1'!$L$16"}</definedName>
    <definedName name="__Tru21" localSheetId="13" hidden="1">{"'Sheet1'!$L$16"}</definedName>
    <definedName name="__Tru21" hidden="1">{"'Sheet1'!$L$16"}</definedName>
    <definedName name="__tt3" hidden="1">{"'Sheet1'!$L$16"}</definedName>
    <definedName name="__TT31" hidden="1">{"'Sheet1'!$L$16"}</definedName>
    <definedName name="__vl2" hidden="1">{"'Sheet1'!$L$16"}</definedName>
    <definedName name="__VM2" hidden="1">{"'Sheet1'!$L$16"}</definedName>
    <definedName name="_1">#REF!</definedName>
    <definedName name="_17_0DATA_DATA2_L">'[1]#REF'!#REF!</definedName>
    <definedName name="_1BA2500">#REF!</definedName>
    <definedName name="_1BA3250">#REF!</definedName>
    <definedName name="_1BA400P">#REF!</definedName>
    <definedName name="_1CAP001">#REF!</definedName>
    <definedName name="_1DAU002">#REF!</definedName>
    <definedName name="_1DDAY03">#REF!</definedName>
    <definedName name="_1DDTT01">#REF!</definedName>
    <definedName name="_1FCO101">#REF!</definedName>
    <definedName name="_1GIA101">#REF!</definedName>
    <definedName name="_1LA1001">#REF!</definedName>
    <definedName name="_1MCCBO2">#REF!</definedName>
    <definedName name="_1PKCAP1">#REF!</definedName>
    <definedName name="_1PKTT01">#REF!</definedName>
    <definedName name="_1TCD101">#REF!</definedName>
    <definedName name="_1TCD201">#REF!</definedName>
    <definedName name="_1TD2001">#REF!</definedName>
    <definedName name="_1TIHT01">#REF!</definedName>
    <definedName name="_1TRU121">#REF!</definedName>
    <definedName name="_2">#REF!</definedName>
    <definedName name="_2BLA100">#REF!</definedName>
    <definedName name="_2DAL201">#REF!</definedName>
    <definedName name="_3BLXMD">#REF!</definedName>
    <definedName name="_3TU0609">#REF!</definedName>
    <definedName name="_40x4">5100</definedName>
    <definedName name="_4CNT240">#REF!</definedName>
    <definedName name="_4CTL240">#REF!</definedName>
    <definedName name="_4FCO100">#REF!</definedName>
    <definedName name="_4HDCTT4">#REF!</definedName>
    <definedName name="_4HNCTT4">#REF!</definedName>
    <definedName name="_4LBCO01">#REF!</definedName>
    <definedName name="_a1" localSheetId="0" hidden="1">{"'Sheet1'!$L$16"}</definedName>
    <definedName name="_a1" localSheetId="1" hidden="1">{"'Sheet1'!$L$16"}</definedName>
    <definedName name="_a1" localSheetId="2" hidden="1">{"'Sheet1'!$L$16"}</definedName>
    <definedName name="_a1" localSheetId="3" hidden="1">{"'Sheet1'!$L$16"}</definedName>
    <definedName name="_a1" localSheetId="4" hidden="1">{"'Sheet1'!$L$16"}</definedName>
    <definedName name="_a1" localSheetId="5" hidden="1">{"'Sheet1'!$L$16"}</definedName>
    <definedName name="_a1" localSheetId="6" hidden="1">{"'Sheet1'!$L$16"}</definedName>
    <definedName name="_a1" localSheetId="8" hidden="1">{"'Sheet1'!$L$16"}</definedName>
    <definedName name="_a1" localSheetId="9" hidden="1">{"'Sheet1'!$L$16"}</definedName>
    <definedName name="_a1" localSheetId="10" hidden="1">{"'Sheet1'!$L$16"}</definedName>
    <definedName name="_a1" localSheetId="12" hidden="1">{"'Sheet1'!$L$16"}</definedName>
    <definedName name="_a1" localSheetId="13" hidden="1">{"'Sheet1'!$L$16"}</definedName>
    <definedName name="_a1" hidden="1">{"'Sheet1'!$L$16"}</definedName>
    <definedName name="_a129" localSheetId="0" hidden="1">{"Offgrid",#N/A,FALSE,"OFFGRID";"Region",#N/A,FALSE,"REGION";"Offgrid -2",#N/A,FALSE,"OFFGRID";"WTP",#N/A,FALSE,"WTP";"WTP -2",#N/A,FALSE,"WTP";"Project",#N/A,FALSE,"PROJECT";"Summary -2",#N/A,FALSE,"SUMMARY"}</definedName>
    <definedName name="_a129" localSheetId="1" hidden="1">{"Offgrid",#N/A,FALSE,"OFFGRID";"Region",#N/A,FALSE,"REGION";"Offgrid -2",#N/A,FALSE,"OFFGRID";"WTP",#N/A,FALSE,"WTP";"WTP -2",#N/A,FALSE,"WTP";"Project",#N/A,FALSE,"PROJECT";"Summary -2",#N/A,FALSE,"SUMMARY"}</definedName>
    <definedName name="_a129" localSheetId="2" hidden="1">{"Offgrid",#N/A,FALSE,"OFFGRID";"Region",#N/A,FALSE,"REGION";"Offgrid -2",#N/A,FALSE,"OFFGRID";"WTP",#N/A,FALSE,"WTP";"WTP -2",#N/A,FALSE,"WTP";"Project",#N/A,FALSE,"PROJECT";"Summary -2",#N/A,FALSE,"SUMMARY"}</definedName>
    <definedName name="_a129" localSheetId="3" hidden="1">{"Offgrid",#N/A,FALSE,"OFFGRID";"Region",#N/A,FALSE,"REGION";"Offgrid -2",#N/A,FALSE,"OFFGRID";"WTP",#N/A,FALSE,"WTP";"WTP -2",#N/A,FALSE,"WTP";"Project",#N/A,FALSE,"PROJECT";"Summary -2",#N/A,FALSE,"SUMMARY"}</definedName>
    <definedName name="_a129" localSheetId="4" hidden="1">{"Offgrid",#N/A,FALSE,"OFFGRID";"Region",#N/A,FALSE,"REGION";"Offgrid -2",#N/A,FALSE,"OFFGRID";"WTP",#N/A,FALSE,"WTP";"WTP -2",#N/A,FALSE,"WTP";"Project",#N/A,FALSE,"PROJECT";"Summary -2",#N/A,FALSE,"SUMMARY"}</definedName>
    <definedName name="_a129" localSheetId="5" hidden="1">{"Offgrid",#N/A,FALSE,"OFFGRID";"Region",#N/A,FALSE,"REGION";"Offgrid -2",#N/A,FALSE,"OFFGRID";"WTP",#N/A,FALSE,"WTP";"WTP -2",#N/A,FALSE,"WTP";"Project",#N/A,FALSE,"PROJECT";"Summary -2",#N/A,FALSE,"SUMMARY"}</definedName>
    <definedName name="_a129" localSheetId="6" hidden="1">{"Offgrid",#N/A,FALSE,"OFFGRID";"Region",#N/A,FALSE,"REGION";"Offgrid -2",#N/A,FALSE,"OFFGRID";"WTP",#N/A,FALSE,"WTP";"WTP -2",#N/A,FALSE,"WTP";"Project",#N/A,FALSE,"PROJECT";"Summary -2",#N/A,FALSE,"SUMMARY"}</definedName>
    <definedName name="_a129" localSheetId="8" hidden="1">{"Offgrid",#N/A,FALSE,"OFFGRID";"Region",#N/A,FALSE,"REGION";"Offgrid -2",#N/A,FALSE,"OFFGRID";"WTP",#N/A,FALSE,"WTP";"WTP -2",#N/A,FALSE,"WTP";"Project",#N/A,FALSE,"PROJECT";"Summary -2",#N/A,FALSE,"SUMMARY"}</definedName>
    <definedName name="_a129" localSheetId="9" hidden="1">{"Offgrid",#N/A,FALSE,"OFFGRID";"Region",#N/A,FALSE,"REGION";"Offgrid -2",#N/A,FALSE,"OFFGRID";"WTP",#N/A,FALSE,"WTP";"WTP -2",#N/A,FALSE,"WTP";"Project",#N/A,FALSE,"PROJECT";"Summary -2",#N/A,FALSE,"SUMMARY"}</definedName>
    <definedName name="_a129" localSheetId="10" hidden="1">{"Offgrid",#N/A,FALSE,"OFFGRID";"Region",#N/A,FALSE,"REGION";"Offgrid -2",#N/A,FALSE,"OFFGRID";"WTP",#N/A,FALSE,"WTP";"WTP -2",#N/A,FALSE,"WTP";"Project",#N/A,FALSE,"PROJECT";"Summary -2",#N/A,FALSE,"SUMMARY"}</definedName>
    <definedName name="_a129" localSheetId="12"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localSheetId="4" hidden="1">{"Offgrid",#N/A,FALSE,"OFFGRID";"Region",#N/A,FALSE,"REGION";"Offgrid -2",#N/A,FALSE,"OFFGRID";"WTP",#N/A,FALSE,"WTP";"WTP -2",#N/A,FALSE,"WTP";"Project",#N/A,FALSE,"PROJECT";"Summary -2",#N/A,FALSE,"SUMMARY"}</definedName>
    <definedName name="_a130" localSheetId="5" hidden="1">{"Offgrid",#N/A,FALSE,"OFFGRID";"Region",#N/A,FALSE,"REGION";"Offgrid -2",#N/A,FALSE,"OFFGRID";"WTP",#N/A,FALSE,"WTP";"WTP -2",#N/A,FALSE,"WTP";"Project",#N/A,FALSE,"PROJECT";"Summary -2",#N/A,FALSE,"SUMMARY"}</definedName>
    <definedName name="_a130" localSheetId="6" hidden="1">{"Offgrid",#N/A,FALSE,"OFFGRID";"Region",#N/A,FALSE,"REGION";"Offgrid -2",#N/A,FALSE,"OFFGRID";"WTP",#N/A,FALSE,"WTP";"WTP -2",#N/A,FALSE,"WTP";"Project",#N/A,FALSE,"PROJECT";"Summary -2",#N/A,FALSE,"SUMMARY"}</definedName>
    <definedName name="_a130" localSheetId="8" hidden="1">{"Offgrid",#N/A,FALSE,"OFFGRID";"Region",#N/A,FALSE,"REGION";"Offgrid -2",#N/A,FALSE,"OFFGRID";"WTP",#N/A,FALSE,"WTP";"WTP -2",#N/A,FALSE,"WTP";"Project",#N/A,FALSE,"PROJECT";"Summary -2",#N/A,FALSE,"SUMMARY"}</definedName>
    <definedName name="_a130" localSheetId="9" hidden="1">{"Offgrid",#N/A,FALSE,"OFFGRID";"Region",#N/A,FALSE,"REGION";"Offgrid -2",#N/A,FALSE,"OFFGRID";"WTP",#N/A,FALSE,"WTP";"WTP -2",#N/A,FALSE,"WTP";"Project",#N/A,FALSE,"PROJECT";"Summary -2",#N/A,FALSE,"SUMMARY"}</definedName>
    <definedName name="_a130" localSheetId="10" hidden="1">{"Offgrid",#N/A,FALSE,"OFFGRID";"Region",#N/A,FALSE,"REGION";"Offgrid -2",#N/A,FALSE,"OFFGRID";"WTP",#N/A,FALSE,"WTP";"WTP -2",#N/A,FALSE,"WTP";"Project",#N/A,FALSE,"PROJECT";"Summary -2",#N/A,FALSE,"SUMMARY"}</definedName>
    <definedName name="_a130" localSheetId="12"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B1" localSheetId="0" hidden="1">{"'Sheet1'!$L$16"}</definedName>
    <definedName name="_B1" localSheetId="1" hidden="1">{"'Sheet1'!$L$16"}</definedName>
    <definedName name="_B1" localSheetId="2" hidden="1">{"'Sheet1'!$L$16"}</definedName>
    <definedName name="_B1" localSheetId="3" hidden="1">{"'Sheet1'!$L$16"}</definedName>
    <definedName name="_B1" localSheetId="4" hidden="1">{"'Sheet1'!$L$16"}</definedName>
    <definedName name="_B1" localSheetId="5" hidden="1">{"'Sheet1'!$L$16"}</definedName>
    <definedName name="_B1" localSheetId="6" hidden="1">{"'Sheet1'!$L$16"}</definedName>
    <definedName name="_B1" localSheetId="8" hidden="1">{"'Sheet1'!$L$16"}</definedName>
    <definedName name="_B1" localSheetId="9" hidden="1">{"'Sheet1'!$L$16"}</definedName>
    <definedName name="_B1" localSheetId="10" hidden="1">{"'Sheet1'!$L$16"}</definedName>
    <definedName name="_B1" localSheetId="12" hidden="1">{"'Sheet1'!$L$16"}</definedName>
    <definedName name="_B1" localSheetId="13" hidden="1">{"'Sheet1'!$L$16"}</definedName>
    <definedName name="_B1" hidden="1">{"'Sheet1'!$L$16"}</definedName>
    <definedName name="_ban2" localSheetId="0" hidden="1">{"'Sheet1'!$L$16"}</definedName>
    <definedName name="_ban2" localSheetId="1" hidden="1">{"'Sheet1'!$L$16"}</definedName>
    <definedName name="_ban2" localSheetId="2" hidden="1">{"'Sheet1'!$L$16"}</definedName>
    <definedName name="_ban2" localSheetId="3" hidden="1">{"'Sheet1'!$L$16"}</definedName>
    <definedName name="_ban2" localSheetId="4" hidden="1">{"'Sheet1'!$L$16"}</definedName>
    <definedName name="_ban2" localSheetId="5" hidden="1">{"'Sheet1'!$L$16"}</definedName>
    <definedName name="_ban2" localSheetId="6" hidden="1">{"'Sheet1'!$L$16"}</definedName>
    <definedName name="_ban2" localSheetId="8" hidden="1">{"'Sheet1'!$L$16"}</definedName>
    <definedName name="_ban2" localSheetId="9" hidden="1">{"'Sheet1'!$L$16"}</definedName>
    <definedName name="_ban2" localSheetId="10" hidden="1">{"'Sheet1'!$L$16"}</definedName>
    <definedName name="_ban2" localSheetId="12" hidden="1">{"'Sheet1'!$L$16"}</definedName>
    <definedName name="_ban2" localSheetId="13" hidden="1">{"'Sheet1'!$L$16"}</definedName>
    <definedName name="_ban2" hidden="1">{"'Sheet1'!$L$16"}</definedName>
    <definedName name="_Builtin155" hidden="1">#N/A</definedName>
    <definedName name="_cep1" localSheetId="5" hidden="1">{"'Sheet1'!$L$16"}</definedName>
    <definedName name="_cep1" hidden="1">{"'Sheet1'!$L$16"}</definedName>
    <definedName name="_Coc39" localSheetId="5" hidden="1">{"'Sheet1'!$L$16"}</definedName>
    <definedName name="_Coc39" hidden="1">{"'Sheet1'!$L$16"}</definedName>
    <definedName name="_CON1">#REF!</definedName>
    <definedName name="_CON2">#REF!</definedName>
    <definedName name="_Fill" localSheetId="5">#REF!</definedName>
    <definedName name="_Fill" hidden="1">#REF!</definedName>
    <definedName name="_xlnm._FilterDatabase" localSheetId="2" hidden="1">#REF!</definedName>
    <definedName name="_xlnm._FilterDatabase" localSheetId="5" hidden="1">#REF!</definedName>
    <definedName name="_xlnm._FilterDatabase" localSheetId="13" hidden="1">'46'!$U$12:$U$80</definedName>
    <definedName name="_xlnm._FilterDatabase" hidden="1">#REF!</definedName>
    <definedName name="_Goi8" localSheetId="5" hidden="1">{"'Sheet1'!$L$16"}</definedName>
    <definedName name="_Goi8" hidden="1">{"'Sheet1'!$L$16"}</definedName>
    <definedName name="_h1" localSheetId="0" hidden="1">{"'Sheet1'!$L$16"}</definedName>
    <definedName name="_h1" localSheetId="1" hidden="1">{"'Sheet1'!$L$16"}</definedName>
    <definedName name="_h1" localSheetId="2" hidden="1">{"'Sheet1'!$L$16"}</definedName>
    <definedName name="_h1" localSheetId="3" hidden="1">{"'Sheet1'!$L$16"}</definedName>
    <definedName name="_h1" localSheetId="4" hidden="1">{"'Sheet1'!$L$16"}</definedName>
    <definedName name="_h1" localSheetId="5" hidden="1">{"'Sheet1'!$L$16"}</definedName>
    <definedName name="_h1" localSheetId="6" hidden="1">{"'Sheet1'!$L$16"}</definedName>
    <definedName name="_h1" localSheetId="8" hidden="1">{"'Sheet1'!$L$16"}</definedName>
    <definedName name="_h1" localSheetId="9" hidden="1">{"'Sheet1'!$L$16"}</definedName>
    <definedName name="_h1" localSheetId="10" hidden="1">{"'Sheet1'!$L$16"}</definedName>
    <definedName name="_h1" localSheetId="12" hidden="1">{"'Sheet1'!$L$16"}</definedName>
    <definedName name="_h1" localSheetId="13" hidden="1">{"'Sheet1'!$L$16"}</definedName>
    <definedName name="_h1" hidden="1">{"'Sheet1'!$L$16"}</definedName>
    <definedName name="_h10" hidden="1">{#N/A,#N/A,FALSE,"Chi tiÆt"}</definedName>
    <definedName name="_h2" hidden="1">{"'Sheet1'!$L$16"}</definedName>
    <definedName name="_h3" hidden="1">{"'Sheet1'!$L$16"}</definedName>
    <definedName name="_h5" hidden="1">{"'Sheet1'!$L$16"}</definedName>
    <definedName name="_h6" hidden="1">{"'Sheet1'!$L$16"}</definedName>
    <definedName name="_h7" hidden="1">{"'Sheet1'!$L$16"}</definedName>
    <definedName name="_h8" hidden="1">{"'Sheet1'!$L$16"}</definedName>
    <definedName name="_h9" hidden="1">{"'Sheet1'!$L$16"}</definedName>
    <definedName name="_hsm2">1.1289</definedName>
    <definedName name="_hu1" localSheetId="0" hidden="1">{"'Sheet1'!$L$16"}</definedName>
    <definedName name="_hu1" localSheetId="1" hidden="1">{"'Sheet1'!$L$16"}</definedName>
    <definedName name="_hu1" localSheetId="2" hidden="1">{"'Sheet1'!$L$16"}</definedName>
    <definedName name="_hu1" localSheetId="3" hidden="1">{"'Sheet1'!$L$16"}</definedName>
    <definedName name="_hu1" localSheetId="4" hidden="1">{"'Sheet1'!$L$16"}</definedName>
    <definedName name="_hu1" localSheetId="5" hidden="1">{"'Sheet1'!$L$16"}</definedName>
    <definedName name="_hu1" localSheetId="6" hidden="1">{"'Sheet1'!$L$16"}</definedName>
    <definedName name="_hu1" localSheetId="8" hidden="1">{"'Sheet1'!$L$16"}</definedName>
    <definedName name="_hu1" localSheetId="9" hidden="1">{"'Sheet1'!$L$16"}</definedName>
    <definedName name="_hu1" localSheetId="10" hidden="1">{"'Sheet1'!$L$16"}</definedName>
    <definedName name="_hu1" localSheetId="12" hidden="1">{"'Sheet1'!$L$16"}</definedName>
    <definedName name="_hu1" localSheetId="13" hidden="1">{"'Sheet1'!$L$16"}</definedName>
    <definedName name="_hu1" hidden="1">{"'Sheet1'!$L$16"}</definedName>
    <definedName name="_hu2" localSheetId="0" hidden="1">{"'Sheet1'!$L$16"}</definedName>
    <definedName name="_hu2" localSheetId="1" hidden="1">{"'Sheet1'!$L$16"}</definedName>
    <definedName name="_hu2" localSheetId="2" hidden="1">{"'Sheet1'!$L$16"}</definedName>
    <definedName name="_hu2" localSheetId="3" hidden="1">{"'Sheet1'!$L$16"}</definedName>
    <definedName name="_hu2" localSheetId="4" hidden="1">{"'Sheet1'!$L$16"}</definedName>
    <definedName name="_hu2" localSheetId="5" hidden="1">{"'Sheet1'!$L$16"}</definedName>
    <definedName name="_hu2" localSheetId="6" hidden="1">{"'Sheet1'!$L$16"}</definedName>
    <definedName name="_hu2" localSheetId="8" hidden="1">{"'Sheet1'!$L$16"}</definedName>
    <definedName name="_hu2" localSheetId="9" hidden="1">{"'Sheet1'!$L$16"}</definedName>
    <definedName name="_hu2" localSheetId="10" hidden="1">{"'Sheet1'!$L$16"}</definedName>
    <definedName name="_hu2" localSheetId="12" hidden="1">{"'Sheet1'!$L$16"}</definedName>
    <definedName name="_hu2" localSheetId="13" hidden="1">{"'Sheet1'!$L$16"}</definedName>
    <definedName name="_hu2" hidden="1">{"'Sheet1'!$L$16"}</definedName>
    <definedName name="_hu5" localSheetId="0" hidden="1">{"'Sheet1'!$L$16"}</definedName>
    <definedName name="_hu5" localSheetId="1" hidden="1">{"'Sheet1'!$L$16"}</definedName>
    <definedName name="_hu5" localSheetId="2" hidden="1">{"'Sheet1'!$L$16"}</definedName>
    <definedName name="_hu5" localSheetId="3" hidden="1">{"'Sheet1'!$L$16"}</definedName>
    <definedName name="_hu5" localSheetId="4" hidden="1">{"'Sheet1'!$L$16"}</definedName>
    <definedName name="_hu5" localSheetId="5" hidden="1">{"'Sheet1'!$L$16"}</definedName>
    <definedName name="_hu5" localSheetId="6" hidden="1">{"'Sheet1'!$L$16"}</definedName>
    <definedName name="_hu5" localSheetId="8" hidden="1">{"'Sheet1'!$L$16"}</definedName>
    <definedName name="_hu5" localSheetId="9" hidden="1">{"'Sheet1'!$L$16"}</definedName>
    <definedName name="_hu5" localSheetId="10" hidden="1">{"'Sheet1'!$L$16"}</definedName>
    <definedName name="_hu5" localSheetId="12" hidden="1">{"'Sheet1'!$L$16"}</definedName>
    <definedName name="_hu5" localSheetId="13" hidden="1">{"'Sheet1'!$L$16"}</definedName>
    <definedName name="_hu5" hidden="1">{"'Sheet1'!$L$16"}</definedName>
    <definedName name="_hu6" localSheetId="0" hidden="1">{"'Sheet1'!$L$16"}</definedName>
    <definedName name="_hu6" localSheetId="1" hidden="1">{"'Sheet1'!$L$16"}</definedName>
    <definedName name="_hu6" localSheetId="2" hidden="1">{"'Sheet1'!$L$16"}</definedName>
    <definedName name="_hu6" localSheetId="3" hidden="1">{"'Sheet1'!$L$16"}</definedName>
    <definedName name="_hu6" localSheetId="4" hidden="1">{"'Sheet1'!$L$16"}</definedName>
    <definedName name="_hu6" localSheetId="5" hidden="1">{"'Sheet1'!$L$16"}</definedName>
    <definedName name="_hu6" localSheetId="6" hidden="1">{"'Sheet1'!$L$16"}</definedName>
    <definedName name="_hu6" localSheetId="8" hidden="1">{"'Sheet1'!$L$16"}</definedName>
    <definedName name="_hu6" localSheetId="9" hidden="1">{"'Sheet1'!$L$16"}</definedName>
    <definedName name="_hu6" localSheetId="10" hidden="1">{"'Sheet1'!$L$16"}</definedName>
    <definedName name="_hu6" localSheetId="12" hidden="1">{"'Sheet1'!$L$16"}</definedName>
    <definedName name="_hu6" localSheetId="13" hidden="1">{"'Sheet1'!$L$16"}</definedName>
    <definedName name="_hu6" hidden="1">{"'Sheet1'!$L$16"}</definedName>
    <definedName name="_HUY1" hidden="1">{"'Sheet1'!$L$16"}</definedName>
    <definedName name="_HUY2" hidden="1">{"'Sheet1'!$L$16"}</definedName>
    <definedName name="_isc1">0.035</definedName>
    <definedName name="_isc2">0.02</definedName>
    <definedName name="_isc3">0.054</definedName>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13" hidden="1">#REF!</definedName>
    <definedName name="_Key1" hidden="1">#REF!</definedName>
    <definedName name="_Key2" localSheetId="0" hidden="1">#REF!</definedName>
    <definedName name="_Key2" localSheetId="1" hidden="1">#REF!</definedName>
    <definedName name="_Key2" localSheetId="2" hidden="1">#REF!</definedName>
    <definedName name="_Key2" localSheetId="3" hidden="1">#REF!</definedName>
    <definedName name="_Key2" localSheetId="4" hidden="1">#REF!</definedName>
    <definedName name="_Key2" localSheetId="5" hidden="1">#REF!</definedName>
    <definedName name="_Key2" localSheetId="6" hidden="1">#REF!</definedName>
    <definedName name="_Key2" localSheetId="13" hidden="1">#REF!</definedName>
    <definedName name="_Key2" hidden="1">#REF!</definedName>
    <definedName name="_KH08" localSheetId="5" hidden="1">{#N/A,#N/A,FALSE,"Chi tiÆt"}</definedName>
    <definedName name="_KH08" hidden="1">{#N/A,#N/A,FALSE,"Chi tiÆt"}</definedName>
    <definedName name="_Lan1" localSheetId="5" hidden="1">{"'Sheet1'!$L$16"}</definedName>
    <definedName name="_Lan1" hidden="1">{"'Sheet1'!$L$16"}</definedName>
    <definedName name="_LAN3" localSheetId="5" hidden="1">{"'Sheet1'!$L$16"}</definedName>
    <definedName name="_LAN3" hidden="1">{"'Sheet1'!$L$16"}</definedName>
    <definedName name="_lap1">#REF!</definedName>
    <definedName name="_lap2">#REF!</definedName>
    <definedName name="_lk2" localSheetId="5" hidden="1">{"'Sheet1'!$L$16"}</definedName>
    <definedName name="_lk2" hidden="1">{"'Sheet1'!$L$16"}</definedName>
    <definedName name="_M36" localSheetId="0" hidden="1">{"'Sheet1'!$L$16"}</definedName>
    <definedName name="_M36" localSheetId="1" hidden="1">{"'Sheet1'!$L$16"}</definedName>
    <definedName name="_M36" localSheetId="2" hidden="1">{"'Sheet1'!$L$16"}</definedName>
    <definedName name="_M36" localSheetId="3" hidden="1">{"'Sheet1'!$L$16"}</definedName>
    <definedName name="_M36" localSheetId="4" hidden="1">{"'Sheet1'!$L$16"}</definedName>
    <definedName name="_M36" localSheetId="5" hidden="1">{"'Sheet1'!$L$16"}</definedName>
    <definedName name="_M36" localSheetId="6" hidden="1">{"'Sheet1'!$L$16"}</definedName>
    <definedName name="_M36" localSheetId="8" hidden="1">{"'Sheet1'!$L$16"}</definedName>
    <definedName name="_M36" localSheetId="9" hidden="1">{"'Sheet1'!$L$16"}</definedName>
    <definedName name="_M36" localSheetId="10" hidden="1">{"'Sheet1'!$L$16"}</definedName>
    <definedName name="_M36" localSheetId="12" hidden="1">{"'Sheet1'!$L$16"}</definedName>
    <definedName name="_M36" localSheetId="13" hidden="1">{"'Sheet1'!$L$16"}</definedName>
    <definedName name="_M36" hidden="1">{"'Sheet1'!$L$16"}</definedName>
    <definedName name="_NET2">#REF!</definedName>
    <definedName name="_NSO2" localSheetId="0" hidden="1">{"'Sheet1'!$L$16"}</definedName>
    <definedName name="_NSO2" localSheetId="1" hidden="1">{"'Sheet1'!$L$16"}</definedName>
    <definedName name="_NSO2" localSheetId="2" hidden="1">{"'Sheet1'!$L$16"}</definedName>
    <definedName name="_NSO2" localSheetId="3" hidden="1">{"'Sheet1'!$L$16"}</definedName>
    <definedName name="_NSO2" localSheetId="4" hidden="1">{"'Sheet1'!$L$16"}</definedName>
    <definedName name="_NSO2" localSheetId="5" hidden="1">{"'Sheet1'!$L$16"}</definedName>
    <definedName name="_NSO2" localSheetId="6" hidden="1">{"'Sheet1'!$L$16"}</definedName>
    <definedName name="_NSO2" localSheetId="8" hidden="1">{"'Sheet1'!$L$16"}</definedName>
    <definedName name="_NSO2" localSheetId="9" hidden="1">{"'Sheet1'!$L$16"}</definedName>
    <definedName name="_NSO2" localSheetId="10" hidden="1">{"'Sheet1'!$L$16"}</definedName>
    <definedName name="_NSO2" localSheetId="12" hidden="1">{"'Sheet1'!$L$16"}</definedName>
    <definedName name="_NSO2" localSheetId="13" hidden="1">{"'Sheet1'!$L$16"}</definedName>
    <definedName name="_NSO2" hidden="1">{"'Sheet1'!$L$16"}</definedName>
    <definedName name="_Order1" hidden="1">255</definedName>
    <definedName name="_Order2" hidden="1">255</definedName>
    <definedName name="_PA3" localSheetId="0" hidden="1">{"'Sheet1'!$L$16"}</definedName>
    <definedName name="_PA3" localSheetId="1" hidden="1">{"'Sheet1'!$L$16"}</definedName>
    <definedName name="_PA3" localSheetId="2" hidden="1">{"'Sheet1'!$L$16"}</definedName>
    <definedName name="_PA3" localSheetId="3" hidden="1">{"'Sheet1'!$L$16"}</definedName>
    <definedName name="_PA3" localSheetId="4" hidden="1">{"'Sheet1'!$L$16"}</definedName>
    <definedName name="_PA3" localSheetId="5" hidden="1">{"'Sheet1'!$L$16"}</definedName>
    <definedName name="_PA3" localSheetId="6" hidden="1">{"'Sheet1'!$L$16"}</definedName>
    <definedName name="_PA3" localSheetId="8" hidden="1">{"'Sheet1'!$L$16"}</definedName>
    <definedName name="_PA3" localSheetId="9" hidden="1">{"'Sheet1'!$L$16"}</definedName>
    <definedName name="_PA3" localSheetId="10" hidden="1">{"'Sheet1'!$L$16"}</definedName>
    <definedName name="_PA3" localSheetId="12" hidden="1">{"'Sheet1'!$L$16"}</definedName>
    <definedName name="_PA3" localSheetId="13" hidden="1">{"'Sheet1'!$L$16"}</definedName>
    <definedName name="_PA3" hidden="1">{"'Sheet1'!$L$16"}</definedName>
    <definedName name="_Parse_Out" hidden="1">[2]Quantity!#REF!</definedName>
    <definedName name="_phu2" localSheetId="5" hidden="1">{"'Sheet1'!$L$16"}</definedName>
    <definedName name="_phu2" hidden="1">{"'Sheet1'!$L$16"}</definedName>
    <definedName name="_Pl2" localSheetId="0" hidden="1">{"'Sheet1'!$L$16"}</definedName>
    <definedName name="_Pl2" localSheetId="1" hidden="1">{"'Sheet1'!$L$16"}</definedName>
    <definedName name="_Pl2" localSheetId="2" hidden="1">{"'Sheet1'!$L$16"}</definedName>
    <definedName name="_Pl2" localSheetId="3" hidden="1">{"'Sheet1'!$L$16"}</definedName>
    <definedName name="_Pl2" localSheetId="4" hidden="1">{"'Sheet1'!$L$16"}</definedName>
    <definedName name="_Pl2" localSheetId="5" hidden="1">{"'Sheet1'!$L$16"}</definedName>
    <definedName name="_Pl2" localSheetId="6" hidden="1">{"'Sheet1'!$L$16"}</definedName>
    <definedName name="_Pl2" localSheetId="8" hidden="1">{"'Sheet1'!$L$16"}</definedName>
    <definedName name="_Pl2" localSheetId="9" hidden="1">{"'Sheet1'!$L$16"}</definedName>
    <definedName name="_Pl2" localSheetId="10" hidden="1">{"'Sheet1'!$L$16"}</definedName>
    <definedName name="_Pl2" localSheetId="12" hidden="1">{"'Sheet1'!$L$16"}</definedName>
    <definedName name="_Pl2" localSheetId="13" hidden="1">{"'Sheet1'!$L$16"}</definedName>
    <definedName name="_Pl2" hidden="1">{"'Sheet1'!$L$16"}</definedName>
    <definedName name="_PL3" localSheetId="5" hidden="1">#REF!</definedName>
    <definedName name="_PL3" hidden="1">#REF!</definedName>
    <definedName name="_Q3" localSheetId="0" hidden="1">{"'Sheet1'!$L$16"}</definedName>
    <definedName name="_Q3" localSheetId="1" hidden="1">{"'Sheet1'!$L$16"}</definedName>
    <definedName name="_Q3" localSheetId="2" hidden="1">{"'Sheet1'!$L$16"}</definedName>
    <definedName name="_Q3" localSheetId="3" hidden="1">{"'Sheet1'!$L$16"}</definedName>
    <definedName name="_Q3" localSheetId="4" hidden="1">{"'Sheet1'!$L$16"}</definedName>
    <definedName name="_Q3" localSheetId="5" hidden="1">{"'Sheet1'!$L$16"}</definedName>
    <definedName name="_Q3" localSheetId="6" hidden="1">{"'Sheet1'!$L$16"}</definedName>
    <definedName name="_Q3" localSheetId="8" hidden="1">{"'Sheet1'!$L$16"}</definedName>
    <definedName name="_Q3" localSheetId="9" hidden="1">{"'Sheet1'!$L$16"}</definedName>
    <definedName name="_Q3" localSheetId="10" hidden="1">{"'Sheet1'!$L$16"}</definedName>
    <definedName name="_Q3" localSheetId="12" hidden="1">{"'Sheet1'!$L$16"}</definedName>
    <definedName name="_Q3" hidden="1">{"'Sheet1'!$L$16"}</definedName>
    <definedName name="_SOC10">0.3456</definedName>
    <definedName name="_SOC8">0.2827</definedName>
    <definedName name="_Sort" localSheetId="0"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13" hidden="1">#REF!</definedName>
    <definedName name="_Sort" hidden="1">#REF!</definedName>
    <definedName name="_Sta1">531.877</definedName>
    <definedName name="_Sta2">561.952</definedName>
    <definedName name="_Sta3">712.202</definedName>
    <definedName name="_Sta4">762.202</definedName>
    <definedName name="_TK155">#REF!</definedName>
    <definedName name="_TK422">#REF!</definedName>
    <definedName name="_Tru21" localSheetId="0" hidden="1">{"'Sheet1'!$L$16"}</definedName>
    <definedName name="_Tru21" localSheetId="1" hidden="1">{"'Sheet1'!$L$16"}</definedName>
    <definedName name="_Tru21" localSheetId="2" hidden="1">{"'Sheet1'!$L$16"}</definedName>
    <definedName name="_Tru21" localSheetId="3" hidden="1">{"'Sheet1'!$L$16"}</definedName>
    <definedName name="_Tru21" localSheetId="4" hidden="1">{"'Sheet1'!$L$16"}</definedName>
    <definedName name="_Tru21" localSheetId="5" hidden="1">{"'Sheet1'!$L$16"}</definedName>
    <definedName name="_Tru21" localSheetId="6" hidden="1">{"'Sheet1'!$L$16"}</definedName>
    <definedName name="_Tru21" localSheetId="8" hidden="1">{"'Sheet1'!$L$16"}</definedName>
    <definedName name="_Tru21" localSheetId="9" hidden="1">{"'Sheet1'!$L$16"}</definedName>
    <definedName name="_Tru21" localSheetId="10" hidden="1">{"'Sheet1'!$L$16"}</definedName>
    <definedName name="_Tru21" localSheetId="12" hidden="1">{"'Sheet1'!$L$16"}</definedName>
    <definedName name="_Tru21" localSheetId="13" hidden="1">{"'Sheet1'!$L$16"}</definedName>
    <definedName name="_Tru21" hidden="1">{"'Sheet1'!$L$16"}</definedName>
    <definedName name="_tt3" localSheetId="5" hidden="1">{"'Sheet1'!$L$16"}</definedName>
    <definedName name="_tt3" hidden="1">{"'Sheet1'!$L$16"}</definedName>
    <definedName name="_TT31" localSheetId="5" hidden="1">{"'Sheet1'!$L$16"}</definedName>
    <definedName name="_TT31" hidden="1">{"'Sheet1'!$L$16"}</definedName>
    <definedName name="_vl2" localSheetId="5" hidden="1">{"'Sheet1'!$L$16"}</definedName>
    <definedName name="_vl2" hidden="1">{"'Sheet1'!$L$16"}</definedName>
    <definedName name="_VM2" hidden="1">{"'Sheet1'!$L$16"}</definedName>
    <definedName name="a" localSheetId="0" hidden="1">{"'Sheet1'!$L$16"}</definedName>
    <definedName name="a" localSheetId="1" hidden="1">{"'Sheet1'!$L$16"}</definedName>
    <definedName name="a" localSheetId="2" hidden="1">{"'Sheet1'!$L$16"}</definedName>
    <definedName name="a" localSheetId="3" hidden="1">{"'Sheet1'!$L$16"}</definedName>
    <definedName name="a" localSheetId="4" hidden="1">{"'Sheet1'!$L$16"}</definedName>
    <definedName name="a" localSheetId="5">'[3]§¬n gi¸ chÝnh'!$F$4:$F$1428</definedName>
    <definedName name="a" localSheetId="6" hidden="1">{"'Sheet1'!$L$16"}</definedName>
    <definedName name="a" localSheetId="8" hidden="1">{"'Sheet1'!$L$16"}</definedName>
    <definedName name="a" localSheetId="9" hidden="1">{"'Sheet1'!$L$16"}</definedName>
    <definedName name="a" localSheetId="10" hidden="1">{"'Sheet1'!$L$16"}</definedName>
    <definedName name="a" localSheetId="12" hidden="1">{"'Sheet1'!$L$16"}</definedName>
    <definedName name="a" localSheetId="13" hidden="1">{"'Sheet1'!$L$16"}</definedName>
    <definedName name="a" hidden="1">{"'Sheet1'!$L$16"}</definedName>
    <definedName name="â" hidden="1">{"'Sheet1'!$L$16"}</definedName>
    <definedName name="aa">#REF!</definedName>
    <definedName name="ABC" localSheetId="5" hidden="1">#REF!</definedName>
    <definedName name="ABC" hidden="1">#REF!</definedName>
    <definedName name="AccessDatabase" hidden="1">"C:\My Documents\LeBinh\Xls\VP Cong ty\FORM.mdb"</definedName>
    <definedName name="ADADADD" localSheetId="5" hidden="1">{"'Sheet1'!$L$16"}</definedName>
    <definedName name="ADADADD" hidden="1">{"'Sheet1'!$L$16"}</definedName>
    <definedName name="ADAY">#REF!</definedName>
    <definedName name="ADP" localSheetId="0">#REF!</definedName>
    <definedName name="ADP" localSheetId="1">#REF!</definedName>
    <definedName name="ADP" localSheetId="2">#REF!</definedName>
    <definedName name="ADP" localSheetId="5">#REF!</definedName>
    <definedName name="ADP">#REF!</definedName>
    <definedName name="AKHAC" localSheetId="0">#REF!</definedName>
    <definedName name="AKHAC" localSheetId="1">#REF!</definedName>
    <definedName name="AKHAC" localSheetId="2">#REF!</definedName>
    <definedName name="AKHAC" localSheetId="5">#REF!</definedName>
    <definedName name="AKHAC">#REF!</definedName>
    <definedName name="ALTINH" localSheetId="0">#REF!</definedName>
    <definedName name="ALTINH" localSheetId="1">#REF!</definedName>
    <definedName name="ALTINH" localSheetId="2">#REF!</definedName>
    <definedName name="ALTINH" localSheetId="5">#REF!</definedName>
    <definedName name="ALTINH">#REF!</definedName>
    <definedName name="Anguon" localSheetId="0">'[4]Dt 2001'!#REF!</definedName>
    <definedName name="Anguon" localSheetId="1">'[4]Dt 2001'!#REF!</definedName>
    <definedName name="Anguon" localSheetId="2">'[4]Dt 2001'!#REF!</definedName>
    <definedName name="Anguon" localSheetId="5">#REF!</definedName>
    <definedName name="Anguon" localSheetId="6">'[4]Dt 2001'!#REF!</definedName>
    <definedName name="Anguon">'[4]Dt 2001'!#REF!</definedName>
    <definedName name="ANN" localSheetId="0">#REF!</definedName>
    <definedName name="ANN" localSheetId="1">#REF!</definedName>
    <definedName name="ANN" localSheetId="2">#REF!</definedName>
    <definedName name="ANN" localSheetId="4">#REF!</definedName>
    <definedName name="ANN" localSheetId="5">#REF!</definedName>
    <definedName name="ANN">#REF!</definedName>
    <definedName name="ANQD" localSheetId="0">#REF!</definedName>
    <definedName name="ANQD" localSheetId="1">#REF!</definedName>
    <definedName name="ANQD" localSheetId="2">#REF!</definedName>
    <definedName name="ANQD" localSheetId="4">#REF!</definedName>
    <definedName name="ANQD" localSheetId="5">#REF!</definedName>
    <definedName name="ANQD">#REF!</definedName>
    <definedName name="ANQQH" localSheetId="0">'[4]Dt 2001'!#REF!</definedName>
    <definedName name="ANQQH" localSheetId="1">'[4]Dt 2001'!#REF!</definedName>
    <definedName name="ANQQH" localSheetId="2">'[4]Dt 2001'!#REF!</definedName>
    <definedName name="ANQQH" localSheetId="4">'[4]Dt 2001'!#REF!</definedName>
    <definedName name="ANQQH" localSheetId="5">#REF!</definedName>
    <definedName name="ANQQH" localSheetId="6">'[4]Dt 2001'!#REF!</definedName>
    <definedName name="ANQQH">'[4]Dt 2001'!#REF!</definedName>
    <definedName name="anscount" localSheetId="13" hidden="1">3</definedName>
    <definedName name="anscount" hidden="1">1</definedName>
    <definedName name="ANSNN" localSheetId="0">'[4]Dt 2001'!#REF!</definedName>
    <definedName name="ANSNN" localSheetId="1">'[4]Dt 2001'!#REF!</definedName>
    <definedName name="ANSNN" localSheetId="2">'[4]Dt 2001'!#REF!</definedName>
    <definedName name="ANSNN" localSheetId="4">'[4]Dt 2001'!#REF!</definedName>
    <definedName name="ANSNN" localSheetId="5">#REF!</definedName>
    <definedName name="ANSNN" localSheetId="6">'[4]Dt 2001'!#REF!</definedName>
    <definedName name="ANSNN">'[4]Dt 2001'!#REF!</definedName>
    <definedName name="ANSNNxnk" localSheetId="0">'[4]Dt 2001'!#REF!</definedName>
    <definedName name="ANSNNxnk" localSheetId="1">'[4]Dt 2001'!#REF!</definedName>
    <definedName name="ANSNNxnk" localSheetId="2">'[4]Dt 2001'!#REF!</definedName>
    <definedName name="ANSNNxnk" localSheetId="5">#REF!</definedName>
    <definedName name="ANSNNxnk" localSheetId="6">'[4]Dt 2001'!#REF!</definedName>
    <definedName name="ANSNNxnk">'[4]Dt 2001'!#REF!</definedName>
    <definedName name="APC" localSheetId="0">'[4]Dt 2001'!#REF!</definedName>
    <definedName name="APC" localSheetId="1">'[4]Dt 2001'!#REF!</definedName>
    <definedName name="APC" localSheetId="2">'[4]Dt 2001'!#REF!</definedName>
    <definedName name="APC" localSheetId="5">#REF!</definedName>
    <definedName name="APC" localSheetId="6">'[4]Dt 2001'!#REF!</definedName>
    <definedName name="APC">'[4]Dt 2001'!#REF!</definedName>
    <definedName name="ATGT" localSheetId="0" hidden="1">{"'Sheet1'!$L$16"}</definedName>
    <definedName name="ATGT" localSheetId="1" hidden="1">{"'Sheet1'!$L$16"}</definedName>
    <definedName name="ATGT" localSheetId="2" hidden="1">{"'Sheet1'!$L$16"}</definedName>
    <definedName name="ATGT" localSheetId="3" hidden="1">{"'Sheet1'!$L$16"}</definedName>
    <definedName name="ATGT" localSheetId="4" hidden="1">{"'Sheet1'!$L$16"}</definedName>
    <definedName name="ATGT" localSheetId="5" hidden="1">{"'Sheet1'!$L$16"}</definedName>
    <definedName name="ATGT" localSheetId="6" hidden="1">{"'Sheet1'!$L$16"}</definedName>
    <definedName name="ATGT" localSheetId="8" hidden="1">{"'Sheet1'!$L$16"}</definedName>
    <definedName name="ATGT" localSheetId="9" hidden="1">{"'Sheet1'!$L$16"}</definedName>
    <definedName name="ATGT" localSheetId="10" hidden="1">{"'Sheet1'!$L$16"}</definedName>
    <definedName name="ATGT" localSheetId="12" hidden="1">{"'Sheet1'!$L$16"}</definedName>
    <definedName name="ATGT" localSheetId="13" hidden="1">{"'Sheet1'!$L$16"}</definedName>
    <definedName name="ATGT" hidden="1">{"'Sheet1'!$L$16"}</definedName>
    <definedName name="ATRAM">#REF!</definedName>
    <definedName name="ATW" localSheetId="0">#REF!</definedName>
    <definedName name="ATW" localSheetId="1">#REF!</definedName>
    <definedName name="ATW" localSheetId="2">#REF!</definedName>
    <definedName name="ATW" localSheetId="5">#REF!</definedName>
    <definedName name="ATW">#REF!</definedName>
    <definedName name="b" hidden="1">{"'Sheet1'!$L$16"}</definedName>
    <definedName name="B.nuamat">7.25</definedName>
    <definedName name="bb">{"Thuxm2.xls","Sheet1"}</definedName>
    <definedName name="BCBo" hidden="1">{"'Sheet1'!$L$16"}</definedName>
    <definedName name="BDAY">#REF!</definedName>
    <definedName name="bdd">1.5</definedName>
    <definedName name="Bgiang" localSheetId="0" hidden="1">{"'Sheet1'!$L$16"}</definedName>
    <definedName name="Bgiang" localSheetId="1" hidden="1">{"'Sheet1'!$L$16"}</definedName>
    <definedName name="Bgiang" localSheetId="2" hidden="1">{"'Sheet1'!$L$16"}</definedName>
    <definedName name="Bgiang" localSheetId="3" hidden="1">{"'Sheet1'!$L$16"}</definedName>
    <definedName name="Bgiang" localSheetId="4" hidden="1">{"'Sheet1'!$L$16"}</definedName>
    <definedName name="Bgiang" localSheetId="5" hidden="1">{"'Sheet1'!$L$16"}</definedName>
    <definedName name="Bgiang" localSheetId="6" hidden="1">{"'Sheet1'!$L$16"}</definedName>
    <definedName name="Bgiang" localSheetId="8" hidden="1">{"'Sheet1'!$L$16"}</definedName>
    <definedName name="Bgiang" localSheetId="9" hidden="1">{"'Sheet1'!$L$16"}</definedName>
    <definedName name="Bgiang" localSheetId="10" hidden="1">{"'Sheet1'!$L$16"}</definedName>
    <definedName name="Bgiang" localSheetId="12" hidden="1">{"'Sheet1'!$L$16"}</definedName>
    <definedName name="Bgiang" hidden="1">{"'Sheet1'!$L$16"}</definedName>
    <definedName name="Bm">3.5</definedName>
    <definedName name="Bn">6.5</definedName>
    <definedName name="BOQ">#REF!</definedName>
    <definedName name="BQP">'[5]BANCO (3)'!$N$124</definedName>
    <definedName name="btnm3" hidden="1">{"'Sheet1'!$L$16"}</definedName>
    <definedName name="BTRAM">#REF!</definedName>
    <definedName name="Bulongma">8700</definedName>
    <definedName name="BVCISUMMARY">#REF!</definedName>
    <definedName name="C.doc1">540</definedName>
    <definedName name="C.doc2">740</definedName>
    <definedName name="CACAU">298161</definedName>
    <definedName name="Can_doi" localSheetId="0">#REF!</definedName>
    <definedName name="Can_doi" localSheetId="1">#REF!</definedName>
    <definedName name="Can_doi" localSheetId="2">#REF!</definedName>
    <definedName name="Can_doi" localSheetId="4">#REF!</definedName>
    <definedName name="Can_doi" localSheetId="5">#REF!</definedName>
    <definedName name="Can_doi">#REF!</definedName>
    <definedName name="cap">#REF!</definedName>
    <definedName name="cap0.7">#REF!</definedName>
    <definedName name="CDAY">#REF!</definedName>
    <definedName name="CDTK_tim">31.77</definedName>
    <definedName name="chitietbgiang2" localSheetId="0" hidden="1">{"'Sheet1'!$L$16"}</definedName>
    <definedName name="chitietbgiang2" localSheetId="1" hidden="1">{"'Sheet1'!$L$16"}</definedName>
    <definedName name="chitietbgiang2" localSheetId="2" hidden="1">{"'Sheet1'!$L$16"}</definedName>
    <definedName name="chitietbgiang2" localSheetId="3" hidden="1">{"'Sheet1'!$L$16"}</definedName>
    <definedName name="chitietbgiang2" localSheetId="4" hidden="1">{"'Sheet1'!$L$16"}</definedName>
    <definedName name="chitietbgiang2" localSheetId="5" hidden="1">{"'Sheet1'!$L$16"}</definedName>
    <definedName name="chitietbgiang2" localSheetId="6" hidden="1">{"'Sheet1'!$L$16"}</definedName>
    <definedName name="chitietbgiang2" localSheetId="8" hidden="1">{"'Sheet1'!$L$16"}</definedName>
    <definedName name="chitietbgiang2" localSheetId="9" hidden="1">{"'Sheet1'!$L$16"}</definedName>
    <definedName name="chitietbgiang2" localSheetId="10" hidden="1">{"'Sheet1'!$L$16"}</definedName>
    <definedName name="chitietbgiang2" localSheetId="12" hidden="1">{"'Sheet1'!$L$16"}</definedName>
    <definedName name="chitietbgiang2" localSheetId="13" hidden="1">{"'Sheet1'!$L$16"}</definedName>
    <definedName name="chitietbgiang2" hidden="1">{"'Sheet1'!$L$16"}</definedName>
    <definedName name="chl" localSheetId="0" hidden="1">{"'Sheet1'!$L$16"}</definedName>
    <definedName name="chl" localSheetId="1" hidden="1">{"'Sheet1'!$L$16"}</definedName>
    <definedName name="chl" localSheetId="2" hidden="1">{"'Sheet1'!$L$16"}</definedName>
    <definedName name="chl" localSheetId="3" hidden="1">{"'Sheet1'!$L$16"}</definedName>
    <definedName name="chl" localSheetId="4" hidden="1">{"'Sheet1'!$L$16"}</definedName>
    <definedName name="chl" localSheetId="5" hidden="1">{"'Sheet1'!$L$16"}</definedName>
    <definedName name="chl" localSheetId="6" hidden="1">{"'Sheet1'!$L$16"}</definedName>
    <definedName name="chl" localSheetId="8" hidden="1">{"'Sheet1'!$L$16"}</definedName>
    <definedName name="chl" localSheetId="9" hidden="1">{"'Sheet1'!$L$16"}</definedName>
    <definedName name="chl" localSheetId="10" hidden="1">{"'Sheet1'!$L$16"}</definedName>
    <definedName name="chl" localSheetId="12" hidden="1">{"'Sheet1'!$L$16"}</definedName>
    <definedName name="chl" hidden="1">{"'Sheet1'!$L$16"}</definedName>
    <definedName name="chung">66</definedName>
    <definedName name="CL">#REF!</definedName>
    <definedName name="CLVC3">0.1</definedName>
    <definedName name="Coc_60" localSheetId="5" hidden="1">{"'Sheet1'!$L$16"}</definedName>
    <definedName name="Coc_60" hidden="1">{"'Sheet1'!$L$16"}</definedName>
    <definedName name="CoCauN" localSheetId="0" hidden="1">{"'Sheet1'!$L$16"}</definedName>
    <definedName name="CoCauN" localSheetId="1" hidden="1">{"'Sheet1'!$L$16"}</definedName>
    <definedName name="CoCauN" localSheetId="2" hidden="1">{"'Sheet1'!$L$16"}</definedName>
    <definedName name="CoCauN" localSheetId="3" hidden="1">{"'Sheet1'!$L$16"}</definedName>
    <definedName name="CoCauN" localSheetId="4" hidden="1">{"'Sheet1'!$L$16"}</definedName>
    <definedName name="CoCauN" localSheetId="5" hidden="1">{"'Sheet1'!$L$16"}</definedName>
    <definedName name="CoCauN" localSheetId="6" hidden="1">{"'Sheet1'!$L$16"}</definedName>
    <definedName name="CoCauN" localSheetId="8" hidden="1">{"'Sheet1'!$L$16"}</definedName>
    <definedName name="CoCauN" localSheetId="9" hidden="1">{"'Sheet1'!$L$16"}</definedName>
    <definedName name="CoCauN" localSheetId="10" hidden="1">{"'Sheet1'!$L$16"}</definedName>
    <definedName name="CoCauN" localSheetId="12" hidden="1">{"'Sheet1'!$L$16"}</definedName>
    <definedName name="CoCauN" localSheetId="13" hidden="1">{"'Sheet1'!$L$16"}</definedName>
    <definedName name="CoCauN" hidden="1">{"'Sheet1'!$L$16"}</definedName>
    <definedName name="Code" localSheetId="5" hidden="1">#REF!</definedName>
    <definedName name="Code" hidden="1">#REF!</definedName>
    <definedName name="COMMON">#REF!</definedName>
    <definedName name="CON_EQP_COS">#REF!</definedName>
    <definedName name="CongVattu">#REF!</definedName>
    <definedName name="Cotsatma">9726</definedName>
    <definedName name="Cotthepma">9726</definedName>
    <definedName name="COVER">#REF!</definedName>
    <definedName name="CP" localSheetId="0" hidden="1">#REF!</definedName>
    <definedName name="CP" localSheetId="1" hidden="1">#REF!</definedName>
    <definedName name="CP" localSheetId="2" hidden="1">#REF!</definedName>
    <definedName name="CP" localSheetId="3" hidden="1">#REF!</definedName>
    <definedName name="CP" localSheetId="4" hidden="1">#REF!</definedName>
    <definedName name="CP" localSheetId="5" hidden="1">#REF!</definedName>
    <definedName name="CP" localSheetId="6" hidden="1">#REF!</definedName>
    <definedName name="CP" localSheetId="13" hidden="1">#REF!</definedName>
    <definedName name="CP" hidden="1">#REF!</definedName>
    <definedName name="CRITINST">#REF!</definedName>
    <definedName name="CRITPURC">#REF!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TCT1" localSheetId="0" hidden="1">{"'Sheet1'!$L$16"}</definedName>
    <definedName name="CTCT1" localSheetId="1" hidden="1">{"'Sheet1'!$L$16"}</definedName>
    <definedName name="CTCT1" localSheetId="2" hidden="1">{"'Sheet1'!$L$16"}</definedName>
    <definedName name="CTCT1" localSheetId="3" hidden="1">{"'Sheet1'!$L$16"}</definedName>
    <definedName name="CTCT1" localSheetId="4" hidden="1">{"'Sheet1'!$L$16"}</definedName>
    <definedName name="CTCT1" localSheetId="5" hidden="1">{"'Sheet1'!$L$16"}</definedName>
    <definedName name="CTCT1" localSheetId="6" hidden="1">{"'Sheet1'!$L$16"}</definedName>
    <definedName name="CTCT1" localSheetId="8" hidden="1">{"'Sheet1'!$L$16"}</definedName>
    <definedName name="CTCT1" localSheetId="9" hidden="1">{"'Sheet1'!$L$16"}</definedName>
    <definedName name="CTCT1" localSheetId="10" hidden="1">{"'Sheet1'!$L$16"}</definedName>
    <definedName name="CTCT1" localSheetId="12" hidden="1">{"'Sheet1'!$L$16"}</definedName>
    <definedName name="CTCT1" localSheetId="13" hidden="1">{"'Sheet1'!$L$16"}</definedName>
    <definedName name="CTCT1" hidden="1">{"'Sheet1'!$L$16"}</definedName>
    <definedName name="ctdn9697">#REF!</definedName>
    <definedName name="CTRAM">#REF!</definedName>
    <definedName name="d" localSheetId="0" hidden="1">{"'Sheet1'!$L$16"}</definedName>
    <definedName name="d" localSheetId="1" hidden="1">{"'Sheet1'!$L$16"}</definedName>
    <definedName name="d" localSheetId="2" hidden="1">{"'Sheet1'!$L$16"}</definedName>
    <definedName name="d" localSheetId="3" hidden="1">{"'Sheet1'!$L$16"}</definedName>
    <definedName name="d" localSheetId="4" hidden="1">{"'Sheet1'!$L$16"}</definedName>
    <definedName name="d" localSheetId="5" hidden="1">{"'Sheet1'!$L$16"}</definedName>
    <definedName name="d" localSheetId="6" hidden="1">{"'Sheet1'!$L$16"}</definedName>
    <definedName name="d" localSheetId="8" hidden="1">{"'Sheet1'!$L$16"}</definedName>
    <definedName name="d" localSheetId="9" hidden="1">{"'Sheet1'!$L$16"}</definedName>
    <definedName name="d" localSheetId="10" hidden="1">{"'Sheet1'!$L$16"}</definedName>
    <definedName name="d" localSheetId="12" hidden="1">{"'Sheet1'!$L$16"}</definedName>
    <definedName name="d" hidden="1">{"'Sheet1'!$L$16"}</definedName>
    <definedName name="dam">78000</definedName>
    <definedName name="DATA_DATA2_List">#REF!</definedName>
    <definedName name="data1" localSheetId="0" hidden="1">#REF!</definedName>
    <definedName name="data1" localSheetId="1" hidden="1">#REF!</definedName>
    <definedName name="data1" localSheetId="2" hidden="1">#REF!</definedName>
    <definedName name="data1" localSheetId="3" hidden="1">#REF!</definedName>
    <definedName name="data1" localSheetId="4" hidden="1">#REF!</definedName>
    <definedName name="data1" localSheetId="5" hidden="1">#REF!</definedName>
    <definedName name="data1" localSheetId="6" hidden="1">#REF!</definedName>
    <definedName name="data1" localSheetId="13" hidden="1">#REF!</definedName>
    <definedName name="data1" hidden="1">#REF!</definedName>
    <definedName name="data2" localSheetId="2" hidden="1">#REF!</definedName>
    <definedName name="data2" localSheetId="5" hidden="1">#REF!</definedName>
    <definedName name="data2" localSheetId="13" hidden="1">#REF!</definedName>
    <definedName name="data2" hidden="1">#REF!</definedName>
    <definedName name="data3" localSheetId="2" hidden="1">#REF!</definedName>
    <definedName name="data3" localSheetId="5" hidden="1">#REF!</definedName>
    <definedName name="data3" localSheetId="13" hidden="1">#REF!</definedName>
    <definedName name="data3" hidden="1">#REF!</definedName>
    <definedName name="_xlnm.Database">#REF!</definedName>
    <definedName name="DataFilter">[6]!DataFilter</definedName>
    <definedName name="DataSort">[6]!DataSort</definedName>
    <definedName name="DATDAO">#REF!</definedName>
    <definedName name="DCL_22">12117600</definedName>
    <definedName name="DCL_35">25490000</definedName>
    <definedName name="dđ" localSheetId="0" hidden="1">{"'Sheet1'!$L$16"}</definedName>
    <definedName name="dđ" localSheetId="1" hidden="1">{"'Sheet1'!$L$16"}</definedName>
    <definedName name="dđ" localSheetId="2" hidden="1">{"'Sheet1'!$L$16"}</definedName>
    <definedName name="dđ" localSheetId="3" hidden="1">{"'Sheet1'!$L$16"}</definedName>
    <definedName name="dđ" localSheetId="4" hidden="1">{"'Sheet1'!$L$16"}</definedName>
    <definedName name="dđ" localSheetId="5" hidden="1">{"'Sheet1'!$L$16"}</definedName>
    <definedName name="dđ" localSheetId="6" hidden="1">{"'Sheet1'!$L$16"}</definedName>
    <definedName name="dđ" localSheetId="8" hidden="1">{"'Sheet1'!$L$16"}</definedName>
    <definedName name="dđ" localSheetId="9" hidden="1">{"'Sheet1'!$L$16"}</definedName>
    <definedName name="dđ" localSheetId="10" hidden="1">{"'Sheet1'!$L$16"}</definedName>
    <definedName name="dđ" localSheetId="12" hidden="1">{"'Sheet1'!$L$16"}</definedName>
    <definedName name="dđ" hidden="1">{"'Sheet1'!$L$16"}</definedName>
    <definedName name="DDAY">#REF!</definedName>
    <definedName name="ddddd" localSheetId="0" hidden="1">{"'Sheet1'!$L$16"}</definedName>
    <definedName name="ddddd" localSheetId="1" hidden="1">{"'Sheet1'!$L$16"}</definedName>
    <definedName name="ddddd" localSheetId="2" hidden="1">{"'Sheet1'!$L$16"}</definedName>
    <definedName name="ddddd" localSheetId="3" hidden="1">{"'Sheet1'!$L$16"}</definedName>
    <definedName name="ddddd" localSheetId="4" hidden="1">{"'Sheet1'!$L$16"}</definedName>
    <definedName name="ddddd" localSheetId="5" hidden="1">{"'Sheet1'!$L$16"}</definedName>
    <definedName name="ddddd" localSheetId="6" hidden="1">{"'Sheet1'!$L$16"}</definedName>
    <definedName name="ddddd" localSheetId="8" hidden="1">{"'Sheet1'!$L$16"}</definedName>
    <definedName name="ddddd" localSheetId="9" hidden="1">{"'Sheet1'!$L$16"}</definedName>
    <definedName name="ddddd" localSheetId="10" hidden="1">{"'Sheet1'!$L$16"}</definedName>
    <definedName name="ddddd" localSheetId="12" hidden="1">{"'Sheet1'!$L$16"}</definedName>
    <definedName name="ddddd" hidden="1">{"'Sheet1'!$L$16"}</definedName>
    <definedName name="dddem">0.1</definedName>
    <definedName name="DenDK" localSheetId="5" hidden="1">{"'Sheet1'!$L$16"}</definedName>
    <definedName name="DenDK" hidden="1">{"'Sheet1'!$L$16"}</definedName>
    <definedName name="dfg" hidden="1">{"'Sheet1'!$L$16"}</definedName>
    <definedName name="DFSDF" localSheetId="0" hidden="1">{"'Sheet1'!$L$16"}</definedName>
    <definedName name="DFSDF" localSheetId="1" hidden="1">{"'Sheet1'!$L$16"}</definedName>
    <definedName name="DFSDF" localSheetId="2" hidden="1">{"'Sheet1'!$L$16"}</definedName>
    <definedName name="DFSDF" localSheetId="3" hidden="1">{"'Sheet1'!$L$16"}</definedName>
    <definedName name="DFSDF" localSheetId="4" hidden="1">{"'Sheet1'!$L$16"}</definedName>
    <definedName name="DFSDF" localSheetId="5" hidden="1">{"'Sheet1'!$L$16"}</definedName>
    <definedName name="DFSDF" localSheetId="6" hidden="1">{"'Sheet1'!$L$16"}</definedName>
    <definedName name="DFSDF" localSheetId="8" hidden="1">{"'Sheet1'!$L$16"}</definedName>
    <definedName name="DFSDF" localSheetId="9" hidden="1">{"'Sheet1'!$L$16"}</definedName>
    <definedName name="DFSDF" localSheetId="10" hidden="1">{"'Sheet1'!$L$16"}</definedName>
    <definedName name="DFSDF" localSheetId="12" hidden="1">{"'Sheet1'!$L$16"}</definedName>
    <definedName name="DFSDF" hidden="1">{"'Sheet1'!$L$16"}</definedName>
    <definedName name="dgctp2" localSheetId="5" hidden="1">{"'Sheet1'!$L$16"}</definedName>
    <definedName name="dgctp2" hidden="1">{"'Sheet1'!$L$16"}</definedName>
    <definedName name="dgj" localSheetId="0" hidden="1">{#N/A,#N/A,FALSE,"BN"}</definedName>
    <definedName name="dgj" localSheetId="1" hidden="1">{#N/A,#N/A,FALSE,"BN"}</definedName>
    <definedName name="dgj" localSheetId="2" hidden="1">{#N/A,#N/A,FALSE,"BN"}</definedName>
    <definedName name="dgj" localSheetId="3" hidden="1">{#N/A,#N/A,FALSE,"BN"}</definedName>
    <definedName name="dgj" localSheetId="4" hidden="1">{#N/A,#N/A,FALSE,"BN"}</definedName>
    <definedName name="dgj" localSheetId="5" hidden="1">{#N/A,#N/A,FALSE,"BN"}</definedName>
    <definedName name="dgj" localSheetId="6" hidden="1">{#N/A,#N/A,FALSE,"BN"}</definedName>
    <definedName name="dgj" localSheetId="8" hidden="1">{#N/A,#N/A,FALSE,"BN"}</definedName>
    <definedName name="dgj" localSheetId="9" hidden="1">{#N/A,#N/A,FALSE,"BN"}</definedName>
    <definedName name="dgj" localSheetId="10" hidden="1">{#N/A,#N/A,FALSE,"BN"}</definedName>
    <definedName name="dgj" localSheetId="12" hidden="1">{#N/A,#N/A,FALSE,"BN"}</definedName>
    <definedName name="dgj" hidden="1">{#N/A,#N/A,FALSE,"BN"}</definedName>
    <definedName name="dien" localSheetId="0" hidden="1">{"'Sheet1'!$L$16"}</definedName>
    <definedName name="dien" localSheetId="1" hidden="1">{"'Sheet1'!$L$16"}</definedName>
    <definedName name="dien" localSheetId="2" hidden="1">{"'Sheet1'!$L$16"}</definedName>
    <definedName name="dien" localSheetId="3" hidden="1">{"'Sheet1'!$L$16"}</definedName>
    <definedName name="dien" localSheetId="4" hidden="1">{"'Sheet1'!$L$16"}</definedName>
    <definedName name="dien" localSheetId="5" hidden="1">{"'Sheet1'!$L$16"}</definedName>
    <definedName name="dien" localSheetId="6" hidden="1">{"'Sheet1'!$L$16"}</definedName>
    <definedName name="dien" localSheetId="8" hidden="1">{"'Sheet1'!$L$16"}</definedName>
    <definedName name="dien" localSheetId="9" hidden="1">{"'Sheet1'!$L$16"}</definedName>
    <definedName name="dien" localSheetId="10" hidden="1">{"'Sheet1'!$L$16"}</definedName>
    <definedName name="dien" localSheetId="12" hidden="1">{"'Sheet1'!$L$16"}</definedName>
    <definedName name="dien" hidden="1">{"'Sheet1'!$L$16"}</definedName>
    <definedName name="Discount" localSheetId="2" hidden="1">#REF!</definedName>
    <definedName name="Discount" localSheetId="5" hidden="1">#REF!</definedName>
    <definedName name="Discount" localSheetId="13" hidden="1">#REF!</definedName>
    <definedName name="Discount" hidden="1">#REF!</definedName>
    <definedName name="display_area_2" localSheetId="2" hidden="1">#REF!</definedName>
    <definedName name="display_area_2" localSheetId="5" hidden="1">#REF!</definedName>
    <definedName name="display_area_2" localSheetId="13" hidden="1">#REF!</definedName>
    <definedName name="display_area_2" hidden="1">#REF!</definedName>
    <definedName name="DM">#REF!</definedName>
    <definedName name="DNNN" localSheetId="0">#REF!</definedName>
    <definedName name="DNNN" localSheetId="1">#REF!</definedName>
    <definedName name="DNNN" localSheetId="2">#REF!</definedName>
    <definedName name="DNNN" localSheetId="5">#REF!</definedName>
    <definedName name="DNNN">#REF!</definedName>
    <definedName name="dobt">#REF!</definedName>
    <definedName name="docdoc">0.03125</definedName>
    <definedName name="dongia">#REF!</definedName>
    <definedName name="dotcong">1</definedName>
    <definedName name="drf" localSheetId="0" hidden="1">#REF!</definedName>
    <definedName name="drf" localSheetId="1" hidden="1">#REF!</definedName>
    <definedName name="drf" localSheetId="2" hidden="1">#REF!</definedName>
    <definedName name="drf" localSheetId="3" hidden="1">#REF!</definedName>
    <definedName name="drf" localSheetId="4" hidden="1">#REF!</definedName>
    <definedName name="drf" localSheetId="5" hidden="1">#REF!</definedName>
    <definedName name="drf" localSheetId="6" hidden="1">#REF!</definedName>
    <definedName name="drf" localSheetId="13" hidden="1">#REF!</definedName>
    <definedName name="drf" hidden="1">#REF!</definedName>
    <definedName name="ds" localSheetId="0" hidden="1">{#N/A,#N/A,FALSE,"Chi tiÆt"}</definedName>
    <definedName name="ds" localSheetId="1" hidden="1">{#N/A,#N/A,FALSE,"Chi tiÆt"}</definedName>
    <definedName name="ds" localSheetId="2" hidden="1">{#N/A,#N/A,FALSE,"Chi tiÆt"}</definedName>
    <definedName name="ds" localSheetId="3" hidden="1">{#N/A,#N/A,FALSE,"Chi tiÆt"}</definedName>
    <definedName name="ds" localSheetId="4" hidden="1">{#N/A,#N/A,FALSE,"Chi tiÆt"}</definedName>
    <definedName name="ds" localSheetId="5" hidden="1">{#N/A,#N/A,FALSE,"Chi tiÆt"}</definedName>
    <definedName name="ds" localSheetId="6" hidden="1">{#N/A,#N/A,FALSE,"Chi tiÆt"}</definedName>
    <definedName name="ds" localSheetId="8" hidden="1">{#N/A,#N/A,FALSE,"Chi tiÆt"}</definedName>
    <definedName name="ds" localSheetId="9" hidden="1">{#N/A,#N/A,FALSE,"Chi tiÆt"}</definedName>
    <definedName name="ds" localSheetId="10" hidden="1">{#N/A,#N/A,FALSE,"Chi tiÆt"}</definedName>
    <definedName name="ds" localSheetId="12" hidden="1">{#N/A,#N/A,FALSE,"Chi tiÆt"}</definedName>
    <definedName name="ds" localSheetId="13" hidden="1">{#N/A,#N/A,FALSE,"Chi tiÆt"}</definedName>
    <definedName name="ds" hidden="1">{#N/A,#N/A,FALSE,"Chi tiÆt"}</definedName>
    <definedName name="dsh" localSheetId="0" hidden="1">#REF!</definedName>
    <definedName name="dsh" localSheetId="1" hidden="1">#REF!</definedName>
    <definedName name="dsh" localSheetId="2" hidden="1">#REF!</definedName>
    <definedName name="dsh" localSheetId="3" hidden="1">#REF!</definedName>
    <definedName name="dsh" localSheetId="4" hidden="1">#REF!</definedName>
    <definedName name="dsh" localSheetId="5" hidden="1">#REF!</definedName>
    <definedName name="dsh" localSheetId="6" hidden="1">#REF!</definedName>
    <definedName name="dsh" localSheetId="13" hidden="1">#REF!</definedName>
    <definedName name="dsh" hidden="1">#REF!</definedName>
    <definedName name="DSTD_Clear">#N/A</definedName>
    <definedName name="DSUMDATA">#REF!</definedName>
    <definedName name="duaån">#REF!</definedName>
    <definedName name="duan">#REF!</definedName>
    <definedName name="DUCANH" hidden="1">{"'Sheet1'!$L$16"}</definedName>
    <definedName name="Duongnaco" localSheetId="0" hidden="1">{"'Sheet1'!$L$16"}</definedName>
    <definedName name="Duongnaco" localSheetId="1" hidden="1">{"'Sheet1'!$L$16"}</definedName>
    <definedName name="Duongnaco" localSheetId="2" hidden="1">{"'Sheet1'!$L$16"}</definedName>
    <definedName name="Duongnaco" localSheetId="3" hidden="1">{"'Sheet1'!$L$16"}</definedName>
    <definedName name="Duongnaco" localSheetId="4" hidden="1">{"'Sheet1'!$L$16"}</definedName>
    <definedName name="Duongnaco" localSheetId="5" hidden="1">{"'Sheet1'!$L$16"}</definedName>
    <definedName name="Duongnaco" localSheetId="6" hidden="1">{"'Sheet1'!$L$16"}</definedName>
    <definedName name="Duongnaco" localSheetId="8" hidden="1">{"'Sheet1'!$L$16"}</definedName>
    <definedName name="Duongnaco" localSheetId="9" hidden="1">{"'Sheet1'!$L$16"}</definedName>
    <definedName name="Duongnaco" localSheetId="10" hidden="1">{"'Sheet1'!$L$16"}</definedName>
    <definedName name="Duongnaco" localSheetId="12" hidden="1">{"'Sheet1'!$L$16"}</definedName>
    <definedName name="Duongnaco" hidden="1">{"'Sheet1'!$L$16"}</definedName>
    <definedName name="DuphongBCT">'[5]BANCO (3)'!$K$128</definedName>
    <definedName name="DuphongBNG">'[5]BANCO (3)'!$K$126</definedName>
    <definedName name="DuphongBQP">'[5]BANCO (3)'!$K$125</definedName>
    <definedName name="DuphongVKS">'[7]BANCO (2)'!$F$123</definedName>
    <definedName name="DWPRICE" localSheetId="5" hidden="1">[8]Quantity!#REF!</definedName>
    <definedName name="DWPRICE" hidden="1">[8]Quantity!#REF!</definedName>
    <definedName name="E" localSheetId="0" hidden="1">{#N/A,#N/A,FALSE,"BN (2)"}</definedName>
    <definedName name="E" localSheetId="1" hidden="1">{#N/A,#N/A,FALSE,"BN (2)"}</definedName>
    <definedName name="E" localSheetId="2" hidden="1">{#N/A,#N/A,FALSE,"BN (2)"}</definedName>
    <definedName name="E" localSheetId="3" hidden="1">{#N/A,#N/A,FALSE,"BN (2)"}</definedName>
    <definedName name="E" localSheetId="4" hidden="1">{#N/A,#N/A,FALSE,"BN (2)"}</definedName>
    <definedName name="E" localSheetId="5" hidden="1">{#N/A,#N/A,FALSE,"BN (2)"}</definedName>
    <definedName name="E" localSheetId="6" hidden="1">{#N/A,#N/A,FALSE,"BN (2)"}</definedName>
    <definedName name="E" localSheetId="8" hidden="1">{#N/A,#N/A,FALSE,"BN (2)"}</definedName>
    <definedName name="E" localSheetId="9" hidden="1">{#N/A,#N/A,FALSE,"BN (2)"}</definedName>
    <definedName name="E" localSheetId="10" hidden="1">{#N/A,#N/A,FALSE,"BN (2)"}</definedName>
    <definedName name="E" localSheetId="12" hidden="1">{#N/A,#N/A,FALSE,"BN (2)"}</definedName>
    <definedName name="E" hidden="1">{#N/A,#N/A,FALSE,"BN (2)"}</definedName>
    <definedName name="E.chandoc">8.875</definedName>
    <definedName name="E.PC">10.438</definedName>
    <definedName name="E.PVI">12</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_xlnm.Extract">#REF!</definedName>
    <definedName name="f" localSheetId="0" hidden="1">{"'Sheet1'!$L$16"}</definedName>
    <definedName name="f" localSheetId="1" hidden="1">{"'Sheet1'!$L$16"}</definedName>
    <definedName name="f" localSheetId="2" hidden="1">{"'Sheet1'!$L$16"}</definedName>
    <definedName name="f" localSheetId="3" hidden="1">{"'Sheet1'!$L$16"}</definedName>
    <definedName name="f" localSheetId="4" hidden="1">{"'Sheet1'!$L$16"}</definedName>
    <definedName name="f" localSheetId="5" hidden="1">{"'Sheet1'!$L$16"}</definedName>
    <definedName name="f" localSheetId="6" hidden="1">{"'Sheet1'!$L$16"}</definedName>
    <definedName name="f" localSheetId="8" hidden="1">{"'Sheet1'!$L$16"}</definedName>
    <definedName name="f" localSheetId="9" hidden="1">{"'Sheet1'!$L$16"}</definedName>
    <definedName name="f" localSheetId="10" hidden="1">{"'Sheet1'!$L$16"}</definedName>
    <definedName name="f" localSheetId="12" hidden="1">{"'Sheet1'!$L$16"}</definedName>
    <definedName name="f" hidden="1">{"'Sheet1'!$L$16"}</definedName>
    <definedName name="FCode" localSheetId="2" hidden="1">#REF!</definedName>
    <definedName name="FCode" localSheetId="5" hidden="1">#REF!</definedName>
    <definedName name="FCode" localSheetId="13" hidden="1">#REF!</definedName>
    <definedName name="FCode" hidden="1">#REF!</definedName>
    <definedName name="fdfsf" localSheetId="5" hidden="1">{#N/A,#N/A,FALSE,"Chi tiÆt"}</definedName>
    <definedName name="fdfsf" hidden="1">{#N/A,#N/A,FALSE,"Chi tiÆt"}</definedName>
    <definedName name="fff" localSheetId="0" hidden="1">{"'Sheet1'!$L$16"}</definedName>
    <definedName name="fff" localSheetId="1" hidden="1">{"'Sheet1'!$L$16"}</definedName>
    <definedName name="fff" localSheetId="2" hidden="1">{"'Sheet1'!$L$16"}</definedName>
    <definedName name="fff" localSheetId="3" hidden="1">{"'Sheet1'!$L$16"}</definedName>
    <definedName name="fff" localSheetId="4" hidden="1">{"'Sheet1'!$L$16"}</definedName>
    <definedName name="fff" localSheetId="5" hidden="1">{"'Sheet1'!$L$16"}</definedName>
    <definedName name="fff" localSheetId="6" hidden="1">{"'Sheet1'!$L$16"}</definedName>
    <definedName name="fff" localSheetId="8" hidden="1">{"'Sheet1'!$L$16"}</definedName>
    <definedName name="fff" localSheetId="9" hidden="1">{"'Sheet1'!$L$16"}</definedName>
    <definedName name="fff" localSheetId="10" hidden="1">{"'Sheet1'!$L$16"}</definedName>
    <definedName name="fff" localSheetId="12" hidden="1">{"'Sheet1'!$L$16"}</definedName>
    <definedName name="fff" hidden="1">{"'Sheet1'!$L$16"}</definedName>
    <definedName name="FI_12">4820</definedName>
    <definedName name="fsdfdsf" localSheetId="5" hidden="1">{"'Sheet1'!$L$16"}</definedName>
    <definedName name="fsdfdsf" hidden="1">{"'Sheet1'!$L$16"}</definedName>
    <definedName name="g" localSheetId="0" hidden="1">{"'Sheet1'!$L$16"}</definedName>
    <definedName name="g" localSheetId="1" hidden="1">{"'Sheet1'!$L$16"}</definedName>
    <definedName name="g" localSheetId="2" hidden="1">{"'Sheet1'!$L$16"}</definedName>
    <definedName name="g" localSheetId="3" hidden="1">{"'Sheet1'!$L$16"}</definedName>
    <definedName name="g" localSheetId="4" hidden="1">{"'Sheet1'!$L$16"}</definedName>
    <definedName name="g" localSheetId="5" hidden="1">{"'Sheet1'!$L$16"}</definedName>
    <definedName name="g" localSheetId="6" hidden="1">{"'Sheet1'!$L$16"}</definedName>
    <definedName name="g" localSheetId="8" hidden="1">{"'Sheet1'!$L$16"}</definedName>
    <definedName name="g" localSheetId="9" hidden="1">{"'Sheet1'!$L$16"}</definedName>
    <definedName name="g" localSheetId="10" hidden="1">{"'Sheet1'!$L$16"}</definedName>
    <definedName name="g" localSheetId="12" hidden="1">{"'Sheet1'!$L$16"}</definedName>
    <definedName name="g" localSheetId="13" hidden="1">{"'Sheet1'!$L$16"}</definedName>
    <definedName name="g" hidden="1">{"'Sheet1'!$L$16"}</definedName>
    <definedName name="gf" localSheetId="0" hidden="1">{"'Sheet1'!$L$16"}</definedName>
    <definedName name="gf" localSheetId="1" hidden="1">{"'Sheet1'!$L$16"}</definedName>
    <definedName name="gf" localSheetId="2" hidden="1">{"'Sheet1'!$L$16"}</definedName>
    <definedName name="gf" localSheetId="3" hidden="1">{"'Sheet1'!$L$16"}</definedName>
    <definedName name="gf" localSheetId="4" hidden="1">{"'Sheet1'!$L$16"}</definedName>
    <definedName name="gf" localSheetId="5" hidden="1">{"'Sheet1'!$L$16"}</definedName>
    <definedName name="gf" localSheetId="6" hidden="1">{"'Sheet1'!$L$16"}</definedName>
    <definedName name="gf" localSheetId="8" hidden="1">{"'Sheet1'!$L$16"}</definedName>
    <definedName name="gf" localSheetId="9" hidden="1">{"'Sheet1'!$L$16"}</definedName>
    <definedName name="gf" localSheetId="10" hidden="1">{"'Sheet1'!$L$16"}</definedName>
    <definedName name="gf" localSheetId="12" hidden="1">{"'Sheet1'!$L$16"}</definedName>
    <definedName name="gf" hidden="1">{"'Sheet1'!$L$16"}</definedName>
    <definedName name="gff" localSheetId="0" hidden="1">{"'Sheet1'!$L$16"}</definedName>
    <definedName name="gff" localSheetId="1" hidden="1">{"'Sheet1'!$L$16"}</definedName>
    <definedName name="gff" localSheetId="2" hidden="1">{"'Sheet1'!$L$16"}</definedName>
    <definedName name="gff" localSheetId="3" hidden="1">{"'Sheet1'!$L$16"}</definedName>
    <definedName name="gff" localSheetId="4" hidden="1">{"'Sheet1'!$L$16"}</definedName>
    <definedName name="gff" localSheetId="5" hidden="1">{"'Sheet1'!$L$16"}</definedName>
    <definedName name="gff" localSheetId="6" hidden="1">{"'Sheet1'!$L$16"}</definedName>
    <definedName name="gff" localSheetId="8" hidden="1">{"'Sheet1'!$L$16"}</definedName>
    <definedName name="gff" localSheetId="9" hidden="1">{"'Sheet1'!$L$16"}</definedName>
    <definedName name="gff" localSheetId="10" hidden="1">{"'Sheet1'!$L$16"}</definedName>
    <definedName name="gff" localSheetId="12" hidden="1">{"'Sheet1'!$L$16"}</definedName>
    <definedName name="gff" hidden="1">{"'Sheet1'!$L$16"}</definedName>
    <definedName name="gh" localSheetId="0" hidden="1">{"'Sheet1'!$L$16"}</definedName>
    <definedName name="gh" localSheetId="1" hidden="1">{"'Sheet1'!$L$16"}</definedName>
    <definedName name="gh" localSheetId="2" hidden="1">{"'Sheet1'!$L$16"}</definedName>
    <definedName name="gh" localSheetId="3" hidden="1">{"'Sheet1'!$L$16"}</definedName>
    <definedName name="gh" localSheetId="4" hidden="1">{"'Sheet1'!$L$16"}</definedName>
    <definedName name="gh" localSheetId="5" hidden="1">{"'Sheet1'!$L$16"}</definedName>
    <definedName name="gh" localSheetId="6" hidden="1">{"'Sheet1'!$L$16"}</definedName>
    <definedName name="gh" localSheetId="8" hidden="1">{"'Sheet1'!$L$16"}</definedName>
    <definedName name="gh" localSheetId="9" hidden="1">{"'Sheet1'!$L$16"}</definedName>
    <definedName name="gh" localSheetId="10" hidden="1">{"'Sheet1'!$L$16"}</definedName>
    <definedName name="gh" localSheetId="12" hidden="1">{"'Sheet1'!$L$16"}</definedName>
    <definedName name="gh" hidden="1">{"'Sheet1'!$L$16"}</definedName>
    <definedName name="GoBack">[6]Sheet1!GoBack</definedName>
    <definedName name="h" localSheetId="0" hidden="1">{"'Sheet1'!$L$16"}</definedName>
    <definedName name="h" localSheetId="1" hidden="1">{"'Sheet1'!$L$16"}</definedName>
    <definedName name="h" localSheetId="2" hidden="1">{"'Sheet1'!$L$16"}</definedName>
    <definedName name="h" localSheetId="3" hidden="1">{"'Sheet1'!$L$16"}</definedName>
    <definedName name="h" localSheetId="4" hidden="1">{"'Sheet1'!$L$16"}</definedName>
    <definedName name="h" localSheetId="5" hidden="1">{"'Sheet1'!$L$16"}</definedName>
    <definedName name="h" localSheetId="6" hidden="1">{"'Sheet1'!$L$16"}</definedName>
    <definedName name="h" localSheetId="8" hidden="1">{"'Sheet1'!$L$16"}</definedName>
    <definedName name="h" localSheetId="9" hidden="1">{"'Sheet1'!$L$16"}</definedName>
    <definedName name="h" localSheetId="10" hidden="1">{"'Sheet1'!$L$16"}</definedName>
    <definedName name="h" localSheetId="12" hidden="1">{"'Sheet1'!$L$16"}</definedName>
    <definedName name="h" localSheetId="13" hidden="1">{"'Sheet1'!$L$16"}</definedName>
    <definedName name="h" hidden="1">{"'Sheet1'!$L$16"}</definedName>
    <definedName name="ha" localSheetId="5" hidden="1">{"'Sheet1'!$L$16"}</definedName>
    <definedName name="ha" hidden="1">{"'Sheet1'!$L$16"}</definedName>
    <definedName name="HANG" hidden="1">{#N/A,#N/A,FALSE,"Chi tiÆt"}</definedName>
    <definedName name="Hdao">0.3</definedName>
    <definedName name="Hdap">5.2</definedName>
    <definedName name="Heä_soá_laép_xaø_H">1.7</definedName>
    <definedName name="Heso">'[7]MT DPin (2)'!$BP$99</definedName>
    <definedName name="hhh" hidden="1">{"'Sheet1'!$L$16"}</definedName>
    <definedName name="HHUHOI">#N/A</definedName>
    <definedName name="HiddenRows" localSheetId="0" hidden="1">#REF!</definedName>
    <definedName name="HiddenRows" localSheetId="1" hidden="1">#REF!</definedName>
    <definedName name="HiddenRows" localSheetId="2" hidden="1">#REF!</definedName>
    <definedName name="HiddenRows" localSheetId="3" hidden="1">#REF!</definedName>
    <definedName name="HiddenRows" localSheetId="4" hidden="1">#REF!</definedName>
    <definedName name="HiddenRows" localSheetId="5" hidden="1">#REF!</definedName>
    <definedName name="HiddenRows" localSheetId="6" hidden="1">#REF!</definedName>
    <definedName name="HiddenRows" localSheetId="13" hidden="1">#REF!</definedName>
    <definedName name="HiddenRows" hidden="1">#REF!</definedName>
    <definedName name="HIHIHIHOI" hidden="1">{"'Sheet1'!$L$16"}</definedName>
    <definedName name="hj" hidden="1">{"'Sheet1'!$L$16"}</definedName>
    <definedName name="HJKL" hidden="1">{"'Sheet1'!$L$16"}</definedName>
    <definedName name="hoc">55000</definedName>
    <definedName name="HOME_MANP">#REF!</definedName>
    <definedName name="HOMEOFFICE_COST">#REF!</definedName>
    <definedName name="hrr" localSheetId="0" hidden="1">{"'Sheet1'!$L$16"}</definedName>
    <definedName name="hrr" localSheetId="1" hidden="1">{"'Sheet1'!$L$16"}</definedName>
    <definedName name="hrr" localSheetId="2" hidden="1">{"'Sheet1'!$L$16"}</definedName>
    <definedName name="hrr" localSheetId="3" hidden="1">{"'Sheet1'!$L$16"}</definedName>
    <definedName name="hrr" localSheetId="4" hidden="1">{"'Sheet1'!$L$16"}</definedName>
    <definedName name="hrr" localSheetId="5" hidden="1">{"'Sheet1'!$L$16"}</definedName>
    <definedName name="hrr" localSheetId="6" hidden="1">{"'Sheet1'!$L$16"}</definedName>
    <definedName name="hrr" localSheetId="8" hidden="1">{"'Sheet1'!$L$16"}</definedName>
    <definedName name="hrr" localSheetId="9" hidden="1">{"'Sheet1'!$L$16"}</definedName>
    <definedName name="hrr" localSheetId="10" hidden="1">{"'Sheet1'!$L$16"}</definedName>
    <definedName name="hrr" localSheetId="12" hidden="1">{"'Sheet1'!$L$16"}</definedName>
    <definedName name="hrr" hidden="1">{"'Sheet1'!$L$16"}</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'[5]BANCO (3)'!$K$122</definedName>
    <definedName name="hsvl">1</definedName>
    <definedName name="hsvl2">1</definedName>
    <definedName name="HT">#REF!</definedName>
    <definedName name="htlm" localSheetId="0" hidden="1">{"'Sheet1'!$L$16"}</definedName>
    <definedName name="htlm" localSheetId="1" hidden="1">{"'Sheet1'!$L$16"}</definedName>
    <definedName name="htlm" localSheetId="2" hidden="1">{"'Sheet1'!$L$16"}</definedName>
    <definedName name="htlm" localSheetId="3" hidden="1">{"'Sheet1'!$L$16"}</definedName>
    <definedName name="htlm" localSheetId="4" hidden="1">{"'Sheet1'!$L$16"}</definedName>
    <definedName name="htlm" localSheetId="5" hidden="1">{"'Sheet1'!$L$16"}</definedName>
    <definedName name="htlm" localSheetId="6" hidden="1">{"'Sheet1'!$L$16"}</definedName>
    <definedName name="htlm" localSheetId="8" hidden="1">{"'Sheet1'!$L$16"}</definedName>
    <definedName name="htlm" localSheetId="9" hidden="1">{"'Sheet1'!$L$16"}</definedName>
    <definedName name="htlm" localSheetId="10" hidden="1">{"'Sheet1'!$L$16"}</definedName>
    <definedName name="htlm" localSheetId="12" hidden="1">{"'Sheet1'!$L$16"}</definedName>
    <definedName name="htlm" localSheetId="13" hidden="1">{"'Sheet1'!$L$16"}</definedName>
    <definedName name="htlm" hidden="1">{"'Sheet1'!$L$16"}</definedName>
    <definedName name="HTML_CodePage" hidden="1">950</definedName>
    <definedName name="HTML_Control" localSheetId="0" hidden="1">{"'Sheet1'!$L$16"}</definedName>
    <definedName name="HTML_Control" localSheetId="1" hidden="1">{"'Sheet1'!$L$16"}</definedName>
    <definedName name="HTML_Control" localSheetId="2" hidden="1">{"'Sheet1'!$L$16"}</definedName>
    <definedName name="HTML_Control" localSheetId="3" hidden="1">{"'Sheet1'!$L$16"}</definedName>
    <definedName name="HTML_Control" localSheetId="4" hidden="1">{"'Sheet1'!$L$16"}</definedName>
    <definedName name="HTML_Control" localSheetId="5" hidden="1">{"'Sheet1'!$L$16"}</definedName>
    <definedName name="HTML_Control" localSheetId="6" hidden="1">{"'Sheet1'!$L$16"}</definedName>
    <definedName name="HTML_Control" localSheetId="8" hidden="1">{"'Sheet1'!$L$16"}</definedName>
    <definedName name="HTML_Control" localSheetId="9" hidden="1">{"'Sheet1'!$L$16"}</definedName>
    <definedName name="HTML_Control" localSheetId="10" hidden="1">{"'Sheet1'!$L$16"}</definedName>
    <definedName name="HTML_Control" localSheetId="12" hidden="1">{"'Sheet1'!$L$16"}</definedName>
    <definedName name="HTML_Control" localSheetId="13" hidden="1">{"'Sheet1'!$L$16"}</definedName>
    <definedName name="HTML_Control" hidden="1">{"'Sheet1'!$L$16"}</definedName>
    <definedName name="HTML_Control1" localSheetId="5" hidden="1">{"'Sheet1'!$L$16"}</definedName>
    <definedName name="HTML_Control1"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rhrt" localSheetId="5" hidden="1">{"'Sheet1'!$L$16"}</definedName>
    <definedName name="htrhrt" hidden="1">{"'Sheet1'!$L$16"}</definedName>
    <definedName name="hu" localSheetId="0" hidden="1">{"'Sheet1'!$L$16"}</definedName>
    <definedName name="hu" localSheetId="1" hidden="1">{"'Sheet1'!$L$16"}</definedName>
    <definedName name="hu" localSheetId="2" hidden="1">{"'Sheet1'!$L$16"}</definedName>
    <definedName name="hu" localSheetId="3" hidden="1">{"'Sheet1'!$L$16"}</definedName>
    <definedName name="hu" localSheetId="4" hidden="1">{"'Sheet1'!$L$16"}</definedName>
    <definedName name="hu" localSheetId="5" hidden="1">{"'Sheet1'!$L$16"}</definedName>
    <definedName name="hu" localSheetId="6" hidden="1">{"'Sheet1'!$L$16"}</definedName>
    <definedName name="hu" localSheetId="8" hidden="1">{"'Sheet1'!$L$16"}</definedName>
    <definedName name="hu" localSheetId="9" hidden="1">{"'Sheet1'!$L$16"}</definedName>
    <definedName name="hu" localSheetId="10" hidden="1">{"'Sheet1'!$L$16"}</definedName>
    <definedName name="hu" localSheetId="12" hidden="1">{"'Sheet1'!$L$16"}</definedName>
    <definedName name="hu" localSheetId="13" hidden="1">{"'Sheet1'!$L$16"}</definedName>
    <definedName name="hu" hidden="1">{"'Sheet1'!$L$16"}</definedName>
    <definedName name="hung" localSheetId="5" hidden="1">{"'Sheet1'!$L$16"}</definedName>
    <definedName name="hung" hidden="1">{"'Sheet1'!$L$16"}</definedName>
    <definedName name="HUU" localSheetId="0" hidden="1">{"'Sheet1'!$L$16"}</definedName>
    <definedName name="HUU" localSheetId="1" hidden="1">{"'Sheet1'!$L$16"}</definedName>
    <definedName name="HUU" localSheetId="2" hidden="1">{"'Sheet1'!$L$16"}</definedName>
    <definedName name="HUU" localSheetId="3" hidden="1">{"'Sheet1'!$L$16"}</definedName>
    <definedName name="HUU" localSheetId="4" hidden="1">{"'Sheet1'!$L$16"}</definedName>
    <definedName name="HUU" localSheetId="5" hidden="1">{"'Sheet1'!$L$16"}</definedName>
    <definedName name="HUU" localSheetId="6" hidden="1">{"'Sheet1'!$L$16"}</definedName>
    <definedName name="HUU" localSheetId="8" hidden="1">{"'Sheet1'!$L$16"}</definedName>
    <definedName name="HUU" localSheetId="9" hidden="1">{"'Sheet1'!$L$16"}</definedName>
    <definedName name="HUU" localSheetId="10" hidden="1">{"'Sheet1'!$L$16"}</definedName>
    <definedName name="HUU" localSheetId="12" hidden="1">{"'Sheet1'!$L$16"}</definedName>
    <definedName name="HUU" localSheetId="13" hidden="1">{"'Sheet1'!$L$16"}</definedName>
    <definedName name="HUU" hidden="1">{"'Sheet1'!$L$16"}</definedName>
    <definedName name="huy" localSheetId="0" hidden="1">{"'Sheet1'!$L$16"}</definedName>
    <definedName name="huy" localSheetId="1" hidden="1">{"'Sheet1'!$L$16"}</definedName>
    <definedName name="huy" localSheetId="2" hidden="1">{"'Sheet1'!$L$16"}</definedName>
    <definedName name="huy" localSheetId="3" hidden="1">{"'Sheet1'!$L$16"}</definedName>
    <definedName name="huy" localSheetId="4" hidden="1">{"'Sheet1'!$L$16"}</definedName>
    <definedName name="huy" localSheetId="5" hidden="1">{"'Sheet1'!$L$16"}</definedName>
    <definedName name="huy" localSheetId="6" hidden="1">{"'Sheet1'!$L$16"}</definedName>
    <definedName name="huy" localSheetId="8" hidden="1">{"'Sheet1'!$L$16"}</definedName>
    <definedName name="huy" localSheetId="9" hidden="1">{"'Sheet1'!$L$16"}</definedName>
    <definedName name="huy" localSheetId="10" hidden="1">{"'Sheet1'!$L$16"}</definedName>
    <definedName name="huy" localSheetId="12" hidden="1">{"'Sheet1'!$L$16"}</definedName>
    <definedName name="huy" localSheetId="13" hidden="1">{"'Sheet1'!$L$16"}</definedName>
    <definedName name="huy" hidden="1">{"'Sheet1'!$L$16"}</definedName>
    <definedName name="IDLAB_COST">#REF!</definedName>
    <definedName name="INDMANP">#REF!</definedName>
    <definedName name="j" localSheetId="0" hidden="1">{"'Sheet1'!$L$16"}</definedName>
    <definedName name="j" localSheetId="1" hidden="1">{"'Sheet1'!$L$16"}</definedName>
    <definedName name="j" localSheetId="2" hidden="1">{"'Sheet1'!$L$16"}</definedName>
    <definedName name="j" localSheetId="3" hidden="1">{"'Sheet1'!$L$16"}</definedName>
    <definedName name="j" localSheetId="4" hidden="1">{"'Sheet1'!$L$16"}</definedName>
    <definedName name="j" localSheetId="5" hidden="1">{"'Sheet1'!$L$16"}</definedName>
    <definedName name="j" localSheetId="6" hidden="1">{"'Sheet1'!$L$16"}</definedName>
    <definedName name="j" localSheetId="8" hidden="1">{"'Sheet1'!$L$16"}</definedName>
    <definedName name="j" localSheetId="9" hidden="1">{"'Sheet1'!$L$16"}</definedName>
    <definedName name="j" localSheetId="10" hidden="1">{"'Sheet1'!$L$16"}</definedName>
    <definedName name="j" localSheetId="12" hidden="1">{"'Sheet1'!$L$16"}</definedName>
    <definedName name="j" localSheetId="13" hidden="1">{"'Sheet1'!$L$16"}</definedName>
    <definedName name="j" hidden="1">{"'Sheet1'!$L$16"}</definedName>
    <definedName name="k" localSheetId="0" hidden="1">{"'Sheet1'!$L$16"}</definedName>
    <definedName name="k" localSheetId="1" hidden="1">{"'Sheet1'!$L$16"}</definedName>
    <definedName name="k" localSheetId="2" hidden="1">{"'Sheet1'!$L$16"}</definedName>
    <definedName name="k" localSheetId="3" hidden="1">{"'Sheet1'!$L$16"}</definedName>
    <definedName name="k" localSheetId="4" hidden="1">{"'Sheet1'!$L$16"}</definedName>
    <definedName name="k" localSheetId="5" hidden="1">{"'Sheet1'!$L$16"}</definedName>
    <definedName name="k" localSheetId="6" hidden="1">{"'Sheet1'!$L$16"}</definedName>
    <definedName name="k" localSheetId="8" hidden="1">{"'Sheet1'!$L$16"}</definedName>
    <definedName name="k" localSheetId="9" hidden="1">{"'Sheet1'!$L$16"}</definedName>
    <definedName name="k" localSheetId="10" hidden="1">{"'Sheet1'!$L$16"}</definedName>
    <definedName name="k" localSheetId="12" hidden="1">{"'Sheet1'!$L$16"}</definedName>
    <definedName name="k" localSheetId="13" hidden="1">{"'Sheet1'!$L$16"}</definedName>
    <definedName name="k" hidden="1">{"'Sheet1'!$L$16"}</definedName>
    <definedName name="Khac" localSheetId="0">#REF!</definedName>
    <definedName name="Khac" localSheetId="1">#REF!</definedName>
    <definedName name="Khac" localSheetId="2">#REF!</definedName>
    <definedName name="Khac" localSheetId="3">#REF!</definedName>
    <definedName name="Khac" localSheetId="4">#REF!</definedName>
    <definedName name="khac" localSheetId="5">2</definedName>
    <definedName name="Khac" localSheetId="6">#REF!</definedName>
    <definedName name="khac" localSheetId="7">2</definedName>
    <definedName name="khac" localSheetId="8">2</definedName>
    <definedName name="khac" localSheetId="9">2</definedName>
    <definedName name="khac" localSheetId="10">2</definedName>
    <definedName name="khac" localSheetId="12">2</definedName>
    <definedName name="khac" localSheetId="13">2</definedName>
    <definedName name="Khac">#REF!</definedName>
    <definedName name="KHANHKHUNG" hidden="1">{"'Sheet1'!$L$16"}</definedName>
    <definedName name="khla09" localSheetId="5" hidden="1">{"'Sheet1'!$L$16"}</definedName>
    <definedName name="khla09" hidden="1">{"'Sheet1'!$L$16"}</definedName>
    <definedName name="Khong_can_doi" localSheetId="0">#REF!</definedName>
    <definedName name="Khong_can_doi" localSheetId="1">#REF!</definedName>
    <definedName name="Khong_can_doi" localSheetId="2">#REF!</definedName>
    <definedName name="Khong_can_doi" localSheetId="5">#REF!</definedName>
    <definedName name="Khong_can_doi">#REF!</definedName>
    <definedName name="khongtruotgia" localSheetId="0" hidden="1">{"'Sheet1'!$L$16"}</definedName>
    <definedName name="khongtruotgia" localSheetId="1" hidden="1">{"'Sheet1'!$L$16"}</definedName>
    <definedName name="khongtruotgia" localSheetId="2" hidden="1">{"'Sheet1'!$L$16"}</definedName>
    <definedName name="khongtruotgia" localSheetId="3" hidden="1">{"'Sheet1'!$L$16"}</definedName>
    <definedName name="khongtruotgia" localSheetId="4" hidden="1">{"'Sheet1'!$L$16"}</definedName>
    <definedName name="khongtruotgia" localSheetId="5" hidden="1">{"'Sheet1'!$L$16"}</definedName>
    <definedName name="khongtruotgia" localSheetId="6" hidden="1">{"'Sheet1'!$L$16"}</definedName>
    <definedName name="khongtruotgia" localSheetId="8" hidden="1">{"'Sheet1'!$L$16"}</definedName>
    <definedName name="khongtruotgia" localSheetId="9" hidden="1">{"'Sheet1'!$L$16"}</definedName>
    <definedName name="khongtruotgia" localSheetId="10" hidden="1">{"'Sheet1'!$L$16"}</definedName>
    <definedName name="khongtruotgia" localSheetId="12" hidden="1">{"'Sheet1'!$L$16"}</definedName>
    <definedName name="khongtruotgia" localSheetId="13" hidden="1">{"'Sheet1'!$L$16"}</definedName>
    <definedName name="khongtruotgia" hidden="1">{"'Sheet1'!$L$16"}</definedName>
    <definedName name="khvh09" localSheetId="5" hidden="1">{"'Sheet1'!$L$16"}</definedName>
    <definedName name="khvh09" hidden="1">{"'Sheet1'!$L$16"}</definedName>
    <definedName name="khvx09" localSheetId="5" hidden="1">{#N/A,#N/A,FALSE,"Chi tiÆt"}</definedName>
    <definedName name="khvx09" hidden="1">{#N/A,#N/A,FALSE,"Chi tiÆt"}</definedName>
    <definedName name="KHYt09" localSheetId="5" hidden="1">{"'Sheet1'!$L$16"}</definedName>
    <definedName name="KHYt09" hidden="1">{"'Sheet1'!$L$16"}</definedName>
    <definedName name="kjy" localSheetId="0" hidden="1">{"'Sheet1'!$L$16"}</definedName>
    <definedName name="kjy" localSheetId="1" hidden="1">{"'Sheet1'!$L$16"}</definedName>
    <definedName name="kjy" localSheetId="2" hidden="1">{"'Sheet1'!$L$16"}</definedName>
    <definedName name="kjy" localSheetId="3" hidden="1">{"'Sheet1'!$L$16"}</definedName>
    <definedName name="kjy" localSheetId="4" hidden="1">{"'Sheet1'!$L$16"}</definedName>
    <definedName name="kjy" localSheetId="5" hidden="1">{"'Sheet1'!$L$16"}</definedName>
    <definedName name="kjy" localSheetId="6" hidden="1">{"'Sheet1'!$L$16"}</definedName>
    <definedName name="kjy" localSheetId="8" hidden="1">{"'Sheet1'!$L$16"}</definedName>
    <definedName name="kjy" localSheetId="9" hidden="1">{"'Sheet1'!$L$16"}</definedName>
    <definedName name="kjy" localSheetId="10" hidden="1">{"'Sheet1'!$L$16"}</definedName>
    <definedName name="kjy" localSheetId="12" hidden="1">{"'Sheet1'!$L$16"}</definedName>
    <definedName name="kjy" hidden="1">{"'Sheet1'!$L$16"}</definedName>
    <definedName name="KLduonggiaods" localSheetId="5" hidden="1">{"'Sheet1'!$L$16"}</definedName>
    <definedName name="KLduonggiaods" hidden="1">{"'Sheet1'!$L$16"}</definedName>
    <definedName name="komtun" hidden="1">{"'Sheet1'!$L$16"}</definedName>
    <definedName name="kontum" hidden="1">{#N/A,#N/A,TRUE,"BT M200 da 10x20"}</definedName>
    <definedName name="KQ_Truong">#REF!</definedName>
    <definedName name="ksbn" localSheetId="0" hidden="1">{"'Sheet1'!$L$16"}</definedName>
    <definedName name="ksbn" localSheetId="1" hidden="1">{"'Sheet1'!$L$16"}</definedName>
    <definedName name="ksbn" localSheetId="2" hidden="1">{"'Sheet1'!$L$16"}</definedName>
    <definedName name="ksbn" localSheetId="3" hidden="1">{"'Sheet1'!$L$16"}</definedName>
    <definedName name="ksbn" localSheetId="4" hidden="1">{"'Sheet1'!$L$16"}</definedName>
    <definedName name="ksbn" localSheetId="5" hidden="1">{"'Sheet1'!$L$16"}</definedName>
    <definedName name="ksbn" localSheetId="6" hidden="1">{"'Sheet1'!$L$16"}</definedName>
    <definedName name="ksbn" localSheetId="8" hidden="1">{"'Sheet1'!$L$16"}</definedName>
    <definedName name="ksbn" localSheetId="9" hidden="1">{"'Sheet1'!$L$16"}</definedName>
    <definedName name="ksbn" localSheetId="10" hidden="1">{"'Sheet1'!$L$16"}</definedName>
    <definedName name="ksbn" localSheetId="12" hidden="1">{"'Sheet1'!$L$16"}</definedName>
    <definedName name="ksbn" localSheetId="13" hidden="1">{"'Sheet1'!$L$16"}</definedName>
    <definedName name="ksbn" hidden="1">{"'Sheet1'!$L$16"}</definedName>
    <definedName name="kshn" localSheetId="0" hidden="1">{"'Sheet1'!$L$16"}</definedName>
    <definedName name="kshn" localSheetId="1" hidden="1">{"'Sheet1'!$L$16"}</definedName>
    <definedName name="kshn" localSheetId="2" hidden="1">{"'Sheet1'!$L$16"}</definedName>
    <definedName name="kshn" localSheetId="3" hidden="1">{"'Sheet1'!$L$16"}</definedName>
    <definedName name="kshn" localSheetId="4" hidden="1">{"'Sheet1'!$L$16"}</definedName>
    <definedName name="kshn" localSheetId="5" hidden="1">{"'Sheet1'!$L$16"}</definedName>
    <definedName name="kshn" localSheetId="6" hidden="1">{"'Sheet1'!$L$16"}</definedName>
    <definedName name="kshn" localSheetId="8" hidden="1">{"'Sheet1'!$L$16"}</definedName>
    <definedName name="kshn" localSheetId="9" hidden="1">{"'Sheet1'!$L$16"}</definedName>
    <definedName name="kshn" localSheetId="10" hidden="1">{"'Sheet1'!$L$16"}</definedName>
    <definedName name="kshn" localSheetId="12" hidden="1">{"'Sheet1'!$L$16"}</definedName>
    <definedName name="kshn" localSheetId="13" hidden="1">{"'Sheet1'!$L$16"}</definedName>
    <definedName name="kshn" hidden="1">{"'Sheet1'!$L$16"}</definedName>
    <definedName name="ksls" localSheetId="0" hidden="1">{"'Sheet1'!$L$16"}</definedName>
    <definedName name="ksls" localSheetId="1" hidden="1">{"'Sheet1'!$L$16"}</definedName>
    <definedName name="ksls" localSheetId="2" hidden="1">{"'Sheet1'!$L$16"}</definedName>
    <definedName name="ksls" localSheetId="3" hidden="1">{"'Sheet1'!$L$16"}</definedName>
    <definedName name="ksls" localSheetId="4" hidden="1">{"'Sheet1'!$L$16"}</definedName>
    <definedName name="ksls" localSheetId="5" hidden="1">{"'Sheet1'!$L$16"}</definedName>
    <definedName name="ksls" localSheetId="6" hidden="1">{"'Sheet1'!$L$16"}</definedName>
    <definedName name="ksls" localSheetId="8" hidden="1">{"'Sheet1'!$L$16"}</definedName>
    <definedName name="ksls" localSheetId="9" hidden="1">{"'Sheet1'!$L$16"}</definedName>
    <definedName name="ksls" localSheetId="10" hidden="1">{"'Sheet1'!$L$16"}</definedName>
    <definedName name="ksls" localSheetId="12" hidden="1">{"'Sheet1'!$L$16"}</definedName>
    <definedName name="ksls" localSheetId="13" hidden="1">{"'Sheet1'!$L$16"}</definedName>
    <definedName name="ksls" hidden="1">{"'Sheet1'!$L$16"}</definedName>
    <definedName name="KVC">#REF!</definedName>
    <definedName name="l" localSheetId="0" hidden="1">{"'Sheet1'!$L$16"}</definedName>
    <definedName name="l" localSheetId="1" hidden="1">{"'Sheet1'!$L$16"}</definedName>
    <definedName name="l" localSheetId="2" hidden="1">{"'Sheet1'!$L$16"}</definedName>
    <definedName name="l" localSheetId="3" hidden="1">{"'Sheet1'!$L$16"}</definedName>
    <definedName name="l" localSheetId="4" hidden="1">{"'Sheet1'!$L$16"}</definedName>
    <definedName name="l" localSheetId="5" hidden="1">{"'Sheet1'!$L$16"}</definedName>
    <definedName name="l" localSheetId="6" hidden="1">{"'Sheet1'!$L$16"}</definedName>
    <definedName name="l" localSheetId="8" hidden="1">{"'Sheet1'!$L$16"}</definedName>
    <definedName name="l" localSheetId="9" hidden="1">{"'Sheet1'!$L$16"}</definedName>
    <definedName name="l" localSheetId="10" hidden="1">{"'Sheet1'!$L$16"}</definedName>
    <definedName name="l" localSheetId="12" hidden="1">{"'Sheet1'!$L$16"}</definedName>
    <definedName name="l" localSheetId="13" hidden="1">{"'Sheet1'!$L$16"}</definedName>
    <definedName name="l" hidden="1">{"'Sheet1'!$L$16"}</definedName>
    <definedName name="L63x6">5800</definedName>
    <definedName name="lan" localSheetId="0" hidden="1">{#N/A,#N/A,TRUE,"BT M200 da 10x20"}</definedName>
    <definedName name="lan" localSheetId="1" hidden="1">{#N/A,#N/A,TRUE,"BT M200 da 10x20"}</definedName>
    <definedName name="lan" localSheetId="2" hidden="1">{#N/A,#N/A,TRUE,"BT M200 da 10x20"}</definedName>
    <definedName name="lan" localSheetId="3" hidden="1">{#N/A,#N/A,TRUE,"BT M200 da 10x20"}</definedName>
    <definedName name="lan" localSheetId="4" hidden="1">{#N/A,#N/A,TRUE,"BT M200 da 10x20"}</definedName>
    <definedName name="lan" localSheetId="5" hidden="1">{#N/A,#N/A,TRUE,"BT M200 da 10x20"}</definedName>
    <definedName name="lan" localSheetId="6" hidden="1">{#N/A,#N/A,TRUE,"BT M200 da 10x20"}</definedName>
    <definedName name="lan" localSheetId="8" hidden="1">{#N/A,#N/A,TRUE,"BT M200 da 10x20"}</definedName>
    <definedName name="lan" localSheetId="9" hidden="1">{#N/A,#N/A,TRUE,"BT M200 da 10x20"}</definedName>
    <definedName name="lan" localSheetId="10" hidden="1">{#N/A,#N/A,TRUE,"BT M200 da 10x20"}</definedName>
    <definedName name="lan" localSheetId="12" hidden="1">{#N/A,#N/A,TRUE,"BT M200 da 10x20"}</definedName>
    <definedName name="lan" hidden="1">{#N/A,#N/A,TRUE,"BT M200 da 10x20"}</definedName>
    <definedName name="langson" localSheetId="0" hidden="1">{"'Sheet1'!$L$16"}</definedName>
    <definedName name="langson" localSheetId="1" hidden="1">{"'Sheet1'!$L$16"}</definedName>
    <definedName name="langson" localSheetId="2" hidden="1">{"'Sheet1'!$L$16"}</definedName>
    <definedName name="langson" localSheetId="3" hidden="1">{"'Sheet1'!$L$16"}</definedName>
    <definedName name="langson" localSheetId="4" hidden="1">{"'Sheet1'!$L$16"}</definedName>
    <definedName name="langson" localSheetId="5" hidden="1">{"'Sheet1'!$L$16"}</definedName>
    <definedName name="langson" localSheetId="6" hidden="1">{"'Sheet1'!$L$16"}</definedName>
    <definedName name="langson" localSheetId="8" hidden="1">{"'Sheet1'!$L$16"}</definedName>
    <definedName name="langson" localSheetId="9" hidden="1">{"'Sheet1'!$L$16"}</definedName>
    <definedName name="langson" localSheetId="10" hidden="1">{"'Sheet1'!$L$16"}</definedName>
    <definedName name="langson" localSheetId="12" hidden="1">{"'Sheet1'!$L$16"}</definedName>
    <definedName name="langson" localSheetId="13" hidden="1">{"'Sheet1'!$L$16"}</definedName>
    <definedName name="langson" hidden="1">{"'Sheet1'!$L$16"}</definedName>
    <definedName name="LBS_22">107800000</definedName>
    <definedName name="lk" localSheetId="0" hidden="1">#REF!</definedName>
    <definedName name="lk" localSheetId="1" hidden="1">#REF!</definedName>
    <definedName name="lk" localSheetId="2" hidden="1">#REF!</definedName>
    <definedName name="lk" localSheetId="3" hidden="1">#REF!</definedName>
    <definedName name="lk" localSheetId="4" hidden="1">#REF!</definedName>
    <definedName name="lk" localSheetId="5" hidden="1">#REF!</definedName>
    <definedName name="lk" localSheetId="6" hidden="1">#REF!</definedName>
    <definedName name="lk" localSheetId="13" hidden="1">#REF!</definedName>
    <definedName name="lk" hidden="1">#REF!</definedName>
    <definedName name="lồn" localSheetId="0" hidden="1">{"'Sheet1'!$L$16"}</definedName>
    <definedName name="lồn" localSheetId="1" hidden="1">{"'Sheet1'!$L$16"}</definedName>
    <definedName name="lồn" localSheetId="2" hidden="1">{"'Sheet1'!$L$16"}</definedName>
    <definedName name="lồn" localSheetId="3" hidden="1">{"'Sheet1'!$L$16"}</definedName>
    <definedName name="lồn" localSheetId="4" hidden="1">{"'Sheet1'!$L$16"}</definedName>
    <definedName name="lồn" localSheetId="5" hidden="1">{"'Sheet1'!$L$16"}</definedName>
    <definedName name="lồn" localSheetId="6" hidden="1">{"'Sheet1'!$L$16"}</definedName>
    <definedName name="lồn" localSheetId="8" hidden="1">{"'Sheet1'!$L$16"}</definedName>
    <definedName name="lồn" localSheetId="9" hidden="1">{"'Sheet1'!$L$16"}</definedName>
    <definedName name="lồn" localSheetId="10" hidden="1">{"'Sheet1'!$L$16"}</definedName>
    <definedName name="lồn" localSheetId="12" hidden="1">{"'Sheet1'!$L$16"}</definedName>
    <definedName name="lồn" hidden="1">{"'Sheet1'!$L$16"}</definedName>
    <definedName name="lVC">#REF!</definedName>
    <definedName name="m" localSheetId="0" hidden="1">{"'Sheet1'!$L$16"}</definedName>
    <definedName name="m" localSheetId="1" hidden="1">{"'Sheet1'!$L$16"}</definedName>
    <definedName name="m" localSheetId="2" hidden="1">{"'Sheet1'!$L$16"}</definedName>
    <definedName name="m" localSheetId="3" hidden="1">{"'Sheet1'!$L$16"}</definedName>
    <definedName name="m" localSheetId="4" hidden="1">{"'Sheet1'!$L$16"}</definedName>
    <definedName name="m" localSheetId="5" hidden="1">{"'Sheet1'!$L$16"}</definedName>
    <definedName name="m" localSheetId="6" hidden="1">{"'Sheet1'!$L$16"}</definedName>
    <definedName name="m" localSheetId="8" hidden="1">{"'Sheet1'!$L$16"}</definedName>
    <definedName name="m" localSheetId="9" hidden="1">{"'Sheet1'!$L$16"}</definedName>
    <definedName name="m" localSheetId="10" hidden="1">{"'Sheet1'!$L$16"}</definedName>
    <definedName name="m" localSheetId="12" hidden="1">{"'Sheet1'!$L$16"}</definedName>
    <definedName name="m" localSheetId="13" hidden="1">{"'Sheet1'!$L$16"}</definedName>
    <definedName name="m" hidden="1">{"'Sheet1'!$L$16"}</definedName>
    <definedName name="MAJ_CON_EQP">#REF!</definedName>
    <definedName name="MG_A">#REF!</definedName>
    <definedName name="mo" localSheetId="0" hidden="1">{"'Sheet1'!$L$16"}</definedName>
    <definedName name="mo" localSheetId="1" hidden="1">{"'Sheet1'!$L$16"}</definedName>
    <definedName name="mo" localSheetId="2" hidden="1">{"'Sheet1'!$L$16"}</definedName>
    <definedName name="mo" localSheetId="3" hidden="1">{"'Sheet1'!$L$16"}</definedName>
    <definedName name="mo" localSheetId="4" hidden="1">{"'Sheet1'!$L$16"}</definedName>
    <definedName name="mo" localSheetId="5" hidden="1">{"'Sheet1'!$L$16"}</definedName>
    <definedName name="mo" localSheetId="6" hidden="1">{"'Sheet1'!$L$16"}</definedName>
    <definedName name="mo" localSheetId="8" hidden="1">{"'Sheet1'!$L$16"}</definedName>
    <definedName name="mo" localSheetId="9" hidden="1">{"'Sheet1'!$L$16"}</definedName>
    <definedName name="mo" localSheetId="10" hidden="1">{"'Sheet1'!$L$16"}</definedName>
    <definedName name="mo" localSheetId="12" hidden="1">{"'Sheet1'!$L$16"}</definedName>
    <definedName name="mo" localSheetId="13" hidden="1">{"'Sheet1'!$L$16"}</definedName>
    <definedName name="mo" hidden="1">{"'Sheet1'!$L$16"}</definedName>
    <definedName name="moi" localSheetId="0" hidden="1">{"'Sheet1'!$L$16"}</definedName>
    <definedName name="moi" localSheetId="1" hidden="1">{"'Sheet1'!$L$16"}</definedName>
    <definedName name="moi" localSheetId="2" hidden="1">{"'Sheet1'!$L$16"}</definedName>
    <definedName name="moi" localSheetId="3" hidden="1">{"'Sheet1'!$L$16"}</definedName>
    <definedName name="moi" localSheetId="4" hidden="1">{"'Sheet1'!$L$16"}</definedName>
    <definedName name="moi" localSheetId="5" hidden="1">{"'Sheet1'!$L$16"}</definedName>
    <definedName name="moi" localSheetId="6" hidden="1">{"'Sheet1'!$L$16"}</definedName>
    <definedName name="moi" localSheetId="8" hidden="1">{"'Sheet1'!$L$16"}</definedName>
    <definedName name="moi" localSheetId="9" hidden="1">{"'Sheet1'!$L$16"}</definedName>
    <definedName name="moi" localSheetId="10" hidden="1">{"'Sheet1'!$L$16"}</definedName>
    <definedName name="moi" localSheetId="12" hidden="1">{"'Sheet1'!$L$16"}</definedName>
    <definedName name="moi" localSheetId="13" hidden="1">{"'Sheet1'!$L$16"}</definedName>
    <definedName name="moi" hidden="1">{"'Sheet1'!$L$16"}</definedName>
    <definedName name="n" localSheetId="0" hidden="1">{"'Sheet1'!$L$16"}</definedName>
    <definedName name="n" localSheetId="1" hidden="1">{"'Sheet1'!$L$16"}</definedName>
    <definedName name="n" localSheetId="2" hidden="1">{"'Sheet1'!$L$16"}</definedName>
    <definedName name="n" localSheetId="3" hidden="1">{"'Sheet1'!$L$16"}</definedName>
    <definedName name="n" localSheetId="4" hidden="1">{"'Sheet1'!$L$16"}</definedName>
    <definedName name="n" localSheetId="5" hidden="1">{"'Sheet1'!$L$16"}</definedName>
    <definedName name="n" localSheetId="6" hidden="1">{"'Sheet1'!$L$16"}</definedName>
    <definedName name="n" localSheetId="8" hidden="1">{"'Sheet1'!$L$16"}</definedName>
    <definedName name="n" localSheetId="9" hidden="1">{"'Sheet1'!$L$16"}</definedName>
    <definedName name="n" localSheetId="10" hidden="1">{"'Sheet1'!$L$16"}</definedName>
    <definedName name="n" localSheetId="12" hidden="1">{"'Sheet1'!$L$16"}</definedName>
    <definedName name="n" localSheetId="13" hidden="1">{"'Sheet1'!$L$16"}</definedName>
    <definedName name="n" hidden="1">{"'Sheet1'!$L$16"}</definedName>
    <definedName name="NCcap0.7">#REF!</definedName>
    <definedName name="NCcap1">#REF!</definedName>
    <definedName name="NET">#REF!</definedName>
    <definedName name="NET_1">#REF!</definedName>
    <definedName name="NET_ANA">#REF!</definedName>
    <definedName name="NET_ANA_1">#REF!</definedName>
    <definedName name="NET_ANA_2">#REF!</definedName>
    <definedName name="Ngay">#REF!</definedName>
    <definedName name="ngu" localSheetId="0" hidden="1">{"'Sheet1'!$L$16"}</definedName>
    <definedName name="ngu" localSheetId="1" hidden="1">{"'Sheet1'!$L$16"}</definedName>
    <definedName name="ngu" localSheetId="2" hidden="1">{"'Sheet1'!$L$16"}</definedName>
    <definedName name="ngu" localSheetId="3" hidden="1">{"'Sheet1'!$L$16"}</definedName>
    <definedName name="ngu" localSheetId="4" hidden="1">{"'Sheet1'!$L$16"}</definedName>
    <definedName name="ngu" localSheetId="5" hidden="1">{"'Sheet1'!$L$16"}</definedName>
    <definedName name="ngu" localSheetId="6" hidden="1">{"'Sheet1'!$L$16"}</definedName>
    <definedName name="ngu" localSheetId="8" hidden="1">{"'Sheet1'!$L$16"}</definedName>
    <definedName name="ngu" localSheetId="9" hidden="1">{"'Sheet1'!$L$16"}</definedName>
    <definedName name="ngu" localSheetId="10" hidden="1">{"'Sheet1'!$L$16"}</definedName>
    <definedName name="ngu" localSheetId="12" hidden="1">{"'Sheet1'!$L$16"}</definedName>
    <definedName name="ngu" hidden="1">{"'Sheet1'!$L$16"}</definedName>
    <definedName name="NHAÂN_COÂNG">BTRAM</definedName>
    <definedName name="NHANH2_CG4" localSheetId="5" hidden="1">{"'Sheet1'!$L$16"}</definedName>
    <definedName name="NHANH2_CG4" hidden="1">{"'Sheet1'!$L$16"}</definedName>
    <definedName name="NQD" localSheetId="0">#REF!</definedName>
    <definedName name="NQD" localSheetId="1">#REF!</definedName>
    <definedName name="NQD" localSheetId="2">#REF!</definedName>
    <definedName name="NQD" localSheetId="5">#REF!</definedName>
    <definedName name="NQD">#REF!</definedName>
    <definedName name="NQQH" localSheetId="0">'[4]Dt 2001'!#REF!</definedName>
    <definedName name="NQQH" localSheetId="1">'[4]Dt 2001'!#REF!</definedName>
    <definedName name="NQQH" localSheetId="2">'[4]Dt 2001'!#REF!</definedName>
    <definedName name="NQQH" localSheetId="5">#REF!</definedName>
    <definedName name="NQQH" localSheetId="6">'[4]Dt 2001'!#REF!</definedName>
    <definedName name="NQQH">'[4]Dt 2001'!#REF!</definedName>
    <definedName name="NSNN" localSheetId="0">'[4]Dt 2001'!#REF!</definedName>
    <definedName name="NSNN" localSheetId="1">'[4]Dt 2001'!#REF!</definedName>
    <definedName name="NSNN" localSheetId="2">'[4]Dt 2001'!#REF!</definedName>
    <definedName name="NSNN" localSheetId="5">#REF!</definedName>
    <definedName name="NSNN" localSheetId="6">'[4]Dt 2001'!#REF!</definedName>
    <definedName name="NSNN">'[4]Dt 2001'!#REF!</definedName>
    <definedName name="NSTW" localSheetId="2" hidden="1">#REF!</definedName>
    <definedName name="NSTW" localSheetId="5" hidden="1">#REF!</definedName>
    <definedName name="NSTW" hidden="1">#REF!</definedName>
    <definedName name="o" localSheetId="0" hidden="1">{"'Sheet1'!$L$16"}</definedName>
    <definedName name="o" localSheetId="1" hidden="1">{"'Sheet1'!$L$16"}</definedName>
    <definedName name="o" localSheetId="2" hidden="1">{"'Sheet1'!$L$16"}</definedName>
    <definedName name="o" localSheetId="3" hidden="1">{"'Sheet1'!$L$16"}</definedName>
    <definedName name="o" localSheetId="4" hidden="1">{"'Sheet1'!$L$16"}</definedName>
    <definedName name="o" localSheetId="5" hidden="1">{"'Sheet1'!$L$16"}</definedName>
    <definedName name="o" localSheetId="6" hidden="1">{"'Sheet1'!$L$16"}</definedName>
    <definedName name="o" localSheetId="8" hidden="1">{"'Sheet1'!$L$16"}</definedName>
    <definedName name="o" localSheetId="9" hidden="1">{"'Sheet1'!$L$16"}</definedName>
    <definedName name="o" localSheetId="10" hidden="1">{"'Sheet1'!$L$16"}</definedName>
    <definedName name="o" localSheetId="12" hidden="1">{"'Sheet1'!$L$16"}</definedName>
    <definedName name="o" hidden="1">{"'Sheet1'!$L$16"}</definedName>
    <definedName name="OrderTable" localSheetId="5" hidden="1">#REF!</definedName>
    <definedName name="OrderTable" hidden="1">#REF!</definedName>
    <definedName name="PAIII_" localSheetId="0" hidden="1">{"'Sheet1'!$L$16"}</definedName>
    <definedName name="PAIII_" localSheetId="1" hidden="1">{"'Sheet1'!$L$16"}</definedName>
    <definedName name="PAIII_" localSheetId="2" hidden="1">{"'Sheet1'!$L$16"}</definedName>
    <definedName name="PAIII_" localSheetId="3" hidden="1">{"'Sheet1'!$L$16"}</definedName>
    <definedName name="PAIII_" localSheetId="4" hidden="1">{"'Sheet1'!$L$16"}</definedName>
    <definedName name="PAIII_" localSheetId="5" hidden="1">{"'Sheet1'!$L$16"}</definedName>
    <definedName name="PAIII_" localSheetId="6" hidden="1">{"'Sheet1'!$L$16"}</definedName>
    <definedName name="PAIII_" localSheetId="8" hidden="1">{"'Sheet1'!$L$16"}</definedName>
    <definedName name="PAIII_" localSheetId="9" hidden="1">{"'Sheet1'!$L$16"}</definedName>
    <definedName name="PAIII_" localSheetId="10" hidden="1">{"'Sheet1'!$L$16"}</definedName>
    <definedName name="PAIII_" localSheetId="12" hidden="1">{"'Sheet1'!$L$16"}</definedName>
    <definedName name="PAIII_" localSheetId="13" hidden="1">{"'Sheet1'!$L$16"}</definedName>
    <definedName name="PAIII_" hidden="1">{"'Sheet1'!$L$16"}</definedName>
    <definedName name="PC" localSheetId="0">'[4]Dt 2001'!#REF!</definedName>
    <definedName name="PC" localSheetId="1">'[4]Dt 2001'!#REF!</definedName>
    <definedName name="PC" localSheetId="2">'[4]Dt 2001'!#REF!</definedName>
    <definedName name="PC" localSheetId="5">#REF!</definedName>
    <definedName name="PC" localSheetId="6">'[4]Dt 2001'!#REF!</definedName>
    <definedName name="PC">'[4]Dt 2001'!#REF!</definedName>
    <definedName name="Phan_cap" localSheetId="0">#REF!</definedName>
    <definedName name="Phan_cap" localSheetId="1">#REF!</definedName>
    <definedName name="Phan_cap" localSheetId="2">#REF!</definedName>
    <definedName name="Phan_cap" localSheetId="4">#REF!</definedName>
    <definedName name="Phan_cap" localSheetId="5">#REF!</definedName>
    <definedName name="Phan_cap">#REF!</definedName>
    <definedName name="Phi_le_phi" localSheetId="0">#REF!</definedName>
    <definedName name="Phi_le_phi" localSheetId="1">#REF!</definedName>
    <definedName name="Phi_le_phi" localSheetId="2">#REF!</definedName>
    <definedName name="Phi_le_phi" localSheetId="4">#REF!</definedName>
    <definedName name="Phi_le_phi" localSheetId="5">#REF!</definedName>
    <definedName name="Phi_le_phi">#REF!</definedName>
    <definedName name="PMS" localSheetId="0" hidden="1">{"'Sheet1'!$L$16"}</definedName>
    <definedName name="PMS" localSheetId="1" hidden="1">{"'Sheet1'!$L$16"}</definedName>
    <definedName name="PMS" localSheetId="2" hidden="1">{"'Sheet1'!$L$16"}</definedName>
    <definedName name="PMS" localSheetId="3" hidden="1">{"'Sheet1'!$L$16"}</definedName>
    <definedName name="PMS" localSheetId="4" hidden="1">{"'Sheet1'!$L$16"}</definedName>
    <definedName name="PMS" localSheetId="5" hidden="1">{"'Sheet1'!$L$16"}</definedName>
    <definedName name="PMS" localSheetId="6" hidden="1">{"'Sheet1'!$L$16"}</definedName>
    <definedName name="PMS" localSheetId="8" hidden="1">{"'Sheet1'!$L$16"}</definedName>
    <definedName name="PMS" localSheetId="9" hidden="1">{"'Sheet1'!$L$16"}</definedName>
    <definedName name="PMS" localSheetId="10" hidden="1">{"'Sheet1'!$L$16"}</definedName>
    <definedName name="PMS" localSheetId="12" hidden="1">{"'Sheet1'!$L$16"}</definedName>
    <definedName name="PMS" localSheetId="13" hidden="1">{"'Sheet1'!$L$16"}</definedName>
    <definedName name="PMS" hidden="1">{"'Sheet1'!$L$16"}</definedName>
    <definedName name="_xlnm.Print_Area" localSheetId="0">'15'!$A$1:$G$30</definedName>
    <definedName name="_xlnm.Print_Area" localSheetId="1">'16'!$A$1:$H$58</definedName>
    <definedName name="_xlnm.Print_Area" localSheetId="2">'17'!$A$1:$F$39</definedName>
    <definedName name="_xlnm.Print_Area" localSheetId="3">'30'!$A$1:$G$35</definedName>
    <definedName name="_xlnm.Print_Area" localSheetId="4">'32'!$A$1:$Q$23</definedName>
    <definedName name="_xlnm.Print_Area" localSheetId="5">'33'!$A$1:$G$31</definedName>
    <definedName name="_xlnm.Print_Area" localSheetId="6">'34'!$A$1:$C$46</definedName>
    <definedName name="_xlnm.Print_Area" localSheetId="7">'35'!$A$1:$K$92</definedName>
    <definedName name="_xlnm.Print_Area" localSheetId="8">'36'!$A$1:$O$16</definedName>
    <definedName name="_xlnm.Print_Area" localSheetId="9">'37'!$A$1:$R$89</definedName>
    <definedName name="_xlnm.Print_Area" localSheetId="10">'39'!$A$1:$K$23</definedName>
    <definedName name="_xlnm.Print_Area" localSheetId="11">'41'!$A$1:$O$23</definedName>
    <definedName name="_xlnm.Print_Area" localSheetId="12">'42'!$A$1:$F$22</definedName>
    <definedName name="_xlnm.Print_Area" localSheetId="13">'46'!$A$1:$T$78</definedName>
    <definedName name="_xlnm.Print_Area">#REF!</definedName>
    <definedName name="PRINT_AREA_MI" localSheetId="0">#REF!</definedName>
    <definedName name="PRINT_AREA_MI" localSheetId="1">#REF!</definedName>
    <definedName name="PRINT_AREA_MI" localSheetId="2">#REF!</definedName>
    <definedName name="PRINT_AREA_MI" localSheetId="4">#REF!</definedName>
    <definedName name="PRINT_AREA_MI" localSheetId="5">#REF!</definedName>
    <definedName name="PRINT_AREA_MI" localSheetId="6">#REF!</definedName>
    <definedName name="PRINT_AREA_MI">#REF!</definedName>
    <definedName name="_xlnm.Print_Titles" localSheetId="0">'15'!$7:$8</definedName>
    <definedName name="_xlnm.Print_Titles" localSheetId="1">'16'!$7:$8</definedName>
    <definedName name="_xlnm.Print_Titles" localSheetId="2">'17'!$8:$9</definedName>
    <definedName name="_xlnm.Print_Titles" localSheetId="3">'30'!$7:$8</definedName>
    <definedName name="_xlnm.Print_Titles" localSheetId="4">'32'!$7:$8</definedName>
    <definedName name="_xlnm.Print_Titles" localSheetId="5">'33'!$6:$8</definedName>
    <definedName name="_xlnm.Print_Titles" localSheetId="6">'34'!$8:$8</definedName>
    <definedName name="_xlnm.Print_Titles" localSheetId="7">'35'!$7:$9</definedName>
    <definedName name="_xlnm.Print_Titles" localSheetId="9">'37'!$7:$10</definedName>
    <definedName name="_xlnm.Print_Titles" localSheetId="11">'41'!$7:$9</definedName>
    <definedName name="_xlnm.Print_Titles" localSheetId="13">'46'!$7:$12</definedName>
    <definedName name="_xlnm.Print_Titles">#N/A</definedName>
    <definedName name="PRINT_TITLES_MI">#REF!</definedName>
    <definedName name="PRINTA">#REF!</definedName>
    <definedName name="PRINTB">#REF!</definedName>
    <definedName name="PRINTC">#REF!</definedName>
    <definedName name="ProdForm" localSheetId="0" hidden="1">#REF!</definedName>
    <definedName name="ProdForm" localSheetId="1" hidden="1">#REF!</definedName>
    <definedName name="ProdForm" localSheetId="2" hidden="1">#REF!</definedName>
    <definedName name="ProdForm" localSheetId="3" hidden="1">#REF!</definedName>
    <definedName name="ProdForm" localSheetId="4" hidden="1">#REF!</definedName>
    <definedName name="ProdForm" localSheetId="5" hidden="1">#REF!</definedName>
    <definedName name="ProdForm" localSheetId="6" hidden="1">#REF!</definedName>
    <definedName name="ProdForm" localSheetId="13" hidden="1">#REF!</definedName>
    <definedName name="ProdForm" hidden="1">#REF!</definedName>
    <definedName name="Product" localSheetId="0" hidden="1">#REF!</definedName>
    <definedName name="Product" localSheetId="1" hidden="1">#REF!</definedName>
    <definedName name="Product" localSheetId="2" hidden="1">#REF!</definedName>
    <definedName name="Product" localSheetId="3" hidden="1">#REF!</definedName>
    <definedName name="Product" localSheetId="4" hidden="1">#REF!</definedName>
    <definedName name="Product" localSheetId="5" hidden="1">#REF!</definedName>
    <definedName name="Product" localSheetId="6" hidden="1">#REF!</definedName>
    <definedName name="Product" localSheetId="13" hidden="1">#REF!</definedName>
    <definedName name="Product" hidden="1">#REF!</definedName>
    <definedName name="PROPOSAL">#REF!</definedName>
    <definedName name="rate">14000</definedName>
    <definedName name="RCArea" localSheetId="0" hidden="1">#REF!</definedName>
    <definedName name="RCArea" localSheetId="1" hidden="1">#REF!</definedName>
    <definedName name="RCArea" localSheetId="2" hidden="1">#REF!</definedName>
    <definedName name="RCArea" localSheetId="3" hidden="1">#REF!</definedName>
    <definedName name="RCArea" localSheetId="4" hidden="1">#REF!</definedName>
    <definedName name="RCArea" localSheetId="5" hidden="1">#REF!</definedName>
    <definedName name="RCArea" localSheetId="6" hidden="1">#REF!</definedName>
    <definedName name="RCArea" localSheetId="13" hidden="1">#REF!</definedName>
    <definedName name="RCArea" hidden="1">#REF!</definedName>
    <definedName name="re" hidden="1">{"'Sheet1'!$L$16"}</definedName>
    <definedName name="RGHGSD" hidden="1">{"'Sheet1'!$L$16"}</definedName>
    <definedName name="rr" hidden="1">{"'Sheet1'!$L$16"}</definedName>
    <definedName name="S.dinh">640</definedName>
    <definedName name="sas" localSheetId="0" hidden="1">{"'Sheet1'!$L$16"}</definedName>
    <definedName name="sas" localSheetId="1" hidden="1">{"'Sheet1'!$L$16"}</definedName>
    <definedName name="sas" localSheetId="2" hidden="1">{"'Sheet1'!$L$16"}</definedName>
    <definedName name="sas" localSheetId="3" hidden="1">{"'Sheet1'!$L$16"}</definedName>
    <definedName name="sas" localSheetId="4" hidden="1">{"'Sheet1'!$L$16"}</definedName>
    <definedName name="sas" localSheetId="5" hidden="1">{"'Sheet1'!$L$16"}</definedName>
    <definedName name="sas" localSheetId="6" hidden="1">{"'Sheet1'!$L$16"}</definedName>
    <definedName name="sas" localSheetId="8" hidden="1">{"'Sheet1'!$L$16"}</definedName>
    <definedName name="sas" localSheetId="9" hidden="1">{"'Sheet1'!$L$16"}</definedName>
    <definedName name="sas" localSheetId="10" hidden="1">{"'Sheet1'!$L$16"}</definedName>
    <definedName name="sas" localSheetId="12" hidden="1">{"'Sheet1'!$L$16"}</definedName>
    <definedName name="sas" hidden="1">{"'Sheet1'!$L$16"}</definedName>
    <definedName name="SCT">#REF!</definedName>
    <definedName name="sdbv" localSheetId="5" hidden="1">{"'Sheet1'!$L$16"}</definedName>
    <definedName name="sdbv" hidden="1">{"'Sheet1'!$L$16"}</definedName>
    <definedName name="sencount" hidden="1">2</definedName>
    <definedName name="Sosanh2" localSheetId="5" hidden="1">{"'Sheet1'!$L$16"}</definedName>
    <definedName name="Sosanh2" hidden="1">{"'Sheet1'!$L$16"}</definedName>
    <definedName name="Spanner_Auto_File">"C:\My Documents\tinh cdo.x2a"</definedName>
    <definedName name="SPEC">#REF!</definedName>
    <definedName name="SpecialPrice" localSheetId="0" hidden="1">#REF!</definedName>
    <definedName name="SpecialPrice" localSheetId="1" hidden="1">#REF!</definedName>
    <definedName name="SpecialPrice" localSheetId="2" hidden="1">#REF!</definedName>
    <definedName name="SpecialPrice" localSheetId="3" hidden="1">#REF!</definedName>
    <definedName name="SpecialPrice" localSheetId="4" hidden="1">#REF!</definedName>
    <definedName name="SpecialPrice" localSheetId="5" hidden="1">#REF!</definedName>
    <definedName name="SpecialPrice" localSheetId="6" hidden="1">#REF!</definedName>
    <definedName name="SpecialPrice" localSheetId="13" hidden="1">#REF!</definedName>
    <definedName name="SpecialPrice" hidden="1">#REF!</definedName>
    <definedName name="SPECSUMMARY">#REF!</definedName>
    <definedName name="SS" localSheetId="0" hidden="1">{"'Sheet1'!$L$16"}</definedName>
    <definedName name="SS" localSheetId="1" hidden="1">{"'Sheet1'!$L$16"}</definedName>
    <definedName name="SS" localSheetId="2" hidden="1">{"'Sheet1'!$L$16"}</definedName>
    <definedName name="SS" localSheetId="3" hidden="1">{"'Sheet1'!$L$16"}</definedName>
    <definedName name="SS" localSheetId="4" hidden="1">{"'Sheet1'!$L$16"}</definedName>
    <definedName name="SS" localSheetId="5" hidden="1">{"'Sheet1'!$L$16"}</definedName>
    <definedName name="SS" localSheetId="6" hidden="1">{"'Sheet1'!$L$16"}</definedName>
    <definedName name="SS" localSheetId="8" hidden="1">{"'Sheet1'!$L$16"}</definedName>
    <definedName name="SS" localSheetId="9" hidden="1">{"'Sheet1'!$L$16"}</definedName>
    <definedName name="SS" localSheetId="10" hidden="1">{"'Sheet1'!$L$16"}</definedName>
    <definedName name="SS" localSheetId="12" hidden="1">{"'Sheet1'!$L$16"}</definedName>
    <definedName name="SS" hidden="1">{"'Sheet1'!$L$16"}</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MMARY">#REF!</definedName>
    <definedName name="t" localSheetId="0" hidden="1">{"'Sheet1'!$L$16"}</definedName>
    <definedName name="t" localSheetId="1" hidden="1">{"'Sheet1'!$L$16"}</definedName>
    <definedName name="t" localSheetId="2" hidden="1">{"'Sheet1'!$L$16"}</definedName>
    <definedName name="t" localSheetId="3" hidden="1">{"'Sheet1'!$L$16"}</definedName>
    <definedName name="t" localSheetId="4" hidden="1">{"'Sheet1'!$L$16"}</definedName>
    <definedName name="t" localSheetId="5" hidden="1">{"'Sheet1'!$L$16"}</definedName>
    <definedName name="t" localSheetId="6" hidden="1">{"'Sheet1'!$L$16"}</definedName>
    <definedName name="t" localSheetId="8" hidden="1">{"'Sheet1'!$L$16"}</definedName>
    <definedName name="t" localSheetId="9" hidden="1">{"'Sheet1'!$L$16"}</definedName>
    <definedName name="t" localSheetId="10" hidden="1">{"'Sheet1'!$L$16"}</definedName>
    <definedName name="t" localSheetId="12" hidden="1">{"'Sheet1'!$L$16"}</definedName>
    <definedName name="t" localSheetId="13" hidden="1">{"'Sheet1'!$L$16"}</definedName>
    <definedName name="t" hidden="1">{"'Sheet1'!$L$16"}</definedName>
    <definedName name="T.3" localSheetId="5" hidden="1">{"'Sheet1'!$L$16"}</definedName>
    <definedName name="T.3" hidden="1">{"'Sheet1'!$L$16"}</definedName>
    <definedName name="Tang">100</definedName>
    <definedName name="TaxTV">10%</definedName>
    <definedName name="TaxXL">5%</definedName>
    <definedName name="TBA">#REF!</definedName>
    <definedName name="tbl_ProdInfo" localSheetId="0" hidden="1">#REF!</definedName>
    <definedName name="tbl_ProdInfo" localSheetId="1" hidden="1">#REF!</definedName>
    <definedName name="tbl_ProdInfo" localSheetId="2" hidden="1">#REF!</definedName>
    <definedName name="tbl_ProdInfo" localSheetId="3" hidden="1">#REF!</definedName>
    <definedName name="tbl_ProdInfo" localSheetId="4" hidden="1">#REF!</definedName>
    <definedName name="tbl_ProdInfo" localSheetId="5" hidden="1">#REF!</definedName>
    <definedName name="tbl_ProdInfo" localSheetId="6" hidden="1">#REF!</definedName>
    <definedName name="tbl_ProdInfo" localSheetId="13" hidden="1">#REF!</definedName>
    <definedName name="tbl_ProdInfo" hidden="1">#REF!</definedName>
    <definedName name="tha" localSheetId="0" hidden="1">{"'Sheet1'!$L$16"}</definedName>
    <definedName name="tha" localSheetId="1" hidden="1">{"'Sheet1'!$L$16"}</definedName>
    <definedName name="tha" localSheetId="2" hidden="1">{"'Sheet1'!$L$16"}</definedName>
    <definedName name="tha" localSheetId="3" hidden="1">{"'Sheet1'!$L$16"}</definedName>
    <definedName name="tha" localSheetId="4" hidden="1">{"'Sheet1'!$L$16"}</definedName>
    <definedName name="tha" localSheetId="5" hidden="1">{"'Sheet1'!$L$16"}</definedName>
    <definedName name="tha" localSheetId="6" hidden="1">{"'Sheet1'!$L$16"}</definedName>
    <definedName name="tha" localSheetId="8" hidden="1">{"'Sheet1'!$L$16"}</definedName>
    <definedName name="tha" localSheetId="9" hidden="1">{"'Sheet1'!$L$16"}</definedName>
    <definedName name="tha" localSheetId="10" hidden="1">{"'Sheet1'!$L$16"}</definedName>
    <definedName name="tha" localSheetId="12" hidden="1">{"'Sheet1'!$L$16"}</definedName>
    <definedName name="tha" localSheetId="13" hidden="1">{"'Sheet1'!$L$16"}</definedName>
    <definedName name="tha" hidden="1">{"'Sheet1'!$L$16"}</definedName>
    <definedName name="thai" localSheetId="5" hidden="1">{"'Sheet1'!$L$16"}</definedName>
    <definedName name="thai" hidden="1">{"'Sheet1'!$L$16"}</definedName>
    <definedName name="thang10" localSheetId="0" hidden="1">{"'Sheet1'!$L$16"}</definedName>
    <definedName name="thang10" localSheetId="1" hidden="1">{"'Sheet1'!$L$16"}</definedName>
    <definedName name="thang10" localSheetId="2" hidden="1">{"'Sheet1'!$L$16"}</definedName>
    <definedName name="thang10" localSheetId="3" hidden="1">{"'Sheet1'!$L$16"}</definedName>
    <definedName name="thang10" localSheetId="4" hidden="1">{"'Sheet1'!$L$16"}</definedName>
    <definedName name="thang10" localSheetId="5" hidden="1">{"'Sheet1'!$L$16"}</definedName>
    <definedName name="thang10" localSheetId="6" hidden="1">{"'Sheet1'!$L$16"}</definedName>
    <definedName name="thang10" localSheetId="8" hidden="1">{"'Sheet1'!$L$16"}</definedName>
    <definedName name="thang10" localSheetId="9" hidden="1">{"'Sheet1'!$L$16"}</definedName>
    <definedName name="thang10" localSheetId="10" hidden="1">{"'Sheet1'!$L$16"}</definedName>
    <definedName name="thang10" localSheetId="12" hidden="1">{"'Sheet1'!$L$16"}</definedName>
    <definedName name="thang10" hidden="1">{"'Sheet1'!$L$16"}</definedName>
    <definedName name="thanh" localSheetId="5" hidden="1">{"'Sheet1'!$L$16"}</definedName>
    <definedName name="thanh" hidden="1">{"'Sheet1'!$L$16"}</definedName>
    <definedName name="thanhtien">#REF!</definedName>
    <definedName name="thepma">10500</definedName>
    <definedName name="thu" localSheetId="0" hidden="1">{"'Sheet1'!$L$16"}</definedName>
    <definedName name="thu" localSheetId="1" hidden="1">{"'Sheet1'!$L$16"}</definedName>
    <definedName name="thu" localSheetId="2" hidden="1">{"'Sheet1'!$L$16"}</definedName>
    <definedName name="thu" localSheetId="3" hidden="1">{"'Sheet1'!$L$16"}</definedName>
    <definedName name="thu" localSheetId="4" hidden="1">{"'Sheet1'!$L$16"}</definedName>
    <definedName name="thu" localSheetId="5" hidden="1">{"'Sheet1'!$L$16"}</definedName>
    <definedName name="thu" localSheetId="6" hidden="1">{"'Sheet1'!$L$16"}</definedName>
    <definedName name="thu" localSheetId="8" hidden="1">{"'Sheet1'!$L$16"}</definedName>
    <definedName name="thu" localSheetId="9" hidden="1">{"'Sheet1'!$L$16"}</definedName>
    <definedName name="thu" localSheetId="10" hidden="1">{"'Sheet1'!$L$16"}</definedName>
    <definedName name="thu" localSheetId="12" hidden="1">{"'Sheet1'!$L$16"}</definedName>
    <definedName name="thu" hidden="1">{"'Sheet1'!$L$16"}</definedName>
    <definedName name="thue">6</definedName>
    <definedName name="thuy" localSheetId="0" hidden="1">{"'Sheet1'!$L$16"}</definedName>
    <definedName name="thuy" localSheetId="1" hidden="1">{"'Sheet1'!$L$16"}</definedName>
    <definedName name="thuy" localSheetId="2" hidden="1">{"'Sheet1'!$L$16"}</definedName>
    <definedName name="thuy" localSheetId="3" hidden="1">{"'Sheet1'!$L$16"}</definedName>
    <definedName name="thuy" localSheetId="4" hidden="1">{"'Sheet1'!$L$16"}</definedName>
    <definedName name="thuy" localSheetId="5" hidden="1">{"'Sheet1'!$L$16"}</definedName>
    <definedName name="thuy" localSheetId="6" hidden="1">{"'Sheet1'!$L$16"}</definedName>
    <definedName name="thuy" localSheetId="8" hidden="1">{"'Sheet1'!$L$16"}</definedName>
    <definedName name="thuy" localSheetId="9" hidden="1">{"'Sheet1'!$L$16"}</definedName>
    <definedName name="thuy" localSheetId="10" hidden="1">{"'Sheet1'!$L$16"}</definedName>
    <definedName name="thuy" localSheetId="12" hidden="1">{"'Sheet1'!$L$16"}</definedName>
    <definedName name="thuy" hidden="1">{"'Sheet1'!$L$16"}</definedName>
    <definedName name="Tiepdiama">9500</definedName>
    <definedName name="Tong_co">#REF!</definedName>
    <definedName name="Tong_no">#REF!</definedName>
    <definedName name="TPCP" localSheetId="5" hidden="1">#REF!</definedName>
    <definedName name="TPCP" hidden="1">#REF!</definedName>
    <definedName name="trong" hidden="1">{"'Sheet1'!$L$16"}</definedName>
    <definedName name="ttbt">#REF!</definedName>
    <definedName name="ttttt" localSheetId="0" hidden="1">{"'Sheet1'!$L$16"}</definedName>
    <definedName name="ttttt" localSheetId="1" hidden="1">{"'Sheet1'!$L$16"}</definedName>
    <definedName name="ttttt" localSheetId="2" hidden="1">{"'Sheet1'!$L$16"}</definedName>
    <definedName name="ttttt" localSheetId="3" hidden="1">{"'Sheet1'!$L$16"}</definedName>
    <definedName name="ttttt" localSheetId="4" hidden="1">{"'Sheet1'!$L$16"}</definedName>
    <definedName name="ttttt" localSheetId="5" hidden="1">{"'Sheet1'!$L$16"}</definedName>
    <definedName name="ttttt" localSheetId="6" hidden="1">{"'Sheet1'!$L$16"}</definedName>
    <definedName name="ttttt" localSheetId="8" hidden="1">{"'Sheet1'!$L$16"}</definedName>
    <definedName name="ttttt" localSheetId="9" hidden="1">{"'Sheet1'!$L$16"}</definedName>
    <definedName name="ttttt" localSheetId="10" hidden="1">{"'Sheet1'!$L$16"}</definedName>
    <definedName name="ttttt" localSheetId="12" hidden="1">{"'Sheet1'!$L$16"}</definedName>
    <definedName name="ttttt" localSheetId="13" hidden="1">{"'Sheet1'!$L$16"}</definedName>
    <definedName name="ttttt" hidden="1">{"'Sheet1'!$L$16"}</definedName>
    <definedName name="TTTTTTTTT" localSheetId="0" hidden="1">{"'Sheet1'!$L$16"}</definedName>
    <definedName name="TTTTTTTTT" localSheetId="1" hidden="1">{"'Sheet1'!$L$16"}</definedName>
    <definedName name="TTTTTTTTT" localSheetId="2" hidden="1">{"'Sheet1'!$L$16"}</definedName>
    <definedName name="TTTTTTTTT" localSheetId="3" hidden="1">{"'Sheet1'!$L$16"}</definedName>
    <definedName name="TTTTTTTTT" localSheetId="4" hidden="1">{"'Sheet1'!$L$16"}</definedName>
    <definedName name="TTTTTTTTT" localSheetId="5" hidden="1">{"'Sheet1'!$L$16"}</definedName>
    <definedName name="TTTTTTTTT" localSheetId="6" hidden="1">{"'Sheet1'!$L$16"}</definedName>
    <definedName name="TTTTTTTTT" localSheetId="8" hidden="1">{"'Sheet1'!$L$16"}</definedName>
    <definedName name="TTTTTTTTT" localSheetId="9" hidden="1">{"'Sheet1'!$L$16"}</definedName>
    <definedName name="TTTTTTTTT" localSheetId="10" hidden="1">{"'Sheet1'!$L$16"}</definedName>
    <definedName name="TTTTTTTTT" localSheetId="12" hidden="1">{"'Sheet1'!$L$16"}</definedName>
    <definedName name="TTTTTTTTT" localSheetId="13" hidden="1">{"'Sheet1'!$L$16"}</definedName>
    <definedName name="TTTTTTTTT" hidden="1">{"'Sheet1'!$L$16"}</definedName>
    <definedName name="ttttttttttt" localSheetId="0" hidden="1">{"'Sheet1'!$L$16"}</definedName>
    <definedName name="ttttttttttt" localSheetId="1" hidden="1">{"'Sheet1'!$L$16"}</definedName>
    <definedName name="ttttttttttt" localSheetId="2" hidden="1">{"'Sheet1'!$L$16"}</definedName>
    <definedName name="ttttttttttt" localSheetId="3" hidden="1">{"'Sheet1'!$L$16"}</definedName>
    <definedName name="ttttttttttt" localSheetId="4" hidden="1">{"'Sheet1'!$L$16"}</definedName>
    <definedName name="ttttttttttt" localSheetId="5" hidden="1">{"'Sheet1'!$L$16"}</definedName>
    <definedName name="ttttttttttt" localSheetId="6" hidden="1">{"'Sheet1'!$L$16"}</definedName>
    <definedName name="ttttttttttt" localSheetId="8" hidden="1">{"'Sheet1'!$L$16"}</definedName>
    <definedName name="ttttttttttt" localSheetId="9" hidden="1">{"'Sheet1'!$L$16"}</definedName>
    <definedName name="ttttttttttt" localSheetId="10" hidden="1">{"'Sheet1'!$L$16"}</definedName>
    <definedName name="ttttttttttt" localSheetId="12" hidden="1">{"'Sheet1'!$L$16"}</definedName>
    <definedName name="ttttttttttt" localSheetId="13" hidden="1">{"'Sheet1'!$L$16"}</definedName>
    <definedName name="ttttttttttt" hidden="1">{"'Sheet1'!$L$16"}</definedName>
    <definedName name="tttttttttttt" localSheetId="0" hidden="1">{"'Sheet1'!$L$16"}</definedName>
    <definedName name="tttttttttttt" localSheetId="1" hidden="1">{"'Sheet1'!$L$16"}</definedName>
    <definedName name="tttttttttttt" localSheetId="2" hidden="1">{"'Sheet1'!$L$16"}</definedName>
    <definedName name="tttttttttttt" localSheetId="3" hidden="1">{"'Sheet1'!$L$16"}</definedName>
    <definedName name="tttttttttttt" localSheetId="4" hidden="1">{"'Sheet1'!$L$16"}</definedName>
    <definedName name="tttttttttttt" localSheetId="5" hidden="1">{"'Sheet1'!$L$16"}</definedName>
    <definedName name="tttttttttttt" localSheetId="6" hidden="1">{"'Sheet1'!$L$16"}</definedName>
    <definedName name="tttttttttttt" localSheetId="8" hidden="1">{"'Sheet1'!$L$16"}</definedName>
    <definedName name="tttttttttttt" localSheetId="9" hidden="1">{"'Sheet1'!$L$16"}</definedName>
    <definedName name="tttttttttttt" localSheetId="10" hidden="1">{"'Sheet1'!$L$16"}</definedName>
    <definedName name="tttttttttttt" localSheetId="12" hidden="1">{"'Sheet1'!$L$16"}</definedName>
    <definedName name="tttttttttttt" hidden="1">{"'Sheet1'!$L$16"}</definedName>
    <definedName name="tuyennhanh" localSheetId="0" hidden="1">{"'Sheet1'!$L$16"}</definedName>
    <definedName name="tuyennhanh" localSheetId="1" hidden="1">{"'Sheet1'!$L$16"}</definedName>
    <definedName name="tuyennhanh" localSheetId="2" hidden="1">{"'Sheet1'!$L$16"}</definedName>
    <definedName name="tuyennhanh" localSheetId="3" hidden="1">{"'Sheet1'!$L$16"}</definedName>
    <definedName name="tuyennhanh" localSheetId="4" hidden="1">{"'Sheet1'!$L$16"}</definedName>
    <definedName name="tuyennhanh" localSheetId="5" hidden="1">{"'Sheet1'!$L$16"}</definedName>
    <definedName name="tuyennhanh" localSheetId="6" hidden="1">{"'Sheet1'!$L$16"}</definedName>
    <definedName name="tuyennhanh" localSheetId="8" hidden="1">{"'Sheet1'!$L$16"}</definedName>
    <definedName name="tuyennhanh" localSheetId="9" hidden="1">{"'Sheet1'!$L$16"}</definedName>
    <definedName name="tuyennhanh" localSheetId="10" hidden="1">{"'Sheet1'!$L$16"}</definedName>
    <definedName name="tuyennhanh" localSheetId="12" hidden="1">{"'Sheet1'!$L$16"}</definedName>
    <definedName name="tuyennhanh" localSheetId="13" hidden="1">{"'Sheet1'!$L$16"}</definedName>
    <definedName name="tuyennhanh" hidden="1">{"'Sheet1'!$L$16"}</definedName>
    <definedName name="TW" localSheetId="0">#REF!</definedName>
    <definedName name="TW" localSheetId="1">#REF!</definedName>
    <definedName name="TW" localSheetId="2">#REF!</definedName>
    <definedName name="TW" localSheetId="5">#REF!</definedName>
    <definedName name="TW">#REF!</definedName>
    <definedName name="tytrong16so5nam">'[5]PLI CTrinh'!$CN$10</definedName>
    <definedName name="u" localSheetId="0" hidden="1">{"'Sheet1'!$L$16"}</definedName>
    <definedName name="u" localSheetId="1" hidden="1">{"'Sheet1'!$L$16"}</definedName>
    <definedName name="u" localSheetId="2" hidden="1">{"'Sheet1'!$L$16"}</definedName>
    <definedName name="u" localSheetId="3" hidden="1">{"'Sheet1'!$L$16"}</definedName>
    <definedName name="u" localSheetId="4" hidden="1">{"'Sheet1'!$L$16"}</definedName>
    <definedName name="u" localSheetId="5" hidden="1">{"'Sheet1'!$L$16"}</definedName>
    <definedName name="u" localSheetId="6" hidden="1">{"'Sheet1'!$L$16"}</definedName>
    <definedName name="u" localSheetId="8" hidden="1">{"'Sheet1'!$L$16"}</definedName>
    <definedName name="u" localSheetId="9" hidden="1">{"'Sheet1'!$L$16"}</definedName>
    <definedName name="u" localSheetId="10" hidden="1">{"'Sheet1'!$L$16"}</definedName>
    <definedName name="u" localSheetId="12" hidden="1">{"'Sheet1'!$L$16"}</definedName>
    <definedName name="u" localSheetId="13" hidden="1">{"'Sheet1'!$L$16"}</definedName>
    <definedName name="u" hidden="1">{"'Sheet1'!$L$16"}</definedName>
    <definedName name="ư" localSheetId="0" hidden="1">{"'Sheet1'!$L$16"}</definedName>
    <definedName name="ư" localSheetId="1" hidden="1">{"'Sheet1'!$L$16"}</definedName>
    <definedName name="ư" localSheetId="2" hidden="1">{"'Sheet1'!$L$16"}</definedName>
    <definedName name="ư" localSheetId="3" hidden="1">{"'Sheet1'!$L$16"}</definedName>
    <definedName name="ư" localSheetId="4" hidden="1">{"'Sheet1'!$L$16"}</definedName>
    <definedName name="ư" localSheetId="5" hidden="1">{"'Sheet1'!$L$16"}</definedName>
    <definedName name="ư" localSheetId="6" hidden="1">{"'Sheet1'!$L$16"}</definedName>
    <definedName name="ư" localSheetId="8" hidden="1">{"'Sheet1'!$L$16"}</definedName>
    <definedName name="ư" localSheetId="9" hidden="1">{"'Sheet1'!$L$16"}</definedName>
    <definedName name="ư" localSheetId="10" hidden="1">{"'Sheet1'!$L$16"}</definedName>
    <definedName name="ư" localSheetId="12" hidden="1">{"'Sheet1'!$L$16"}</definedName>
    <definedName name="ư" localSheetId="13" hidden="1">{"'Sheet1'!$L$16"}</definedName>
    <definedName name="ư" hidden="1">{"'Sheet1'!$L$16"}</definedName>
    <definedName name="ươpkhgbvcxz" localSheetId="0" hidden="1">{"'Sheet1'!$L$16"}</definedName>
    <definedName name="ươpkhgbvcxz" localSheetId="1" hidden="1">{"'Sheet1'!$L$16"}</definedName>
    <definedName name="ươpkhgbvcxz" localSheetId="2" hidden="1">{"'Sheet1'!$L$16"}</definedName>
    <definedName name="ươpkhgbvcxz" localSheetId="3" hidden="1">{"'Sheet1'!$L$16"}</definedName>
    <definedName name="ươpkhgbvcxz" localSheetId="4" hidden="1">{"'Sheet1'!$L$16"}</definedName>
    <definedName name="ươpkhgbvcxz" localSheetId="5" hidden="1">{"'Sheet1'!$L$16"}</definedName>
    <definedName name="ươpkhgbvcxz" localSheetId="6" hidden="1">{"'Sheet1'!$L$16"}</definedName>
    <definedName name="ươpkhgbvcxz" localSheetId="8" hidden="1">{"'Sheet1'!$L$16"}</definedName>
    <definedName name="ươpkhgbvcxz" localSheetId="9" hidden="1">{"'Sheet1'!$L$16"}</definedName>
    <definedName name="ươpkhgbvcxz" localSheetId="10" hidden="1">{"'Sheet1'!$L$16"}</definedName>
    <definedName name="ươpkhgbvcxz" localSheetId="12" hidden="1">{"'Sheet1'!$L$16"}</definedName>
    <definedName name="ươpkhgbvcxz" hidden="1">{"'Sheet1'!$L$16"}</definedName>
    <definedName name="uu" hidden="1">{"'Sheet1'!$L$16"}</definedName>
    <definedName name="uu.54">#REF!</definedName>
    <definedName name="v" localSheetId="0" hidden="1">{"'Sheet1'!$L$16"}</definedName>
    <definedName name="v" localSheetId="1" hidden="1">{"'Sheet1'!$L$16"}</definedName>
    <definedName name="v" localSheetId="2" hidden="1">{"'Sheet1'!$L$16"}</definedName>
    <definedName name="v" localSheetId="3" hidden="1">{"'Sheet1'!$L$16"}</definedName>
    <definedName name="v" localSheetId="4" hidden="1">{"'Sheet1'!$L$16"}</definedName>
    <definedName name="v" localSheetId="5" hidden="1">{"'Sheet1'!$L$16"}</definedName>
    <definedName name="v" localSheetId="6" hidden="1">{"'Sheet1'!$L$16"}</definedName>
    <definedName name="v" localSheetId="8" hidden="1">{"'Sheet1'!$L$16"}</definedName>
    <definedName name="v" localSheetId="9" hidden="1">{"'Sheet1'!$L$16"}</definedName>
    <definedName name="v" localSheetId="10" hidden="1">{"'Sheet1'!$L$16"}</definedName>
    <definedName name="v" localSheetId="12" hidden="1">{"'Sheet1'!$L$16"}</definedName>
    <definedName name="v" localSheetId="13" hidden="1">{"'Sheet1'!$L$16"}</definedName>
    <definedName name="v" hidden="1">{"'Sheet1'!$L$16"}</definedName>
    <definedName name="VAÄT_LIEÄU">"nhandongia"</definedName>
    <definedName name="vanchuyen">#REF!</definedName>
    <definedName name="VARIINST">#REF!</definedName>
    <definedName name="VARIPURC">#REF!</definedName>
    <definedName name="vat_lieu_KVIII">#REF!</definedName>
    <definedName name="VATM" localSheetId="5" hidden="1">{"'Sheet1'!$L$16"}</definedName>
    <definedName name="VATM" hidden="1">{"'Sheet1'!$L$16"}</definedName>
    <definedName name="Vattu">#REF!</definedName>
    <definedName name="VC">#REF!</definedName>
    <definedName name="vccot">#REF!</definedName>
    <definedName name="vcoto" localSheetId="0" hidden="1">{"'Sheet1'!$L$16"}</definedName>
    <definedName name="vcoto" localSheetId="1" hidden="1">{"'Sheet1'!$L$16"}</definedName>
    <definedName name="vcoto" localSheetId="2" hidden="1">{"'Sheet1'!$L$16"}</definedName>
    <definedName name="vcoto" localSheetId="3" hidden="1">{"'Sheet1'!$L$16"}</definedName>
    <definedName name="vcoto" localSheetId="4" hidden="1">{"'Sheet1'!$L$16"}</definedName>
    <definedName name="vcoto" localSheetId="5" hidden="1">{"'Sheet1'!$L$16"}</definedName>
    <definedName name="vcoto" localSheetId="6" hidden="1">{"'Sheet1'!$L$16"}</definedName>
    <definedName name="vcoto" localSheetId="8" hidden="1">{"'Sheet1'!$L$16"}</definedName>
    <definedName name="vcoto" localSheetId="9" hidden="1">{"'Sheet1'!$L$16"}</definedName>
    <definedName name="vcoto" localSheetId="10" hidden="1">{"'Sheet1'!$L$16"}</definedName>
    <definedName name="vcoto" localSheetId="12" hidden="1">{"'Sheet1'!$L$16"}</definedName>
    <definedName name="vcoto" localSheetId="13" hidden="1">{"'Sheet1'!$L$16"}</definedName>
    <definedName name="vcoto" hidden="1">{"'Sheet1'!$L$16"}</definedName>
    <definedName name="vctb">#REF!</definedName>
    <definedName name="VH" localSheetId="5" hidden="1">{"'Sheet1'!$L$16"}</definedName>
    <definedName name="VH" hidden="1">{"'Sheet1'!$L$16"}</definedName>
    <definedName name="Viet" localSheetId="0" hidden="1">{"'Sheet1'!$L$16"}</definedName>
    <definedName name="Viet" localSheetId="1" hidden="1">{"'Sheet1'!$L$16"}</definedName>
    <definedName name="Viet" localSheetId="2" hidden="1">{"'Sheet1'!$L$16"}</definedName>
    <definedName name="Viet" localSheetId="3" hidden="1">{"'Sheet1'!$L$16"}</definedName>
    <definedName name="Viet" localSheetId="4" hidden="1">{"'Sheet1'!$L$16"}</definedName>
    <definedName name="Viet" localSheetId="5" hidden="1">{"'Sheet1'!$L$16"}</definedName>
    <definedName name="Viet" localSheetId="6" hidden="1">{"'Sheet1'!$L$16"}</definedName>
    <definedName name="Viet" localSheetId="8" hidden="1">{"'Sheet1'!$L$16"}</definedName>
    <definedName name="Viet" localSheetId="9" hidden="1">{"'Sheet1'!$L$16"}</definedName>
    <definedName name="Viet" localSheetId="10" hidden="1">{"'Sheet1'!$L$16"}</definedName>
    <definedName name="Viet" localSheetId="12" hidden="1">{"'Sheet1'!$L$16"}</definedName>
    <definedName name="Viet" localSheetId="13" hidden="1">{"'Sheet1'!$L$16"}</definedName>
    <definedName name="Viet" hidden="1">{"'Sheet1'!$L$16"}</definedName>
    <definedName name="Vlcap0.7">#REF!</definedName>
    <definedName name="VLcap1">#REF!</definedName>
    <definedName name="vlct" localSheetId="5" hidden="1">{"'Sheet1'!$L$16"}</definedName>
    <definedName name="vlct" hidden="1">{"'Sheet1'!$L$16"}</definedName>
    <definedName name="Vua">#REF!</definedName>
    <definedName name="W">#REF!</definedName>
    <definedName name="WIRE1">5</definedName>
    <definedName name="wrn.aaa." localSheetId="0" hidden="1">{#N/A,#N/A,FALSE,"Sheet1";#N/A,#N/A,FALSE,"Sheet1";#N/A,#N/A,FALSE,"Sheet1"}</definedName>
    <definedName name="wrn.aaa." localSheetId="1" hidden="1">{#N/A,#N/A,FALSE,"Sheet1";#N/A,#N/A,FALSE,"Sheet1";#N/A,#N/A,FALSE,"Sheet1"}</definedName>
    <definedName name="wrn.aaa." localSheetId="2" hidden="1">{#N/A,#N/A,FALSE,"Sheet1";#N/A,#N/A,FALSE,"Sheet1";#N/A,#N/A,FALSE,"Sheet1"}</definedName>
    <definedName name="wrn.aaa." localSheetId="3" hidden="1">{#N/A,#N/A,FALSE,"Sheet1";#N/A,#N/A,FALSE,"Sheet1";#N/A,#N/A,FALSE,"Sheet1"}</definedName>
    <definedName name="wrn.aaa." localSheetId="4" hidden="1">{#N/A,#N/A,FALSE,"Sheet1";#N/A,#N/A,FALSE,"Sheet1";#N/A,#N/A,FALSE,"Sheet1"}</definedName>
    <definedName name="wrn.aaa." localSheetId="5" hidden="1">{#N/A,#N/A,FALSE,"Sheet1";#N/A,#N/A,FALSE,"Sheet1";#N/A,#N/A,FALSE,"Sheet1"}</definedName>
    <definedName name="wrn.aaa." localSheetId="6" hidden="1">{#N/A,#N/A,FALSE,"Sheet1";#N/A,#N/A,FALSE,"Sheet1";#N/A,#N/A,FALSE,"Sheet1"}</definedName>
    <definedName name="wrn.aaa." localSheetId="8" hidden="1">{#N/A,#N/A,FALSE,"Sheet1";#N/A,#N/A,FALSE,"Sheet1";#N/A,#N/A,FALSE,"Sheet1"}</definedName>
    <definedName name="wrn.aaa." localSheetId="9" hidden="1">{#N/A,#N/A,FALSE,"Sheet1";#N/A,#N/A,FALSE,"Sheet1";#N/A,#N/A,FALSE,"Sheet1"}</definedName>
    <definedName name="wrn.aaa." localSheetId="10" hidden="1">{#N/A,#N/A,FALSE,"Sheet1";#N/A,#N/A,FALSE,"Sheet1";#N/A,#N/A,FALSE,"Sheet1"}</definedName>
    <definedName name="wrn.aaa." localSheetId="12" hidden="1">{#N/A,#N/A,FALSE,"Sheet1";#N/A,#N/A,FALSE,"Sheet1";#N/A,#N/A,FALSE,"Sheet1"}</definedName>
    <definedName name="wrn.aaa." localSheetId="13" hidden="1">{#N/A,#N/A,FALSE,"Sheet1";#N/A,#N/A,FALSE,"Sheet1";#N/A,#N/A,FALSE,"Sheet1"}</definedName>
    <definedName name="wrn.aaa." hidden="1">{#N/A,#N/A,FALSE,"Sheet1";#N/A,#N/A,FALSE,"Sheet1";#N/A,#N/A,FALSE,"Sheet1"}</definedName>
    <definedName name="wrn.aaa.1" localSheetId="5" hidden="1">{#N/A,#N/A,FALSE,"Sheet1";#N/A,#N/A,FALSE,"Sheet1";#N/A,#N/A,FALSE,"Sheet1"}</definedName>
    <definedName name="wrn.aaa.1" hidden="1">{#N/A,#N/A,FALSE,"Sheet1";#N/A,#N/A,FALSE,"Sheet1";#N/A,#N/A,FALSE,"Sheet1"}</definedName>
    <definedName name="wrn.Bang._.ke._.nhan._.hang." localSheetId="0" hidden="1">{#N/A,#N/A,FALSE,"Ke khai NH"}</definedName>
    <definedName name="wrn.Bang._.ke._.nhan._.hang." localSheetId="1" hidden="1">{#N/A,#N/A,FALSE,"Ke khai NH"}</definedName>
    <definedName name="wrn.Bang._.ke._.nhan._.hang." localSheetId="2" hidden="1">{#N/A,#N/A,FALSE,"Ke khai NH"}</definedName>
    <definedName name="wrn.Bang._.ke._.nhan._.hang." localSheetId="3" hidden="1">{#N/A,#N/A,FALSE,"Ke khai NH"}</definedName>
    <definedName name="wrn.Bang._.ke._.nhan._.hang." localSheetId="4" hidden="1">{#N/A,#N/A,FALSE,"Ke khai NH"}</definedName>
    <definedName name="wrn.Bang._.ke._.nhan._.hang." localSheetId="5" hidden="1">{#N/A,#N/A,FALSE,"Ke khai NH"}</definedName>
    <definedName name="wrn.Bang._.ke._.nhan._.hang." localSheetId="6" hidden="1">{#N/A,#N/A,FALSE,"Ke khai NH"}</definedName>
    <definedName name="wrn.Bang._.ke._.nhan._.hang." localSheetId="8" hidden="1">{#N/A,#N/A,FALSE,"Ke khai NH"}</definedName>
    <definedName name="wrn.Bang._.ke._.nhan._.hang." localSheetId="9" hidden="1">{#N/A,#N/A,FALSE,"Ke khai NH"}</definedName>
    <definedName name="wrn.Bang._.ke._.nhan._.hang." localSheetId="10" hidden="1">{#N/A,#N/A,FALSE,"Ke khai NH"}</definedName>
    <definedName name="wrn.Bang._.ke._.nhan._.hang." localSheetId="12" hidden="1">{#N/A,#N/A,FALSE,"Ke khai NH"}</definedName>
    <definedName name="wrn.Bang._.ke._.nhan._.hang." hidden="1">{#N/A,#N/A,FALSE,"Ke khai NH"}</definedName>
    <definedName name="wrn.Che._.do._.duoc._.huong." localSheetId="0" hidden="1">{#N/A,#N/A,FALSE,"BN (2)"}</definedName>
    <definedName name="wrn.Che._.do._.duoc._.huong." localSheetId="1" hidden="1">{#N/A,#N/A,FALSE,"BN (2)"}</definedName>
    <definedName name="wrn.Che._.do._.duoc._.huong." localSheetId="2" hidden="1">{#N/A,#N/A,FALSE,"BN (2)"}</definedName>
    <definedName name="wrn.Che._.do._.duoc._.huong." localSheetId="3" hidden="1">{#N/A,#N/A,FALSE,"BN (2)"}</definedName>
    <definedName name="wrn.Che._.do._.duoc._.huong." localSheetId="4" hidden="1">{#N/A,#N/A,FALSE,"BN (2)"}</definedName>
    <definedName name="wrn.Che._.do._.duoc._.huong." localSheetId="5" hidden="1">{#N/A,#N/A,FALSE,"BN (2)"}</definedName>
    <definedName name="wrn.Che._.do._.duoc._.huong." localSheetId="6" hidden="1">{#N/A,#N/A,FALSE,"BN (2)"}</definedName>
    <definedName name="wrn.Che._.do._.duoc._.huong." localSheetId="8" hidden="1">{#N/A,#N/A,FALSE,"BN (2)"}</definedName>
    <definedName name="wrn.Che._.do._.duoc._.huong." localSheetId="9" hidden="1">{#N/A,#N/A,FALSE,"BN (2)"}</definedName>
    <definedName name="wrn.Che._.do._.duoc._.huong." localSheetId="10" hidden="1">{#N/A,#N/A,FALSE,"BN (2)"}</definedName>
    <definedName name="wrn.Che._.do._.duoc._.huong." localSheetId="12" hidden="1">{#N/A,#N/A,FALSE,"BN (2)"}</definedName>
    <definedName name="wrn.Che._.do._.duoc._.huong." hidden="1">{#N/A,#N/A,FALSE,"BN (2)"}</definedName>
    <definedName name="wrn.chi._.tiÆt." localSheetId="0" hidden="1">{#N/A,#N/A,FALSE,"Chi tiÆt"}</definedName>
    <definedName name="wrn.chi._.tiÆt." localSheetId="1" hidden="1">{#N/A,#N/A,FALSE,"Chi tiÆt"}</definedName>
    <definedName name="wrn.chi._.tiÆt." localSheetId="2" hidden="1">{#N/A,#N/A,FALSE,"Chi tiÆt"}</definedName>
    <definedName name="wrn.chi._.tiÆt." localSheetId="3" hidden="1">{#N/A,#N/A,FALSE,"Chi tiÆt"}</definedName>
    <definedName name="wrn.chi._.tiÆt." localSheetId="4" hidden="1">{#N/A,#N/A,FALSE,"Chi tiÆt"}</definedName>
    <definedName name="wrn.chi._.tiÆt." localSheetId="5" hidden="1">{#N/A,#N/A,FALSE,"Chi tiÆt"}</definedName>
    <definedName name="wrn.chi._.tiÆt." localSheetId="6" hidden="1">{#N/A,#N/A,FALSE,"Chi tiÆt"}</definedName>
    <definedName name="wrn.chi._.tiÆt." localSheetId="8" hidden="1">{#N/A,#N/A,FALSE,"Chi tiÆt"}</definedName>
    <definedName name="wrn.chi._.tiÆt." localSheetId="9" hidden="1">{#N/A,#N/A,FALSE,"Chi tiÆt"}</definedName>
    <definedName name="wrn.chi._.tiÆt." localSheetId="10" hidden="1">{#N/A,#N/A,FALSE,"Chi tiÆt"}</definedName>
    <definedName name="wrn.chi._.tiÆt." localSheetId="12" hidden="1">{#N/A,#N/A,FALSE,"Chi tiÆt"}</definedName>
    <definedName name="wrn.chi._.tiÆt." localSheetId="13" hidden="1">{#N/A,#N/A,FALSE,"Chi tiÆt"}</definedName>
    <definedName name="wrn.chi._.tiÆt." hidden="1">{#N/A,#N/A,FALSE,"Chi tiÆt"}</definedName>
    <definedName name="wrn.cong." localSheetId="0" hidden="1">{#N/A,#N/A,FALSE,"Sheet1"}</definedName>
    <definedName name="wrn.cong." localSheetId="1" hidden="1">{#N/A,#N/A,FALSE,"Sheet1"}</definedName>
    <definedName name="wrn.cong." localSheetId="2" hidden="1">{#N/A,#N/A,FALSE,"Sheet1"}</definedName>
    <definedName name="wrn.cong." localSheetId="3" hidden="1">{#N/A,#N/A,FALSE,"Sheet1"}</definedName>
    <definedName name="wrn.cong." localSheetId="4" hidden="1">{#N/A,#N/A,FALSE,"Sheet1"}</definedName>
    <definedName name="wrn.cong." localSheetId="5" hidden="1">{#N/A,#N/A,FALSE,"Sheet1"}</definedName>
    <definedName name="wrn.cong." localSheetId="6" hidden="1">{#N/A,#N/A,FALSE,"Sheet1"}</definedName>
    <definedName name="wrn.cong." localSheetId="8" hidden="1">{#N/A,#N/A,FALSE,"Sheet1"}</definedName>
    <definedName name="wrn.cong." localSheetId="9" hidden="1">{#N/A,#N/A,FALSE,"Sheet1"}</definedName>
    <definedName name="wrn.cong." localSheetId="10" hidden="1">{#N/A,#N/A,FALSE,"Sheet1"}</definedName>
    <definedName name="wrn.cong." localSheetId="12" hidden="1">{#N/A,#N/A,FALSE,"Sheet1"}</definedName>
    <definedName name="wrn.cong." localSheetId="13" hidden="1">{#N/A,#N/A,FALSE,"Sheet1"}</definedName>
    <definedName name="wrn.cong." hidden="1">{#N/A,#N/A,FALSE,"Sheet1"}</definedName>
    <definedName name="wrn.Giáy._.bao._.no." localSheetId="0" hidden="1">{#N/A,#N/A,FALSE,"BN"}</definedName>
    <definedName name="wrn.Giáy._.bao._.no." localSheetId="1" hidden="1">{#N/A,#N/A,FALSE,"BN"}</definedName>
    <definedName name="wrn.Giáy._.bao._.no." localSheetId="2" hidden="1">{#N/A,#N/A,FALSE,"BN"}</definedName>
    <definedName name="wrn.Giáy._.bao._.no." localSheetId="3" hidden="1">{#N/A,#N/A,FALSE,"BN"}</definedName>
    <definedName name="wrn.Giáy._.bao._.no." localSheetId="4" hidden="1">{#N/A,#N/A,FALSE,"BN"}</definedName>
    <definedName name="wrn.Giáy._.bao._.no." localSheetId="5" hidden="1">{#N/A,#N/A,FALSE,"BN"}</definedName>
    <definedName name="wrn.Giáy._.bao._.no." localSheetId="6" hidden="1">{#N/A,#N/A,FALSE,"BN"}</definedName>
    <definedName name="wrn.Giáy._.bao._.no." localSheetId="8" hidden="1">{#N/A,#N/A,FALSE,"BN"}</definedName>
    <definedName name="wrn.Giáy._.bao._.no." localSheetId="9" hidden="1">{#N/A,#N/A,FALSE,"BN"}</definedName>
    <definedName name="wrn.Giáy._.bao._.no." localSheetId="10" hidden="1">{#N/A,#N/A,FALSE,"BN"}</definedName>
    <definedName name="wrn.Giáy._.bao._.no." localSheetId="12" hidden="1">{#N/A,#N/A,FALSE,"BN"}</definedName>
    <definedName name="wrn.Giáy._.bao._.no." hidden="1">{#N/A,#N/A,FALSE,"BN"}</definedName>
    <definedName name="wrn.Report." localSheetId="0" hidden="1">{"Offgrid",#N/A,FALSE,"OFFGRID";"Region",#N/A,FALSE,"REGION";"Offgrid -2",#N/A,FALSE,"OFFGRID";"WTP",#N/A,FALSE,"WTP";"WTP -2",#N/A,FALSE,"WTP";"Project",#N/A,FALSE,"PROJECT";"Summary -2",#N/A,FALSE,"SUMMARY"}</definedName>
    <definedName name="wrn.Report." localSheetId="1" hidden="1">{"Offgrid",#N/A,FALSE,"OFFGRID";"Region",#N/A,FALSE,"REGION";"Offgrid -2",#N/A,FALSE,"OFFGRID";"WTP",#N/A,FALSE,"WTP";"WTP -2",#N/A,FALSE,"WTP";"Project",#N/A,FALSE,"PROJECT";"Summary -2",#N/A,FALSE,"SUMMARY"}</definedName>
    <definedName name="wrn.Report." localSheetId="2" hidden="1">{"Offgrid",#N/A,FALSE,"OFFGRID";"Region",#N/A,FALSE,"REGION";"Offgrid -2",#N/A,FALSE,"OFFGRID";"WTP",#N/A,FALSE,"WTP";"WTP -2",#N/A,FALSE,"WTP";"Project",#N/A,FALSE,"PROJECT";"Summary -2",#N/A,FALSE,"SUMMARY"}</definedName>
    <definedName name="wrn.Report." localSheetId="3" hidden="1">{"Offgrid",#N/A,FALSE,"OFFGRID";"Region",#N/A,FALSE,"REGION";"Offgrid -2",#N/A,FALSE,"OFFGRID";"WTP",#N/A,FALSE,"WTP";"WTP -2",#N/A,FALSE,"WTP";"Project",#N/A,FALSE,"PROJECT";"Summary -2",#N/A,FALSE,"SUMMARY"}</definedName>
    <definedName name="wrn.Report." localSheetId="4" hidden="1">{"Offgrid",#N/A,FALSE,"OFFGRID";"Region",#N/A,FALSE,"REGION";"Offgrid -2",#N/A,FALSE,"OFFGRID";"WTP",#N/A,FALSE,"WTP";"WTP -2",#N/A,FALSE,"WTP";"Project",#N/A,FALSE,"PROJECT";"Summary -2",#N/A,FALSE,"SUMMARY"}</definedName>
    <definedName name="wrn.Report." localSheetId="5" hidden="1">{"Offgrid",#N/A,FALSE,"OFFGRID";"Region",#N/A,FALSE,"REGION";"Offgrid -2",#N/A,FALSE,"OFFGRID";"WTP",#N/A,FALSE,"WTP";"WTP -2",#N/A,FALSE,"WTP";"Project",#N/A,FALSE,"PROJECT";"Summary -2",#N/A,FALSE,"SUMMARY"}</definedName>
    <definedName name="wrn.Report." localSheetId="6" hidden="1">{"Offgrid",#N/A,FALSE,"OFFGRID";"Region",#N/A,FALSE,"REGION";"Offgrid -2",#N/A,FALSE,"OFFGRID";"WTP",#N/A,FALSE,"WTP";"WTP -2",#N/A,FALSE,"WTP";"Project",#N/A,FALSE,"PROJECT";"Summary -2",#N/A,FALSE,"SUMMARY"}</definedName>
    <definedName name="wrn.Report." localSheetId="8" hidden="1">{"Offgrid",#N/A,FALSE,"OFFGRID";"Region",#N/A,FALSE,"REGION";"Offgrid -2",#N/A,FALSE,"OFFGRID";"WTP",#N/A,FALSE,"WTP";"WTP -2",#N/A,FALSE,"WTP";"Project",#N/A,FALSE,"PROJECT";"Summary -2",#N/A,FALSE,"SUMMARY"}</definedName>
    <definedName name="wrn.Report." localSheetId="9" hidden="1">{"Offgrid",#N/A,FALSE,"OFFGRID";"Region",#N/A,FALSE,"REGION";"Offgrid -2",#N/A,FALSE,"OFFGRID";"WTP",#N/A,FALSE,"WTP";"WTP -2",#N/A,FALSE,"WTP";"Project",#N/A,FALSE,"PROJECT";"Summary -2",#N/A,FALSE,"SUMMARY"}</definedName>
    <definedName name="wrn.Report." localSheetId="10" hidden="1">{"Offgrid",#N/A,FALSE,"OFFGRID";"Region",#N/A,FALSE,"REGION";"Offgrid -2",#N/A,FALSE,"OFFGRID";"WTP",#N/A,FALSE,"WTP";"WTP -2",#N/A,FALSE,"WTP";"Project",#N/A,FALSE,"PROJECT";"Summary -2",#N/A,FALSE,"SUMMARY"}</definedName>
    <definedName name="wrn.Report." localSheetId="12"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0" hidden="1">{#N/A,#N/A,TRUE,"BT M200 da 10x20"}</definedName>
    <definedName name="wrn.vd." localSheetId="1" hidden="1">{#N/A,#N/A,TRUE,"BT M200 da 10x20"}</definedName>
    <definedName name="wrn.vd." localSheetId="2" hidden="1">{#N/A,#N/A,TRUE,"BT M200 da 10x20"}</definedName>
    <definedName name="wrn.vd." localSheetId="3" hidden="1">{#N/A,#N/A,TRUE,"BT M200 da 10x20"}</definedName>
    <definedName name="wrn.vd." localSheetId="4" hidden="1">{#N/A,#N/A,TRUE,"BT M200 da 10x20"}</definedName>
    <definedName name="wrn.vd." localSheetId="5" hidden="1">{#N/A,#N/A,TRUE,"BT M200 da 10x20"}</definedName>
    <definedName name="wrn.vd." localSheetId="6" hidden="1">{#N/A,#N/A,TRUE,"BT M200 da 10x20"}</definedName>
    <definedName name="wrn.vd." localSheetId="8" hidden="1">{#N/A,#N/A,TRUE,"BT M200 da 10x20"}</definedName>
    <definedName name="wrn.vd." localSheetId="9" hidden="1">{#N/A,#N/A,TRUE,"BT M200 da 10x20"}</definedName>
    <definedName name="wrn.vd." localSheetId="10" hidden="1">{#N/A,#N/A,TRUE,"BT M200 da 10x20"}</definedName>
    <definedName name="wrn.vd." localSheetId="12" hidden="1">{#N/A,#N/A,TRUE,"BT M200 da 10x20"}</definedName>
    <definedName name="wrn.vd." localSheetId="13" hidden="1">{#N/A,#N/A,TRUE,"BT M200 da 10x20"}</definedName>
    <definedName name="wrn.vd." hidden="1">{#N/A,#N/A,TRUE,"BT M200 da 10x20"}</definedName>
    <definedName name="wrnf.report" localSheetId="0" hidden="1">{"Offgrid",#N/A,FALSE,"OFFGRID";"Region",#N/A,FALSE,"REGION";"Offgrid -2",#N/A,FALSE,"OFFGRID";"WTP",#N/A,FALSE,"WTP";"WTP -2",#N/A,FALSE,"WTP";"Project",#N/A,FALSE,"PROJECT";"Summary -2",#N/A,FALSE,"SUMMARY"}</definedName>
    <definedName name="wrnf.report" localSheetId="1" hidden="1">{"Offgrid",#N/A,FALSE,"OFFGRID";"Region",#N/A,FALSE,"REGION";"Offgrid -2",#N/A,FALSE,"OFFGRID";"WTP",#N/A,FALSE,"WTP";"WTP -2",#N/A,FALSE,"WTP";"Project",#N/A,FALSE,"PROJECT";"Summary -2",#N/A,FALSE,"SUMMARY"}</definedName>
    <definedName name="wrnf.report" localSheetId="2" hidden="1">{"Offgrid",#N/A,FALSE,"OFFGRID";"Region",#N/A,FALSE,"REGION";"Offgrid -2",#N/A,FALSE,"OFFGRID";"WTP",#N/A,FALSE,"WTP";"WTP -2",#N/A,FALSE,"WTP";"Project",#N/A,FALSE,"PROJECT";"Summary -2",#N/A,FALSE,"SUMMARY"}</definedName>
    <definedName name="wrnf.report" localSheetId="3" hidden="1">{"Offgrid",#N/A,FALSE,"OFFGRID";"Region",#N/A,FALSE,"REGION";"Offgrid -2",#N/A,FALSE,"OFFGRID";"WTP",#N/A,FALSE,"WTP";"WTP -2",#N/A,FALSE,"WTP";"Project",#N/A,FALSE,"PROJECT";"Summary -2",#N/A,FALSE,"SUMMARY"}</definedName>
    <definedName name="wrnf.report" localSheetId="4" hidden="1">{"Offgrid",#N/A,FALSE,"OFFGRID";"Region",#N/A,FALSE,"REGION";"Offgrid -2",#N/A,FALSE,"OFFGRID";"WTP",#N/A,FALSE,"WTP";"WTP -2",#N/A,FALSE,"WTP";"Project",#N/A,FALSE,"PROJECT";"Summary -2",#N/A,FALSE,"SUMMARY"}</definedName>
    <definedName name="wrnf.report" localSheetId="5" hidden="1">{"Offgrid",#N/A,FALSE,"OFFGRID";"Region",#N/A,FALSE,"REGION";"Offgrid -2",#N/A,FALSE,"OFFGRID";"WTP",#N/A,FALSE,"WTP";"WTP -2",#N/A,FALSE,"WTP";"Project",#N/A,FALSE,"PROJECT";"Summary -2",#N/A,FALSE,"SUMMARY"}</definedName>
    <definedName name="wrnf.report" localSheetId="6" hidden="1">{"Offgrid",#N/A,FALSE,"OFFGRID";"Region",#N/A,FALSE,"REGION";"Offgrid -2",#N/A,FALSE,"OFFGRID";"WTP",#N/A,FALSE,"WTP";"WTP -2",#N/A,FALSE,"WTP";"Project",#N/A,FALSE,"PROJECT";"Summary -2",#N/A,FALSE,"SUMMARY"}</definedName>
    <definedName name="wrnf.report" localSheetId="8" hidden="1">{"Offgrid",#N/A,FALSE,"OFFGRID";"Region",#N/A,FALSE,"REGION";"Offgrid -2",#N/A,FALSE,"OFFGRID";"WTP",#N/A,FALSE,"WTP";"WTP -2",#N/A,FALSE,"WTP";"Project",#N/A,FALSE,"PROJECT";"Summary -2",#N/A,FALSE,"SUMMARY"}</definedName>
    <definedName name="wrnf.report" localSheetId="9" hidden="1">{"Offgrid",#N/A,FALSE,"OFFGRID";"Region",#N/A,FALSE,"REGION";"Offgrid -2",#N/A,FALSE,"OFFGRID";"WTP",#N/A,FALSE,"WTP";"WTP -2",#N/A,FALSE,"WTP";"Project",#N/A,FALSE,"PROJECT";"Summary -2",#N/A,FALSE,"SUMMARY"}</definedName>
    <definedName name="wrnf.report" localSheetId="10" hidden="1">{"Offgrid",#N/A,FALSE,"OFFGRID";"Region",#N/A,FALSE,"REGION";"Offgrid -2",#N/A,FALSE,"OFFGRID";"WTP",#N/A,FALSE,"WTP";"WTP -2",#N/A,FALSE,"WTP";"Project",#N/A,FALSE,"PROJECT";"Summary -2",#N/A,FALSE,"SUMMARY"}</definedName>
    <definedName name="wrnf.report" localSheetId="12"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#REF!</definedName>
    <definedName name="XBCNCKT">5600</definedName>
    <definedName name="XCCT">0.5</definedName>
    <definedName name="XDCB" localSheetId="5" hidden="1">{"'Sheet1'!$L$16"}</definedName>
    <definedName name="XDCB" hidden="1">{"'Sheet1'!$L$16"}</definedName>
    <definedName name="xls" localSheetId="0" hidden="1">{"'Sheet1'!$L$16"}</definedName>
    <definedName name="xls" localSheetId="1" hidden="1">{"'Sheet1'!$L$16"}</definedName>
    <definedName name="xls" localSheetId="2" hidden="1">{"'Sheet1'!$L$16"}</definedName>
    <definedName name="xls" localSheetId="3" hidden="1">{"'Sheet1'!$L$16"}</definedName>
    <definedName name="xls" localSheetId="4" hidden="1">{"'Sheet1'!$L$16"}</definedName>
    <definedName name="xls" localSheetId="5" hidden="1">{"'Sheet1'!$L$16"}</definedName>
    <definedName name="xls" localSheetId="6" hidden="1">{"'Sheet1'!$L$16"}</definedName>
    <definedName name="xls" localSheetId="8" hidden="1">{"'Sheet1'!$L$16"}</definedName>
    <definedName name="xls" localSheetId="9" hidden="1">{"'Sheet1'!$L$16"}</definedName>
    <definedName name="xls" localSheetId="10" hidden="1">{"'Sheet1'!$L$16"}</definedName>
    <definedName name="xls" localSheetId="12" hidden="1">{"'Sheet1'!$L$16"}</definedName>
    <definedName name="xls" localSheetId="13" hidden="1">{"'Sheet1'!$L$16"}</definedName>
    <definedName name="xls" hidden="1">{"'Sheet1'!$L$16"}</definedName>
    <definedName name="xlttbninh" localSheetId="0" hidden="1">{"'Sheet1'!$L$16"}</definedName>
    <definedName name="xlttbninh" localSheetId="1" hidden="1">{"'Sheet1'!$L$16"}</definedName>
    <definedName name="xlttbninh" localSheetId="2" hidden="1">{"'Sheet1'!$L$16"}</definedName>
    <definedName name="xlttbninh" localSheetId="3" hidden="1">{"'Sheet1'!$L$16"}</definedName>
    <definedName name="xlttbninh" localSheetId="4" hidden="1">{"'Sheet1'!$L$16"}</definedName>
    <definedName name="xlttbninh" localSheetId="5" hidden="1">{"'Sheet1'!$L$16"}</definedName>
    <definedName name="xlttbninh" localSheetId="6" hidden="1">{"'Sheet1'!$L$16"}</definedName>
    <definedName name="xlttbninh" localSheetId="8" hidden="1">{"'Sheet1'!$L$16"}</definedName>
    <definedName name="xlttbninh" localSheetId="9" hidden="1">{"'Sheet1'!$L$16"}</definedName>
    <definedName name="xlttbninh" localSheetId="10" hidden="1">{"'Sheet1'!$L$16"}</definedName>
    <definedName name="xlttbninh" localSheetId="12" hidden="1">{"'Sheet1'!$L$16"}</definedName>
    <definedName name="xlttbninh" localSheetId="13" hidden="1">{"'Sheet1'!$L$16"}</definedName>
    <definedName name="xlttbninh" hidden="1">{"'Sheet1'!$L$16"}</definedName>
    <definedName name="XTKKTTC">7500</definedName>
    <definedName name="xxx54">#REF!</definedName>
    <definedName name="z" localSheetId="0" hidden="1">{"'Sheet1'!$L$16"}</definedName>
    <definedName name="z" localSheetId="1" hidden="1">{"'Sheet1'!$L$16"}</definedName>
    <definedName name="z" localSheetId="2" hidden="1">{"'Sheet1'!$L$16"}</definedName>
    <definedName name="z" localSheetId="3" hidden="1">{"'Sheet1'!$L$16"}</definedName>
    <definedName name="z" localSheetId="4" hidden="1">{"'Sheet1'!$L$16"}</definedName>
    <definedName name="z" localSheetId="5" hidden="1">{"'Sheet1'!$L$16"}</definedName>
    <definedName name="z" localSheetId="6" hidden="1">{"'Sheet1'!$L$16"}</definedName>
    <definedName name="z" localSheetId="8" hidden="1">{"'Sheet1'!$L$16"}</definedName>
    <definedName name="z" localSheetId="9" hidden="1">{"'Sheet1'!$L$16"}</definedName>
    <definedName name="z" localSheetId="10" hidden="1">{"'Sheet1'!$L$16"}</definedName>
    <definedName name="z" localSheetId="12" hidden="1">{"'Sheet1'!$L$16"}</definedName>
    <definedName name="z" hidden="1">{"'Sheet1'!$L$16"}</definedName>
    <definedName name="ZYX">#REF!</definedName>
    <definedName name="ZZZ">#REF!</definedName>
    <definedName name="zzz54">#REF!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43" l="1"/>
  <c r="F12" i="43"/>
  <c r="F13" i="43"/>
  <c r="F14" i="43"/>
  <c r="F15" i="43"/>
  <c r="F16" i="43"/>
  <c r="F17" i="43"/>
  <c r="F18" i="43"/>
  <c r="F19" i="43"/>
  <c r="F20" i="43"/>
  <c r="F21" i="43"/>
  <c r="F10" i="43"/>
  <c r="G23" i="42"/>
  <c r="G22" i="42"/>
  <c r="G21" i="42"/>
  <c r="G20" i="42"/>
  <c r="G19" i="42"/>
  <c r="G18" i="42"/>
  <c r="G17" i="42"/>
  <c r="G16" i="42"/>
  <c r="G15" i="42"/>
  <c r="G14" i="42"/>
  <c r="G13" i="42"/>
  <c r="G12" i="42"/>
  <c r="K91" i="37"/>
  <c r="D10" i="37"/>
  <c r="E10" i="37"/>
  <c r="F10" i="37"/>
  <c r="G10" i="37"/>
  <c r="H10" i="37"/>
  <c r="I10" i="37"/>
  <c r="J10" i="37"/>
  <c r="K10" i="37"/>
  <c r="J91" i="37"/>
  <c r="C91" i="37"/>
  <c r="C10" i="37" s="1"/>
  <c r="E86" i="37"/>
  <c r="C86" i="37" s="1"/>
  <c r="E80" i="37"/>
  <c r="C80" i="37" s="1"/>
  <c r="L84" i="39"/>
  <c r="C80" i="39"/>
  <c r="C86" i="39" l="1"/>
  <c r="C31" i="36"/>
  <c r="C30" i="36"/>
  <c r="C39" i="36"/>
  <c r="C41" i="36"/>
  <c r="C18" i="56"/>
  <c r="F18" i="56"/>
  <c r="E27" i="56"/>
  <c r="E26" i="56"/>
  <c r="E25" i="56"/>
  <c r="E33" i="31"/>
  <c r="G28" i="24" l="1"/>
  <c r="E20" i="31"/>
  <c r="F28" i="24"/>
  <c r="F37" i="48"/>
  <c r="E20" i="48"/>
  <c r="F20" i="48"/>
  <c r="D19" i="48"/>
  <c r="D16" i="48"/>
  <c r="E33" i="48"/>
  <c r="E34" i="48"/>
  <c r="E35" i="48"/>
  <c r="E32" i="48" s="1"/>
  <c r="D32" i="48"/>
  <c r="D22" i="48"/>
  <c r="D13" i="48" s="1"/>
  <c r="D14" i="48"/>
  <c r="C32" i="48"/>
  <c r="C23" i="48"/>
  <c r="C14" i="48"/>
  <c r="C22" i="48"/>
  <c r="D36" i="48" l="1"/>
  <c r="F36" i="48" s="1"/>
  <c r="C36" i="48"/>
  <c r="F43" i="25"/>
  <c r="F46" i="25"/>
  <c r="F45" i="25"/>
  <c r="F39" i="25"/>
  <c r="F40" i="25"/>
  <c r="F38" i="25"/>
  <c r="F37" i="25"/>
  <c r="E37" i="25"/>
  <c r="F34" i="25"/>
  <c r="F32" i="25"/>
  <c r="F31" i="25"/>
  <c r="F30" i="25"/>
  <c r="F28" i="25"/>
  <c r="F18" i="25"/>
  <c r="F17" i="25"/>
  <c r="G21" i="25"/>
  <c r="F13" i="25"/>
  <c r="D46" i="25"/>
  <c r="D43" i="25"/>
  <c r="D31" i="25"/>
  <c r="D30" i="25"/>
  <c r="D28" i="25"/>
  <c r="D27" i="25"/>
  <c r="D26" i="25"/>
  <c r="D23" i="25"/>
  <c r="D18" i="25"/>
  <c r="D17" i="25"/>
  <c r="D13" i="25"/>
  <c r="D21" i="25"/>
  <c r="D42" i="25"/>
  <c r="D41" i="25"/>
  <c r="D24" i="25"/>
  <c r="F27" i="24"/>
  <c r="D23" i="24"/>
  <c r="C23" i="24" l="1"/>
  <c r="D13" i="31"/>
  <c r="D11" i="31"/>
  <c r="D14" i="24"/>
  <c r="D11" i="24"/>
  <c r="C12" i="24"/>
  <c r="D10" i="24" l="1"/>
  <c r="F12" i="31" l="1"/>
  <c r="C14" i="36"/>
  <c r="C24" i="36"/>
  <c r="D26" i="37"/>
  <c r="D24" i="37"/>
  <c r="N12" i="38"/>
  <c r="D12" i="38"/>
  <c r="Q56" i="49"/>
  <c r="Q54" i="49" s="1"/>
  <c r="S59" i="49"/>
  <c r="S69" i="49"/>
  <c r="S68" i="49" s="1"/>
  <c r="S67" i="49" s="1"/>
  <c r="S66" i="49" s="1"/>
  <c r="S65" i="49" s="1"/>
  <c r="K69" i="49"/>
  <c r="I69" i="49"/>
  <c r="I68" i="49" s="1"/>
  <c r="I67" i="49" s="1"/>
  <c r="I66" i="49" s="1"/>
  <c r="I65" i="49" s="1"/>
  <c r="R68" i="49"/>
  <c r="R67" i="49" s="1"/>
  <c r="R66" i="49" s="1"/>
  <c r="R65" i="49" s="1"/>
  <c r="Q68" i="49"/>
  <c r="Q67" i="49" s="1"/>
  <c r="Q66" i="49" s="1"/>
  <c r="Q65" i="49" s="1"/>
  <c r="P68" i="49"/>
  <c r="P67" i="49" s="1"/>
  <c r="P66" i="49" s="1"/>
  <c r="P65" i="49" s="1"/>
  <c r="O68" i="49"/>
  <c r="O67" i="49" s="1"/>
  <c r="O66" i="49" s="1"/>
  <c r="O65" i="49" s="1"/>
  <c r="N68" i="49"/>
  <c r="N67" i="49" s="1"/>
  <c r="N66" i="49" s="1"/>
  <c r="N65" i="49" s="1"/>
  <c r="M68" i="49"/>
  <c r="K68" i="49"/>
  <c r="K67" i="49" s="1"/>
  <c r="K66" i="49" s="1"/>
  <c r="K65" i="49" s="1"/>
  <c r="H68" i="49"/>
  <c r="H67" i="49" s="1"/>
  <c r="H66" i="49" s="1"/>
  <c r="H65" i="49" s="1"/>
  <c r="G68" i="49"/>
  <c r="G67" i="49" s="1"/>
  <c r="G66" i="49" s="1"/>
  <c r="G65" i="49" s="1"/>
  <c r="M67" i="49"/>
  <c r="M66" i="49" s="1"/>
  <c r="L67" i="49"/>
  <c r="J67" i="49"/>
  <c r="B66" i="49"/>
  <c r="S64" i="49"/>
  <c r="S63" i="49"/>
  <c r="B63" i="49"/>
  <c r="S62" i="49"/>
  <c r="R60" i="49"/>
  <c r="R59" i="49" s="1"/>
  <c r="P60" i="49"/>
  <c r="P59" i="49" s="1"/>
  <c r="O60" i="49"/>
  <c r="N60" i="49"/>
  <c r="N59" i="49" s="1"/>
  <c r="M60" i="49"/>
  <c r="M59" i="49" s="1"/>
  <c r="K60" i="49"/>
  <c r="I60" i="49"/>
  <c r="I59" i="49" s="1"/>
  <c r="H60" i="49"/>
  <c r="H59" i="49" s="1"/>
  <c r="G60" i="49"/>
  <c r="G59" i="49" s="1"/>
  <c r="F60" i="49"/>
  <c r="F59" i="49" s="1"/>
  <c r="E60" i="49"/>
  <c r="E59" i="49" s="1"/>
  <c r="D60" i="49"/>
  <c r="D59" i="49" s="1"/>
  <c r="C60" i="49"/>
  <c r="C59" i="49" s="1"/>
  <c r="Q59" i="49"/>
  <c r="O59" i="49"/>
  <c r="K59" i="49"/>
  <c r="S58" i="49"/>
  <c r="S57" i="49" s="1"/>
  <c r="R57" i="49"/>
  <c r="Q57" i="49"/>
  <c r="S56" i="49"/>
  <c r="S54" i="49" s="1"/>
  <c r="I56" i="49"/>
  <c r="I55" i="49" s="1"/>
  <c r="D56" i="49"/>
  <c r="D52" i="49" s="1"/>
  <c r="R55" i="49"/>
  <c r="Q55" i="49"/>
  <c r="P55" i="49"/>
  <c r="O55" i="49"/>
  <c r="N55" i="49"/>
  <c r="M55" i="49"/>
  <c r="L55" i="49"/>
  <c r="K55" i="49"/>
  <c r="J55" i="49"/>
  <c r="H55" i="49"/>
  <c r="G55" i="49"/>
  <c r="R54" i="49"/>
  <c r="P54" i="49"/>
  <c r="O54" i="49"/>
  <c r="N54" i="49"/>
  <c r="M54" i="49"/>
  <c r="K54" i="49"/>
  <c r="H54" i="49"/>
  <c r="G54" i="49"/>
  <c r="B54" i="49"/>
  <c r="S53" i="49"/>
  <c r="I53" i="49"/>
  <c r="S52" i="49"/>
  <c r="I52" i="49"/>
  <c r="R51" i="49"/>
  <c r="Q51" i="49"/>
  <c r="P51" i="49"/>
  <c r="O51" i="49"/>
  <c r="N51" i="49"/>
  <c r="M51" i="49"/>
  <c r="L51" i="49"/>
  <c r="K51" i="49"/>
  <c r="J51" i="49"/>
  <c r="H51" i="49"/>
  <c r="G51" i="49"/>
  <c r="R50" i="49"/>
  <c r="Q50" i="49"/>
  <c r="P50" i="49"/>
  <c r="O50" i="49"/>
  <c r="N50" i="49"/>
  <c r="M50" i="49"/>
  <c r="L50" i="49"/>
  <c r="K50" i="49"/>
  <c r="J50" i="49"/>
  <c r="H50" i="49"/>
  <c r="G50" i="49"/>
  <c r="Q49" i="49"/>
  <c r="S49" i="49" s="1"/>
  <c r="M49" i="49"/>
  <c r="R48" i="49"/>
  <c r="P48" i="49"/>
  <c r="O48" i="49"/>
  <c r="N48" i="49"/>
  <c r="L48" i="49"/>
  <c r="K48" i="49"/>
  <c r="J48" i="49"/>
  <c r="I48" i="49"/>
  <c r="H48" i="49"/>
  <c r="G48" i="49"/>
  <c r="Q47" i="49"/>
  <c r="S47" i="49" s="1"/>
  <c r="S46" i="49" s="1"/>
  <c r="I47" i="49"/>
  <c r="R46" i="49"/>
  <c r="P46" i="49"/>
  <c r="O46" i="49"/>
  <c r="N46" i="49"/>
  <c r="M46" i="49"/>
  <c r="L46" i="49"/>
  <c r="K46" i="49"/>
  <c r="J46" i="49"/>
  <c r="H46" i="49"/>
  <c r="G46" i="49"/>
  <c r="R45" i="49"/>
  <c r="P45" i="49"/>
  <c r="O45" i="49"/>
  <c r="N45" i="49"/>
  <c r="L45" i="49"/>
  <c r="L44" i="49" s="1"/>
  <c r="K45" i="49"/>
  <c r="J45" i="49"/>
  <c r="H45" i="49"/>
  <c r="G45" i="49"/>
  <c r="G44" i="49" s="1"/>
  <c r="G43" i="49" s="1"/>
  <c r="T44" i="49"/>
  <c r="I40" i="49"/>
  <c r="I39" i="49" s="1"/>
  <c r="I38" i="49" s="1"/>
  <c r="I37" i="49" s="1"/>
  <c r="S39" i="49"/>
  <c r="S38" i="49" s="1"/>
  <c r="S37" i="49" s="1"/>
  <c r="R39" i="49"/>
  <c r="R38" i="49" s="1"/>
  <c r="R37" i="49" s="1"/>
  <c r="Q39" i="49"/>
  <c r="Q36" i="49" s="1"/>
  <c r="P39" i="49"/>
  <c r="P36" i="49" s="1"/>
  <c r="O39" i="49"/>
  <c r="O38" i="49" s="1"/>
  <c r="O37" i="49" s="1"/>
  <c r="N39" i="49"/>
  <c r="N36" i="49" s="1"/>
  <c r="M39" i="49"/>
  <c r="M36" i="49" s="1"/>
  <c r="K39" i="49"/>
  <c r="K36" i="49" s="1"/>
  <c r="H39" i="49"/>
  <c r="H38" i="49" s="1"/>
  <c r="H37" i="49" s="1"/>
  <c r="G39" i="49"/>
  <c r="G36" i="49" s="1"/>
  <c r="Q35" i="49"/>
  <c r="Q34" i="49" s="1"/>
  <c r="S34" i="49"/>
  <c r="R34" i="49"/>
  <c r="P34" i="49"/>
  <c r="O34" i="49"/>
  <c r="N34" i="49"/>
  <c r="M34" i="49"/>
  <c r="L34" i="49"/>
  <c r="K34" i="49"/>
  <c r="J34" i="49"/>
  <c r="I34" i="49"/>
  <c r="H34" i="49"/>
  <c r="G34" i="49"/>
  <c r="P33" i="49"/>
  <c r="N33" i="49"/>
  <c r="N31" i="49" s="1"/>
  <c r="K33" i="49"/>
  <c r="Q33" i="49" s="1"/>
  <c r="S33" i="49" s="1"/>
  <c r="Q32" i="49"/>
  <c r="S32" i="49" s="1"/>
  <c r="R31" i="49"/>
  <c r="O31" i="49"/>
  <c r="O28" i="49" s="1"/>
  <c r="M31" i="49"/>
  <c r="L31" i="49"/>
  <c r="K31" i="49"/>
  <c r="K28" i="49" s="1"/>
  <c r="J31" i="49"/>
  <c r="I31" i="49"/>
  <c r="H31" i="49"/>
  <c r="H28" i="49" s="1"/>
  <c r="G31" i="49"/>
  <c r="G28" i="49" s="1"/>
  <c r="B30" i="49"/>
  <c r="B50" i="49" s="1"/>
  <c r="B67" i="49" s="1"/>
  <c r="I27" i="49"/>
  <c r="I26" i="49" s="1"/>
  <c r="S26" i="49"/>
  <c r="R26" i="49"/>
  <c r="Q26" i="49"/>
  <c r="P26" i="49"/>
  <c r="O26" i="49"/>
  <c r="N26" i="49"/>
  <c r="M26" i="49"/>
  <c r="L26" i="49"/>
  <c r="K26" i="49"/>
  <c r="J26" i="49"/>
  <c r="H26" i="49"/>
  <c r="G26" i="49"/>
  <c r="S25" i="49"/>
  <c r="R25" i="49"/>
  <c r="Q25" i="49"/>
  <c r="P25" i="49"/>
  <c r="O25" i="49"/>
  <c r="N25" i="49"/>
  <c r="M25" i="49"/>
  <c r="L25" i="49"/>
  <c r="K25" i="49"/>
  <c r="J25" i="49"/>
  <c r="H25" i="49"/>
  <c r="G25" i="49"/>
  <c r="P24" i="49"/>
  <c r="I24" i="49"/>
  <c r="I23" i="49" s="1"/>
  <c r="D24" i="49"/>
  <c r="D27" i="49" s="1"/>
  <c r="C24" i="49"/>
  <c r="C47" i="49" s="1"/>
  <c r="R23" i="49"/>
  <c r="O23" i="49"/>
  <c r="M23" i="49"/>
  <c r="L23" i="49"/>
  <c r="K23" i="49"/>
  <c r="J23" i="49"/>
  <c r="H23" i="49"/>
  <c r="G23" i="49"/>
  <c r="R22" i="49"/>
  <c r="O22" i="49"/>
  <c r="M22" i="49"/>
  <c r="L22" i="49"/>
  <c r="K22" i="49"/>
  <c r="J22" i="49"/>
  <c r="H22" i="49"/>
  <c r="G22" i="49"/>
  <c r="G21" i="49" s="1"/>
  <c r="S20" i="49"/>
  <c r="S18" i="49" s="1"/>
  <c r="S19" i="49" s="1"/>
  <c r="S17" i="49" s="1"/>
  <c r="R18" i="49"/>
  <c r="R19" i="49" s="1"/>
  <c r="R17" i="49" s="1"/>
  <c r="Q18" i="49"/>
  <c r="Q19" i="49" s="1"/>
  <c r="Q17" i="49" s="1"/>
  <c r="P18" i="49"/>
  <c r="P19" i="49" s="1"/>
  <c r="P17" i="49" s="1"/>
  <c r="O18" i="49"/>
  <c r="O19" i="49" s="1"/>
  <c r="O17" i="49" s="1"/>
  <c r="N18" i="49"/>
  <c r="N19" i="49" s="1"/>
  <c r="N17" i="49" s="1"/>
  <c r="M18" i="49"/>
  <c r="L18" i="49"/>
  <c r="L19" i="49" s="1"/>
  <c r="L17" i="49" s="1"/>
  <c r="K18" i="49"/>
  <c r="K19" i="49" s="1"/>
  <c r="K17" i="49" s="1"/>
  <c r="J18" i="49"/>
  <c r="J19" i="49" s="1"/>
  <c r="J17" i="49" s="1"/>
  <c r="I18" i="49"/>
  <c r="I19" i="49" s="1"/>
  <c r="I17" i="49" s="1"/>
  <c r="H18" i="49"/>
  <c r="H19" i="49" s="1"/>
  <c r="H17" i="49" s="1"/>
  <c r="G18" i="49"/>
  <c r="G19" i="49" s="1"/>
  <c r="G17" i="49" s="1"/>
  <c r="L14" i="49"/>
  <c r="L13" i="49" s="1"/>
  <c r="N38" i="49" l="1"/>
  <c r="N37" i="49" s="1"/>
  <c r="J44" i="49"/>
  <c r="G42" i="49"/>
  <c r="G41" i="49" s="1"/>
  <c r="R21" i="49"/>
  <c r="R16" i="49" s="1"/>
  <c r="P38" i="49"/>
  <c r="P37" i="49" s="1"/>
  <c r="P31" i="49"/>
  <c r="P30" i="49" s="1"/>
  <c r="P29" i="49" s="1"/>
  <c r="K38" i="49"/>
  <c r="K37" i="49" s="1"/>
  <c r="K21" i="49"/>
  <c r="K16" i="49" s="1"/>
  <c r="K15" i="49" s="1"/>
  <c r="P22" i="49"/>
  <c r="P21" i="49" s="1"/>
  <c r="P16" i="49" s="1"/>
  <c r="K44" i="49"/>
  <c r="K43" i="49" s="1"/>
  <c r="K42" i="49" s="1"/>
  <c r="K41" i="49" s="1"/>
  <c r="P44" i="49"/>
  <c r="P43" i="49" s="1"/>
  <c r="P42" i="49" s="1"/>
  <c r="P41" i="49" s="1"/>
  <c r="Q48" i="49"/>
  <c r="O44" i="49"/>
  <c r="O43" i="49" s="1"/>
  <c r="O42" i="49" s="1"/>
  <c r="O41" i="49" s="1"/>
  <c r="I51" i="49"/>
  <c r="S50" i="49"/>
  <c r="H30" i="49"/>
  <c r="H29" i="49" s="1"/>
  <c r="L30" i="49"/>
  <c r="L29" i="49" s="1"/>
  <c r="I22" i="49"/>
  <c r="H36" i="49"/>
  <c r="R36" i="49"/>
  <c r="H44" i="49"/>
  <c r="H43" i="49" s="1"/>
  <c r="G16" i="49"/>
  <c r="G15" i="49" s="1"/>
  <c r="J21" i="49"/>
  <c r="O21" i="49"/>
  <c r="O16" i="49" s="1"/>
  <c r="G30" i="49"/>
  <c r="G29" i="49" s="1"/>
  <c r="O30" i="49"/>
  <c r="O29" i="49" s="1"/>
  <c r="J16" i="49"/>
  <c r="J15" i="49" s="1"/>
  <c r="J14" i="49" s="1"/>
  <c r="J13" i="49" s="1"/>
  <c r="H42" i="49"/>
  <c r="H41" i="49" s="1"/>
  <c r="I25" i="49"/>
  <c r="P28" i="49"/>
  <c r="K30" i="49"/>
  <c r="K29" i="49" s="1"/>
  <c r="I36" i="49"/>
  <c r="O36" i="49"/>
  <c r="S36" i="49"/>
  <c r="G38" i="49"/>
  <c r="G37" i="49" s="1"/>
  <c r="M38" i="49"/>
  <c r="M37" i="49" s="1"/>
  <c r="Q38" i="49"/>
  <c r="Q37" i="49" s="1"/>
  <c r="Q46" i="49"/>
  <c r="M48" i="49"/>
  <c r="Q45" i="49"/>
  <c r="Q44" i="49" s="1"/>
  <c r="Q43" i="49" s="1"/>
  <c r="Q42" i="49" s="1"/>
  <c r="N44" i="49"/>
  <c r="N43" i="49" s="1"/>
  <c r="N42" i="49" s="1"/>
  <c r="N41" i="49" s="1"/>
  <c r="R44" i="49"/>
  <c r="R43" i="49" s="1"/>
  <c r="R42" i="49" s="1"/>
  <c r="R41" i="49" s="1"/>
  <c r="S55" i="49"/>
  <c r="H21" i="49"/>
  <c r="L21" i="49"/>
  <c r="L16" i="49" s="1"/>
  <c r="S31" i="49"/>
  <c r="S45" i="49"/>
  <c r="H16" i="49"/>
  <c r="J30" i="49"/>
  <c r="J29" i="49" s="1"/>
  <c r="S48" i="49"/>
  <c r="M30" i="49"/>
  <c r="M28" i="49"/>
  <c r="N30" i="49"/>
  <c r="N29" i="49" s="1"/>
  <c r="N28" i="49"/>
  <c r="R30" i="49"/>
  <c r="R29" i="49" s="1"/>
  <c r="R28" i="49"/>
  <c r="I28" i="49"/>
  <c r="I30" i="49"/>
  <c r="I29" i="49" s="1"/>
  <c r="M19" i="49"/>
  <c r="M21" i="49"/>
  <c r="Q31" i="49"/>
  <c r="I46" i="49"/>
  <c r="I45" i="49"/>
  <c r="P23" i="49"/>
  <c r="N24" i="49"/>
  <c r="M45" i="49"/>
  <c r="I50" i="49"/>
  <c r="S51" i="49"/>
  <c r="I54" i="49"/>
  <c r="M65" i="49"/>
  <c r="P15" i="49" l="1"/>
  <c r="P14" i="49" s="1"/>
  <c r="P13" i="49" s="1"/>
  <c r="K14" i="49"/>
  <c r="K13" i="49" s="1"/>
  <c r="R15" i="49"/>
  <c r="R14" i="49" s="1"/>
  <c r="R13" i="49" s="1"/>
  <c r="S44" i="49"/>
  <c r="S43" i="49" s="1"/>
  <c r="S42" i="49" s="1"/>
  <c r="S41" i="49" s="1"/>
  <c r="I21" i="49"/>
  <c r="I16" i="49" s="1"/>
  <c r="I15" i="49" s="1"/>
  <c r="Q41" i="49"/>
  <c r="H15" i="49"/>
  <c r="H14" i="49" s="1"/>
  <c r="H13" i="49" s="1"/>
  <c r="G14" i="49"/>
  <c r="G13" i="49" s="1"/>
  <c r="S28" i="49"/>
  <c r="S30" i="49"/>
  <c r="S29" i="49" s="1"/>
  <c r="O15" i="49"/>
  <c r="O14" i="49" s="1"/>
  <c r="O13" i="49" s="1"/>
  <c r="I44" i="49"/>
  <c r="I43" i="49" s="1"/>
  <c r="I42" i="49" s="1"/>
  <c r="I41" i="49" s="1"/>
  <c r="M44" i="49"/>
  <c r="M29" i="49"/>
  <c r="Q24" i="49"/>
  <c r="N23" i="49"/>
  <c r="N22" i="49"/>
  <c r="N21" i="49" s="1"/>
  <c r="N16" i="49" s="1"/>
  <c r="N15" i="49" s="1"/>
  <c r="N14" i="49" s="1"/>
  <c r="N13" i="49" s="1"/>
  <c r="Q30" i="49"/>
  <c r="Q29" i="49" s="1"/>
  <c r="Q28" i="49"/>
  <c r="M17" i="49"/>
  <c r="I14" i="49" l="1"/>
  <c r="I13" i="49" s="1"/>
  <c r="Q23" i="49"/>
  <c r="Q22" i="49"/>
  <c r="Q21" i="49" s="1"/>
  <c r="Q16" i="49" s="1"/>
  <c r="Q15" i="49" s="1"/>
  <c r="S24" i="49"/>
  <c r="M43" i="49"/>
  <c r="M16" i="49"/>
  <c r="Q14" i="49" l="1"/>
  <c r="Q13" i="49" s="1"/>
  <c r="M42" i="49"/>
  <c r="M15" i="49"/>
  <c r="S22" i="49"/>
  <c r="S21" i="49" s="1"/>
  <c r="S16" i="49" s="1"/>
  <c r="S15" i="49" s="1"/>
  <c r="S14" i="49" s="1"/>
  <c r="S13" i="49" s="1"/>
  <c r="S23" i="49"/>
  <c r="M41" i="49" l="1"/>
  <c r="M14" i="49" l="1"/>
  <c r="M13" i="49" l="1"/>
  <c r="K16" i="42" l="1"/>
  <c r="K17" i="42"/>
  <c r="K18" i="42"/>
  <c r="K19" i="42"/>
  <c r="K20" i="42"/>
  <c r="K21" i="42"/>
  <c r="K22" i="42"/>
  <c r="K23" i="42"/>
  <c r="K14" i="38" l="1"/>
  <c r="P27" i="39" l="1"/>
  <c r="G41" i="39"/>
  <c r="E81" i="39" l="1"/>
  <c r="F81" i="39"/>
  <c r="H81" i="39"/>
  <c r="I81" i="39"/>
  <c r="J81" i="39"/>
  <c r="K81" i="39"/>
  <c r="M81" i="39"/>
  <c r="N81" i="39"/>
  <c r="O81" i="39"/>
  <c r="P81" i="39"/>
  <c r="Q81" i="39"/>
  <c r="Q11" i="39"/>
  <c r="C77" i="39"/>
  <c r="E77" i="37" s="1"/>
  <c r="C77" i="37" s="1"/>
  <c r="C85" i="39"/>
  <c r="E85" i="37" s="1"/>
  <c r="C85" i="37" s="1"/>
  <c r="C76" i="39"/>
  <c r="E76" i="37" s="1"/>
  <c r="C76" i="37" s="1"/>
  <c r="C28" i="36"/>
  <c r="C23" i="36" s="1"/>
  <c r="D81" i="39" l="1"/>
  <c r="D18" i="56"/>
  <c r="C13" i="56"/>
  <c r="E13" i="56"/>
  <c r="D13" i="56"/>
  <c r="E22" i="56"/>
  <c r="E28" i="56"/>
  <c r="D29" i="56"/>
  <c r="C29" i="56" s="1"/>
  <c r="C28" i="56" s="1"/>
  <c r="F28" i="56"/>
  <c r="G28" i="56"/>
  <c r="G23" i="56" s="1"/>
  <c r="C20" i="56"/>
  <c r="D26" i="56"/>
  <c r="C26" i="56" s="1"/>
  <c r="D27" i="56"/>
  <c r="C27" i="56" s="1"/>
  <c r="D25" i="56"/>
  <c r="C25" i="56" s="1"/>
  <c r="E24" i="56"/>
  <c r="F24" i="56"/>
  <c r="G24" i="56"/>
  <c r="C84" i="39"/>
  <c r="E84" i="37" l="1"/>
  <c r="C84" i="37" s="1"/>
  <c r="C81" i="39"/>
  <c r="E23" i="56"/>
  <c r="C24" i="56"/>
  <c r="F23" i="56"/>
  <c r="L81" i="39"/>
  <c r="D28" i="56"/>
  <c r="D23" i="56" s="1"/>
  <c r="C23" i="56"/>
  <c r="D24" i="56"/>
  <c r="G83" i="39" l="1"/>
  <c r="G81" i="39" s="1"/>
  <c r="R81" i="39" l="1"/>
  <c r="R11" i="39" s="1"/>
  <c r="C82" i="39" l="1"/>
  <c r="E82" i="37" s="1"/>
  <c r="C82" i="37" s="1"/>
  <c r="E14" i="56" l="1"/>
  <c r="E12" i="56" s="1"/>
  <c r="F14" i="56"/>
  <c r="F12" i="56" s="1"/>
  <c r="G14" i="56"/>
  <c r="G12" i="56" s="1"/>
  <c r="D16" i="56"/>
  <c r="D17" i="56"/>
  <c r="C17" i="56" s="1"/>
  <c r="D20" i="56"/>
  <c r="D21" i="56"/>
  <c r="C21" i="56" s="1"/>
  <c r="D22" i="56"/>
  <c r="C22" i="56" s="1"/>
  <c r="E11" i="56" l="1"/>
  <c r="E10" i="56" s="1"/>
  <c r="D14" i="56"/>
  <c r="D12" i="56" s="1"/>
  <c r="G11" i="56"/>
  <c r="F11" i="56"/>
  <c r="C16" i="56"/>
  <c r="C14" i="56" s="1"/>
  <c r="F10" i="56" l="1"/>
  <c r="G10" i="56"/>
  <c r="C12" i="56"/>
  <c r="C11" i="56" s="1"/>
  <c r="D11" i="56"/>
  <c r="D10" i="56" l="1"/>
  <c r="C10" i="56"/>
  <c r="D11" i="34" l="1"/>
  <c r="E12" i="31" l="1"/>
  <c r="D28" i="31" l="1"/>
  <c r="D21" i="31"/>
  <c r="D12" i="31"/>
  <c r="C29" i="31"/>
  <c r="C28" i="31"/>
  <c r="C21" i="31"/>
  <c r="C12" i="31"/>
  <c r="E13" i="42" l="1"/>
  <c r="E14" i="42"/>
  <c r="E15" i="42"/>
  <c r="E16" i="42"/>
  <c r="E17" i="42"/>
  <c r="E18" i="42"/>
  <c r="E19" i="42"/>
  <c r="E20" i="42"/>
  <c r="E21" i="42"/>
  <c r="E22" i="42"/>
  <c r="E23" i="42"/>
  <c r="E12" i="42"/>
  <c r="D12" i="42" l="1"/>
  <c r="C13" i="38"/>
  <c r="C14" i="38"/>
  <c r="H12" i="38"/>
  <c r="C12" i="38" s="1"/>
  <c r="D79" i="37" s="1"/>
  <c r="C13" i="36"/>
  <c r="E37" i="48" l="1"/>
  <c r="E36" i="48" s="1"/>
  <c r="E30" i="48"/>
  <c r="F29" i="48"/>
  <c r="E29" i="48"/>
  <c r="E26" i="48"/>
  <c r="A26" i="48"/>
  <c r="F22" i="48"/>
  <c r="E22" i="48"/>
  <c r="F19" i="48"/>
  <c r="F16" i="48"/>
  <c r="E16" i="48"/>
  <c r="E21" i="43"/>
  <c r="E20" i="43"/>
  <c r="E19" i="43"/>
  <c r="E18" i="43"/>
  <c r="E17" i="43"/>
  <c r="E16" i="43"/>
  <c r="E15" i="43"/>
  <c r="E14" i="43"/>
  <c r="E13" i="43"/>
  <c r="E12" i="43"/>
  <c r="E11" i="43"/>
  <c r="E10" i="43"/>
  <c r="E14" i="48" l="1"/>
  <c r="C13" i="48"/>
  <c r="C12" i="48" s="1"/>
  <c r="F14" i="48"/>
  <c r="E19" i="48"/>
  <c r="F26" i="48"/>
  <c r="C31" i="48" l="1"/>
  <c r="C11" i="48" s="1"/>
  <c r="D31" i="48"/>
  <c r="E13" i="48"/>
  <c r="F13" i="48"/>
  <c r="E31" i="48" l="1"/>
  <c r="D39" i="25" l="1"/>
  <c r="D40" i="25"/>
  <c r="D38" i="25"/>
  <c r="D34" i="25"/>
  <c r="D32" i="25"/>
  <c r="C12" i="25" l="1"/>
  <c r="C29" i="25"/>
  <c r="C25" i="25" s="1"/>
  <c r="C21" i="43"/>
  <c r="C20" i="43"/>
  <c r="C19" i="43"/>
  <c r="C18" i="43"/>
  <c r="C17" i="43"/>
  <c r="C16" i="43"/>
  <c r="C15" i="43"/>
  <c r="C14" i="43"/>
  <c r="C13" i="43"/>
  <c r="C12" i="43"/>
  <c r="C11" i="43"/>
  <c r="C10" i="43"/>
  <c r="F9" i="43"/>
  <c r="E9" i="43"/>
  <c r="D9" i="43"/>
  <c r="K15" i="42"/>
  <c r="K14" i="42"/>
  <c r="K13" i="42"/>
  <c r="K12" i="42"/>
  <c r="O11" i="42"/>
  <c r="N11" i="42"/>
  <c r="M11" i="42"/>
  <c r="L11" i="42"/>
  <c r="J11" i="42"/>
  <c r="D23" i="41"/>
  <c r="D22" i="41"/>
  <c r="D21" i="41"/>
  <c r="D20" i="41"/>
  <c r="D19" i="41"/>
  <c r="D18" i="41"/>
  <c r="D17" i="41"/>
  <c r="D16" i="41"/>
  <c r="D15" i="41"/>
  <c r="D14" i="41"/>
  <c r="D13" i="41"/>
  <c r="D12" i="41"/>
  <c r="J11" i="41"/>
  <c r="I11" i="41"/>
  <c r="G11" i="41"/>
  <c r="F11" i="41"/>
  <c r="E11" i="41"/>
  <c r="F10" i="41"/>
  <c r="G10" i="41" s="1"/>
  <c r="H10" i="41" s="1"/>
  <c r="I10" i="41" s="1"/>
  <c r="J10" i="41" s="1"/>
  <c r="R17" i="38"/>
  <c r="N11" i="38"/>
  <c r="M11" i="38"/>
  <c r="L11" i="38"/>
  <c r="K11" i="38"/>
  <c r="J11" i="38"/>
  <c r="I11" i="38"/>
  <c r="H11" i="38"/>
  <c r="G11" i="38"/>
  <c r="F11" i="38"/>
  <c r="E11" i="38"/>
  <c r="D11" i="38"/>
  <c r="C92" i="37"/>
  <c r="K81" i="37"/>
  <c r="K11" i="37" s="1"/>
  <c r="J81" i="37"/>
  <c r="J11" i="37" s="1"/>
  <c r="I81" i="37"/>
  <c r="I11" i="37" s="1"/>
  <c r="H81" i="37"/>
  <c r="F81" i="37"/>
  <c r="F11" i="37" s="1"/>
  <c r="D81" i="37"/>
  <c r="H79" i="37"/>
  <c r="H78" i="37"/>
  <c r="H75" i="37"/>
  <c r="H74" i="37"/>
  <c r="H73" i="37"/>
  <c r="H72" i="37"/>
  <c r="H71" i="37"/>
  <c r="H70" i="37"/>
  <c r="H69" i="37"/>
  <c r="H68" i="37"/>
  <c r="H67" i="37"/>
  <c r="H66" i="37"/>
  <c r="H65" i="37"/>
  <c r="H64" i="37"/>
  <c r="H63" i="37"/>
  <c r="H62" i="37"/>
  <c r="H61" i="37"/>
  <c r="H60" i="37"/>
  <c r="H59" i="37"/>
  <c r="H58" i="37"/>
  <c r="H57" i="37"/>
  <c r="H56" i="37"/>
  <c r="H55" i="37"/>
  <c r="H54" i="37"/>
  <c r="H53" i="37"/>
  <c r="H52" i="37"/>
  <c r="H51" i="37"/>
  <c r="H50" i="37"/>
  <c r="H49" i="37"/>
  <c r="H48" i="37"/>
  <c r="H47" i="37"/>
  <c r="H46" i="37"/>
  <c r="H45" i="37"/>
  <c r="H44" i="37"/>
  <c r="H43" i="37"/>
  <c r="H42" i="37"/>
  <c r="H41" i="37"/>
  <c r="H40" i="37"/>
  <c r="H39" i="37"/>
  <c r="H38" i="37"/>
  <c r="H37" i="37"/>
  <c r="H36" i="37"/>
  <c r="H35" i="37"/>
  <c r="H34" i="37"/>
  <c r="H33" i="37"/>
  <c r="H32" i="37"/>
  <c r="H31" i="37"/>
  <c r="H30" i="37"/>
  <c r="H29" i="37"/>
  <c r="H28" i="37"/>
  <c r="H27" i="37"/>
  <c r="H26" i="37"/>
  <c r="H25" i="37"/>
  <c r="H24" i="37"/>
  <c r="H23" i="37"/>
  <c r="H22" i="37"/>
  <c r="H21" i="37"/>
  <c r="H20" i="37"/>
  <c r="H19" i="37"/>
  <c r="H18" i="37"/>
  <c r="H17" i="37"/>
  <c r="H16" i="37"/>
  <c r="H15" i="37"/>
  <c r="H14" i="37"/>
  <c r="H13" i="37"/>
  <c r="H12" i="37"/>
  <c r="D22" i="34"/>
  <c r="C22" i="34" s="1"/>
  <c r="C23" i="41" s="1"/>
  <c r="D21" i="34"/>
  <c r="C21" i="34" s="1"/>
  <c r="C22" i="41" s="1"/>
  <c r="D20" i="34"/>
  <c r="C20" i="34" s="1"/>
  <c r="C21" i="41" s="1"/>
  <c r="D19" i="34"/>
  <c r="C19" i="34" s="1"/>
  <c r="C20" i="41" s="1"/>
  <c r="D18" i="34"/>
  <c r="C18" i="34" s="1"/>
  <c r="C19" i="41" s="1"/>
  <c r="D17" i="34"/>
  <c r="C17" i="34" s="1"/>
  <c r="C18" i="41" s="1"/>
  <c r="D16" i="34"/>
  <c r="C16" i="34" s="1"/>
  <c r="C17" i="41" s="1"/>
  <c r="D15" i="34"/>
  <c r="C15" i="34" s="1"/>
  <c r="C16" i="41" s="1"/>
  <c r="D14" i="34"/>
  <c r="C14" i="34" s="1"/>
  <c r="C15" i="41" s="1"/>
  <c r="D13" i="34"/>
  <c r="C13" i="34" s="1"/>
  <c r="C14" i="41" s="1"/>
  <c r="D12" i="34"/>
  <c r="A12" i="34"/>
  <c r="A13" i="34" s="1"/>
  <c r="A14" i="34" s="1"/>
  <c r="A15" i="34" s="1"/>
  <c r="A16" i="34" s="1"/>
  <c r="A17" i="34" s="1"/>
  <c r="A18" i="34" s="1"/>
  <c r="A19" i="34" s="1"/>
  <c r="A20" i="34" s="1"/>
  <c r="A21" i="34" s="1"/>
  <c r="A22" i="34" s="1"/>
  <c r="C11" i="34"/>
  <c r="C12" i="41" s="1"/>
  <c r="Q10" i="34"/>
  <c r="P10" i="34"/>
  <c r="O10" i="34"/>
  <c r="N10" i="34"/>
  <c r="M10" i="34"/>
  <c r="L10" i="34"/>
  <c r="K10" i="34"/>
  <c r="J10" i="34"/>
  <c r="I10" i="34"/>
  <c r="H10" i="34"/>
  <c r="G10" i="34"/>
  <c r="F10" i="34"/>
  <c r="E10" i="34"/>
  <c r="D29" i="25"/>
  <c r="E29" i="25"/>
  <c r="F29" i="25"/>
  <c r="K11" i="42" l="1"/>
  <c r="C11" i="38"/>
  <c r="C12" i="36"/>
  <c r="Q12" i="38"/>
  <c r="D10" i="34"/>
  <c r="C12" i="34"/>
  <c r="C13" i="41" s="1"/>
  <c r="C11" i="41" s="1"/>
  <c r="C9" i="43"/>
  <c r="I11" i="42"/>
  <c r="G11" i="37"/>
  <c r="E11" i="42"/>
  <c r="H11" i="42"/>
  <c r="H11" i="37"/>
  <c r="C43" i="39"/>
  <c r="E43" i="37" s="1"/>
  <c r="C43" i="37" s="1"/>
  <c r="D11" i="41"/>
  <c r="F11" i="42"/>
  <c r="C10" i="34" l="1"/>
  <c r="D32" i="31" l="1"/>
  <c r="C32" i="31"/>
  <c r="D27" i="31"/>
  <c r="D25" i="31" s="1"/>
  <c r="C27" i="31"/>
  <c r="C25" i="31" s="1"/>
  <c r="A27" i="31"/>
  <c r="A30" i="31" s="1"/>
  <c r="A31" i="31" s="1"/>
  <c r="F26" i="31"/>
  <c r="D20" i="31"/>
  <c r="D18" i="31" s="1"/>
  <c r="C20" i="31"/>
  <c r="C18" i="31" s="1"/>
  <c r="A20" i="31"/>
  <c r="A23" i="31" s="1"/>
  <c r="A17" i="31"/>
  <c r="G14" i="31"/>
  <c r="F14" i="31"/>
  <c r="A13" i="31"/>
  <c r="G12" i="31"/>
  <c r="D9" i="31"/>
  <c r="E9" i="31" s="1"/>
  <c r="F9" i="31" s="1"/>
  <c r="G9" i="31" s="1"/>
  <c r="J55" i="25"/>
  <c r="I55" i="25"/>
  <c r="J54" i="25"/>
  <c r="I54" i="25"/>
  <c r="J52" i="25"/>
  <c r="I52" i="25"/>
  <c r="H50" i="25"/>
  <c r="G50" i="25"/>
  <c r="H49" i="25"/>
  <c r="G49" i="25"/>
  <c r="J48" i="25"/>
  <c r="I48" i="25"/>
  <c r="J47" i="25"/>
  <c r="I47" i="25"/>
  <c r="H46" i="25"/>
  <c r="G46" i="25"/>
  <c r="J44" i="25"/>
  <c r="I44" i="25"/>
  <c r="F44" i="25"/>
  <c r="E44" i="25"/>
  <c r="D44" i="25"/>
  <c r="C44" i="25"/>
  <c r="J43" i="25"/>
  <c r="I43" i="25"/>
  <c r="H43" i="25"/>
  <c r="G43" i="25"/>
  <c r="J42" i="25"/>
  <c r="I42" i="25"/>
  <c r="H42" i="25"/>
  <c r="G42" i="25"/>
  <c r="J41" i="25"/>
  <c r="I41" i="25"/>
  <c r="H40" i="25"/>
  <c r="G40" i="25"/>
  <c r="H39" i="25"/>
  <c r="G39" i="25"/>
  <c r="J38" i="25"/>
  <c r="I38" i="25"/>
  <c r="H38" i="25"/>
  <c r="G38" i="25"/>
  <c r="J37" i="25"/>
  <c r="I37" i="25"/>
  <c r="E35" i="25"/>
  <c r="D37" i="25"/>
  <c r="C37" i="25"/>
  <c r="C35" i="25" s="1"/>
  <c r="J36" i="25"/>
  <c r="I36" i="25"/>
  <c r="J35" i="25"/>
  <c r="I35" i="25"/>
  <c r="F35" i="25"/>
  <c r="J34" i="25"/>
  <c r="I34" i="25"/>
  <c r="H34" i="25"/>
  <c r="G34" i="25"/>
  <c r="J32" i="25"/>
  <c r="I32" i="25"/>
  <c r="H32" i="25"/>
  <c r="G32" i="25"/>
  <c r="J31" i="25"/>
  <c r="I31" i="25"/>
  <c r="H31" i="25"/>
  <c r="G31" i="25"/>
  <c r="H30" i="25"/>
  <c r="G30" i="25"/>
  <c r="H29" i="25"/>
  <c r="G29" i="25"/>
  <c r="H28" i="25"/>
  <c r="G28" i="25"/>
  <c r="G27" i="25"/>
  <c r="F27" i="25"/>
  <c r="H27" i="25" s="1"/>
  <c r="G26" i="25"/>
  <c r="F26" i="25"/>
  <c r="J25" i="25"/>
  <c r="I25" i="25"/>
  <c r="E25" i="25"/>
  <c r="D25" i="25"/>
  <c r="J23" i="25"/>
  <c r="I23" i="25"/>
  <c r="J22" i="25"/>
  <c r="I22" i="25"/>
  <c r="F22" i="25"/>
  <c r="E22" i="25"/>
  <c r="D22" i="25"/>
  <c r="C22" i="25"/>
  <c r="G20" i="25"/>
  <c r="F19" i="25"/>
  <c r="E19" i="25"/>
  <c r="E16" i="25" s="1"/>
  <c r="D19" i="25"/>
  <c r="D16" i="25" s="1"/>
  <c r="C19" i="25"/>
  <c r="C16" i="25" s="1"/>
  <c r="G18" i="25"/>
  <c r="H18" i="25"/>
  <c r="J17" i="25"/>
  <c r="I17" i="25"/>
  <c r="H17" i="25"/>
  <c r="G17" i="25"/>
  <c r="J16" i="25"/>
  <c r="I16" i="25"/>
  <c r="A16" i="25"/>
  <c r="A22" i="25" s="1"/>
  <c r="A25" i="25" s="1"/>
  <c r="A32" i="25" s="1"/>
  <c r="A33" i="25" s="1"/>
  <c r="A34" i="25" s="1"/>
  <c r="A35" i="25" s="1"/>
  <c r="A41" i="25" s="1"/>
  <c r="A42" i="25" s="1"/>
  <c r="A43" i="25" s="1"/>
  <c r="A44" i="25" s="1"/>
  <c r="A47" i="25" s="1"/>
  <c r="A48" i="25" s="1"/>
  <c r="A49" i="25" s="1"/>
  <c r="A50" i="25" s="1"/>
  <c r="A51" i="25" s="1"/>
  <c r="A52" i="25" s="1"/>
  <c r="A53" i="25" s="1"/>
  <c r="A54" i="25" s="1"/>
  <c r="J13" i="25"/>
  <c r="I13" i="25"/>
  <c r="H13" i="25"/>
  <c r="G13" i="25"/>
  <c r="J12" i="25"/>
  <c r="I12" i="25"/>
  <c r="F12" i="25"/>
  <c r="E12" i="25"/>
  <c r="G12" i="25" s="1"/>
  <c r="D12" i="25"/>
  <c r="J11" i="25"/>
  <c r="I11" i="25"/>
  <c r="J10" i="25"/>
  <c r="I10" i="25"/>
  <c r="D9" i="25"/>
  <c r="E9" i="25" s="1"/>
  <c r="F9" i="25" s="1"/>
  <c r="A28" i="24"/>
  <c r="F26" i="24"/>
  <c r="E26" i="24"/>
  <c r="D26" i="24"/>
  <c r="C26" i="24"/>
  <c r="D21" i="24"/>
  <c r="A16" i="24"/>
  <c r="G15" i="24"/>
  <c r="F15" i="24"/>
  <c r="C14" i="24"/>
  <c r="F13" i="24"/>
  <c r="G12" i="24"/>
  <c r="F12" i="24"/>
  <c r="C11" i="24"/>
  <c r="D9" i="24"/>
  <c r="E9" i="24" s="1"/>
  <c r="F9" i="24" s="1"/>
  <c r="G9" i="24" s="1"/>
  <c r="H37" i="25" l="1"/>
  <c r="F25" i="25"/>
  <c r="G26" i="24"/>
  <c r="H26" i="25"/>
  <c r="F16" i="25"/>
  <c r="F11" i="25" s="1"/>
  <c r="H12" i="25"/>
  <c r="E11" i="25"/>
  <c r="E10" i="25" s="1"/>
  <c r="D20" i="24"/>
  <c r="C10" i="24"/>
  <c r="G26" i="31"/>
  <c r="H44" i="25"/>
  <c r="G44" i="25"/>
  <c r="D35" i="25"/>
  <c r="H35" i="25" s="1"/>
  <c r="H25" i="25"/>
  <c r="G25" i="25"/>
  <c r="G19" i="25"/>
  <c r="D11" i="25"/>
  <c r="D10" i="25" s="1"/>
  <c r="C11" i="25"/>
  <c r="C10" i="25" s="1"/>
  <c r="C21" i="24"/>
  <c r="C20" i="24" s="1"/>
  <c r="C13" i="31"/>
  <c r="C11" i="31" s="1"/>
  <c r="G35" i="25"/>
  <c r="G37" i="25"/>
  <c r="G16" i="25"/>
  <c r="F11" i="24"/>
  <c r="E11" i="24"/>
  <c r="G13" i="24"/>
  <c r="H16" i="25" l="1"/>
  <c r="H24" i="24"/>
  <c r="G11" i="25"/>
  <c r="G10" i="25"/>
  <c r="F10" i="25"/>
  <c r="H10" i="25" s="1"/>
  <c r="H11" i="25"/>
  <c r="G11" i="24"/>
  <c r="D11" i="37" l="1"/>
  <c r="M11" i="39" l="1"/>
  <c r="K20" i="41" l="1"/>
  <c r="K19" i="41"/>
  <c r="K16" i="41"/>
  <c r="K22" i="41"/>
  <c r="K14" i="41"/>
  <c r="D22" i="42"/>
  <c r="C22" i="42" s="1"/>
  <c r="D19" i="42"/>
  <c r="C19" i="42" s="1"/>
  <c r="D16" i="42"/>
  <c r="C16" i="42" s="1"/>
  <c r="D14" i="42"/>
  <c r="C14" i="42" s="1"/>
  <c r="K18" i="41" l="1"/>
  <c r="K15" i="41"/>
  <c r="K21" i="41"/>
  <c r="K23" i="41"/>
  <c r="K17" i="41"/>
  <c r="K13" i="41"/>
  <c r="C12" i="42"/>
  <c r="D20" i="42"/>
  <c r="D23" i="42"/>
  <c r="C23" i="42" s="1"/>
  <c r="D17" i="42"/>
  <c r="C17" i="42" s="1"/>
  <c r="D18" i="42"/>
  <c r="C18" i="42" s="1"/>
  <c r="D21" i="42"/>
  <c r="C21" i="42" s="1"/>
  <c r="D15" i="42"/>
  <c r="C15" i="42" s="1"/>
  <c r="D13" i="42"/>
  <c r="C13" i="42" s="1"/>
  <c r="K12" i="41" l="1"/>
  <c r="K11" i="41" s="1"/>
  <c r="H11" i="41"/>
  <c r="G11" i="42"/>
  <c r="C20" i="42"/>
  <c r="C11" i="42" s="1"/>
  <c r="D11" i="42"/>
  <c r="C89" i="37" l="1"/>
  <c r="G24" i="24" l="1"/>
  <c r="F24" i="24"/>
  <c r="E28" i="31" l="1"/>
  <c r="F21" i="31"/>
  <c r="G21" i="31"/>
  <c r="E29" i="31"/>
  <c r="G22" i="31"/>
  <c r="F22" i="31"/>
  <c r="C90" i="37" l="1"/>
  <c r="F28" i="31"/>
  <c r="G28" i="31"/>
  <c r="G20" i="31"/>
  <c r="F20" i="31"/>
  <c r="F29" i="31"/>
  <c r="G29" i="31"/>
  <c r="E27" i="31"/>
  <c r="G27" i="31" l="1"/>
  <c r="F27" i="31"/>
  <c r="E25" i="31"/>
  <c r="F25" i="31" l="1"/>
  <c r="G25" i="31"/>
  <c r="E32" i="31" l="1"/>
  <c r="F33" i="31"/>
  <c r="G33" i="31"/>
  <c r="G32" i="31" l="1"/>
  <c r="F32" i="31"/>
  <c r="E13" i="31" l="1"/>
  <c r="E14" i="24" l="1"/>
  <c r="G16" i="24"/>
  <c r="F16" i="24"/>
  <c r="F14" i="24" s="1"/>
  <c r="F10" i="24" s="1"/>
  <c r="G15" i="31"/>
  <c r="F15" i="31"/>
  <c r="E11" i="31" l="1"/>
  <c r="F13" i="31"/>
  <c r="G13" i="31"/>
  <c r="E10" i="24"/>
  <c r="G10" i="24" s="1"/>
  <c r="G14" i="24"/>
  <c r="G11" i="31" l="1"/>
  <c r="F11" i="31"/>
  <c r="E25" i="48" l="1"/>
  <c r="F25" i="48"/>
  <c r="C88" i="39" l="1"/>
  <c r="E88" i="37" s="1"/>
  <c r="C88" i="37" s="1"/>
  <c r="C78" i="39" l="1"/>
  <c r="E78" i="37" s="1"/>
  <c r="C78" i="37" s="1"/>
  <c r="C71" i="39" l="1"/>
  <c r="E71" i="37" s="1"/>
  <c r="C71" i="37" s="1"/>
  <c r="C58" i="39"/>
  <c r="E58" i="37" s="1"/>
  <c r="C58" i="37" s="1"/>
  <c r="C46" i="39"/>
  <c r="E46" i="37" s="1"/>
  <c r="C46" i="37" s="1"/>
  <c r="C48" i="39" l="1"/>
  <c r="E48" i="37" s="1"/>
  <c r="C48" i="37" s="1"/>
  <c r="C52" i="39"/>
  <c r="E52" i="37" s="1"/>
  <c r="C52" i="37" s="1"/>
  <c r="C56" i="39"/>
  <c r="E56" i="37" s="1"/>
  <c r="C56" i="37" s="1"/>
  <c r="C62" i="39"/>
  <c r="E62" i="37" s="1"/>
  <c r="C62" i="37" s="1"/>
  <c r="C72" i="39"/>
  <c r="E72" i="37" s="1"/>
  <c r="C72" i="37" s="1"/>
  <c r="C67" i="39"/>
  <c r="E67" i="37" s="1"/>
  <c r="C67" i="37" s="1"/>
  <c r="C53" i="39"/>
  <c r="E53" i="37" s="1"/>
  <c r="C53" i="37" s="1"/>
  <c r="C57" i="39"/>
  <c r="E57" i="37" s="1"/>
  <c r="C57" i="37" s="1"/>
  <c r="C59" i="39"/>
  <c r="E59" i="37" s="1"/>
  <c r="C59" i="37" s="1"/>
  <c r="C63" i="39"/>
  <c r="E63" i="37" s="1"/>
  <c r="C63" i="37" s="1"/>
  <c r="C73" i="39"/>
  <c r="E73" i="37" s="1"/>
  <c r="C73" i="37" s="1"/>
  <c r="C65" i="39"/>
  <c r="E65" i="37" s="1"/>
  <c r="C65" i="37" s="1"/>
  <c r="C68" i="39"/>
  <c r="E68" i="37" s="1"/>
  <c r="C68" i="37" s="1"/>
  <c r="C54" i="39"/>
  <c r="E54" i="37" s="1"/>
  <c r="C54" i="37" s="1"/>
  <c r="C60" i="39"/>
  <c r="E60" i="37" s="1"/>
  <c r="C60" i="37" s="1"/>
  <c r="C64" i="39"/>
  <c r="E64" i="37" s="1"/>
  <c r="C64" i="37" s="1"/>
  <c r="C74" i="39"/>
  <c r="E74" i="37" s="1"/>
  <c r="C74" i="37" s="1"/>
  <c r="C66" i="39"/>
  <c r="E66" i="37" s="1"/>
  <c r="C66" i="37" s="1"/>
  <c r="C69" i="39"/>
  <c r="E69" i="37" s="1"/>
  <c r="C69" i="37" s="1"/>
  <c r="C49" i="39"/>
  <c r="E49" i="37" s="1"/>
  <c r="C49" i="37" s="1"/>
  <c r="C50" i="39"/>
  <c r="E50" i="37" s="1"/>
  <c r="C50" i="37" s="1"/>
  <c r="C47" i="39"/>
  <c r="E47" i="37" s="1"/>
  <c r="C47" i="37" s="1"/>
  <c r="C51" i="39"/>
  <c r="E51" i="37" s="1"/>
  <c r="C51" i="37" s="1"/>
  <c r="C55" i="39"/>
  <c r="E55" i="37" s="1"/>
  <c r="C55" i="37" s="1"/>
  <c r="C61" i="39"/>
  <c r="E61" i="37" s="1"/>
  <c r="C61" i="37" s="1"/>
  <c r="C75" i="39"/>
  <c r="E75" i="37" s="1"/>
  <c r="C75" i="37" s="1"/>
  <c r="C70" i="39"/>
  <c r="E70" i="37" s="1"/>
  <c r="C70" i="37" s="1"/>
  <c r="C87" i="39" l="1"/>
  <c r="E87" i="37" s="1"/>
  <c r="C87" i="37" s="1"/>
  <c r="C79" i="39" l="1"/>
  <c r="E79" i="37" s="1"/>
  <c r="C79" i="37" s="1"/>
  <c r="C33" i="39" l="1"/>
  <c r="E33" i="37" s="1"/>
  <c r="C33" i="37" s="1"/>
  <c r="C22" i="39" l="1"/>
  <c r="E22" i="37" s="1"/>
  <c r="C22" i="37" s="1"/>
  <c r="C14" i="39"/>
  <c r="E14" i="37" s="1"/>
  <c r="C14" i="37" s="1"/>
  <c r="C18" i="39"/>
  <c r="E18" i="37" s="1"/>
  <c r="C18" i="37" s="1"/>
  <c r="C16" i="39"/>
  <c r="E16" i="37" s="1"/>
  <c r="C16" i="37" s="1"/>
  <c r="C27" i="39"/>
  <c r="E27" i="37" s="1"/>
  <c r="C27" i="37" s="1"/>
  <c r="C21" i="39"/>
  <c r="E21" i="37" s="1"/>
  <c r="C21" i="37" s="1"/>
  <c r="C29" i="39"/>
  <c r="E29" i="37" s="1"/>
  <c r="C29" i="37" s="1"/>
  <c r="C28" i="39"/>
  <c r="E28" i="37" s="1"/>
  <c r="C28" i="37" s="1"/>
  <c r="C30" i="39" l="1"/>
  <c r="E30" i="37" s="1"/>
  <c r="C30" i="37" s="1"/>
  <c r="C20" i="39"/>
  <c r="E20" i="37" s="1"/>
  <c r="C20" i="37" s="1"/>
  <c r="C13" i="39" l="1"/>
  <c r="E13" i="37" s="1"/>
  <c r="C13" i="37" s="1"/>
  <c r="N11" i="39" l="1"/>
  <c r="C39" i="39"/>
  <c r="E39" i="37" s="1"/>
  <c r="C39" i="37" s="1"/>
  <c r="L11" i="39"/>
  <c r="G22" i="24" l="1"/>
  <c r="F22" i="24"/>
  <c r="C17" i="39" l="1"/>
  <c r="E17" i="37" s="1"/>
  <c r="C17" i="37" s="1"/>
  <c r="C42" i="39"/>
  <c r="E42" i="37" s="1"/>
  <c r="C42" i="37" s="1"/>
  <c r="C37" i="39"/>
  <c r="E37" i="37" s="1"/>
  <c r="C37" i="37" s="1"/>
  <c r="C36" i="39"/>
  <c r="E36" i="37" s="1"/>
  <c r="C36" i="37" s="1"/>
  <c r="C35" i="39"/>
  <c r="E35" i="37" s="1"/>
  <c r="C35" i="37" s="1"/>
  <c r="C34" i="39"/>
  <c r="E34" i="37" s="1"/>
  <c r="C34" i="37" s="1"/>
  <c r="C25" i="39"/>
  <c r="E25" i="37" s="1"/>
  <c r="C25" i="37" s="1"/>
  <c r="C31" i="39"/>
  <c r="E31" i="37" s="1"/>
  <c r="C31" i="37" s="1"/>
  <c r="C45" i="39" l="1"/>
  <c r="E45" i="37" s="1"/>
  <c r="C45" i="37" s="1"/>
  <c r="C15" i="39"/>
  <c r="E15" i="37" s="1"/>
  <c r="C15" i="37" s="1"/>
  <c r="E11" i="39"/>
  <c r="C83" i="39"/>
  <c r="C19" i="39"/>
  <c r="E19" i="37" s="1"/>
  <c r="C19" i="37" s="1"/>
  <c r="C40" i="39"/>
  <c r="E40" i="37" s="1"/>
  <c r="C40" i="37" s="1"/>
  <c r="C32" i="39"/>
  <c r="E32" i="37" s="1"/>
  <c r="C32" i="37" s="1"/>
  <c r="E83" i="37" l="1"/>
  <c r="C83" i="37" s="1"/>
  <c r="C81" i="37" s="1"/>
  <c r="C26" i="39"/>
  <c r="E26" i="37" s="1"/>
  <c r="C26" i="37" s="1"/>
  <c r="J11" i="39"/>
  <c r="P11" i="39"/>
  <c r="K11" i="39"/>
  <c r="C24" i="39"/>
  <c r="E24" i="37" s="1"/>
  <c r="C24" i="37" s="1"/>
  <c r="I11" i="39"/>
  <c r="C44" i="39" l="1"/>
  <c r="E44" i="37" s="1"/>
  <c r="C44" i="37" s="1"/>
  <c r="D11" i="39"/>
  <c r="F11" i="39"/>
  <c r="C23" i="39"/>
  <c r="E23" i="37" s="1"/>
  <c r="C23" i="37" s="1"/>
  <c r="E81" i="37"/>
  <c r="O11" i="39" l="1"/>
  <c r="C12" i="39"/>
  <c r="E12" i="37" l="1"/>
  <c r="C12" i="37" s="1"/>
  <c r="C38" i="39"/>
  <c r="E38" i="37" s="1"/>
  <c r="C38" i="37" s="1"/>
  <c r="H11" i="39"/>
  <c r="C29" i="36" l="1"/>
  <c r="C41" i="39"/>
  <c r="E41" i="37" s="1"/>
  <c r="C41" i="37" s="1"/>
  <c r="G11" i="39"/>
  <c r="C11" i="36" l="1"/>
  <c r="C9" i="36" s="1"/>
  <c r="E9" i="36" s="1"/>
  <c r="C11" i="39"/>
  <c r="G23" i="24" l="1"/>
  <c r="E21" i="24"/>
  <c r="F23" i="24"/>
  <c r="E23" i="48"/>
  <c r="F23" i="48"/>
  <c r="D12" i="48"/>
  <c r="C11" i="37"/>
  <c r="L11" i="37" s="1"/>
  <c r="E11" i="37"/>
  <c r="E18" i="31" l="1"/>
  <c r="F19" i="31"/>
  <c r="G19" i="31"/>
  <c r="D11" i="48"/>
  <c r="E12" i="48"/>
  <c r="F12" i="48"/>
  <c r="G21" i="24"/>
  <c r="E20" i="24"/>
  <c r="F21" i="24"/>
  <c r="E11" i="48" l="1"/>
  <c r="F11" i="48"/>
  <c r="H20" i="24"/>
  <c r="G20" i="24"/>
  <c r="F20" i="24"/>
  <c r="F18" i="31"/>
  <c r="G18" i="31"/>
</calcChain>
</file>

<file path=xl/sharedStrings.xml><?xml version="1.0" encoding="utf-8"?>
<sst xmlns="http://schemas.openxmlformats.org/spreadsheetml/2006/main" count="1444" uniqueCount="569">
  <si>
    <t>Đơn vị: Triệu đồng</t>
  </si>
  <si>
    <t>So sánh</t>
  </si>
  <si>
    <t>Nội dung</t>
  </si>
  <si>
    <t>Tuyệt đối</t>
  </si>
  <si>
    <t>A</t>
  </si>
  <si>
    <t>B</t>
  </si>
  <si>
    <t>3=2-1</t>
  </si>
  <si>
    <t>4=2/1</t>
  </si>
  <si>
    <t>I</t>
  </si>
  <si>
    <t>Nguồn thu ngân sách</t>
  </si>
  <si>
    <t>Thu ngân sách được hưởng theo phân cấp</t>
  </si>
  <si>
    <t>Thu bổ sung từ ngân sách cấp trên</t>
  </si>
  <si>
    <t>-</t>
  </si>
  <si>
    <t>Thu bổ sung cân đối ngân sách</t>
  </si>
  <si>
    <t>Thu bổ sung có mục tiêu</t>
  </si>
  <si>
    <t>Thu kết dư</t>
  </si>
  <si>
    <t>Thu chuyển nguồn từ năm trước chuyển sang</t>
  </si>
  <si>
    <t>II</t>
  </si>
  <si>
    <t>Chi ngân sách</t>
  </si>
  <si>
    <t>Chi bổ sung cho ngân sách cấp dưới</t>
  </si>
  <si>
    <t>Chi bổ sung cân đối ngân sách</t>
  </si>
  <si>
    <t>Chi bổ sung có mục tiêu</t>
  </si>
  <si>
    <t>Chi chuyển nguồn sang năm sau</t>
  </si>
  <si>
    <t>III</t>
  </si>
  <si>
    <t xml:space="preserve">        (2) Ngân sách xã không có nhiệm vụ chi bổ sung cho ngân sách cấp dưới.</t>
  </si>
  <si>
    <t>Đơn vị: Triệu đồng.</t>
  </si>
  <si>
    <t>So sánh (%)</t>
  </si>
  <si>
    <t>Bao gồm</t>
  </si>
  <si>
    <t>Tên đơn vị</t>
  </si>
  <si>
    <t xml:space="preserve">Bao gồm </t>
  </si>
  <si>
    <t>TỔNG SỐ</t>
  </si>
  <si>
    <t xml:space="preserve">       (2) Thu nội địa chi tiết từng khu vực thu, khoản thu.</t>
  </si>
  <si>
    <t xml:space="preserve">       (3) Thu NSNN trên địa bàn huyện, xã không có thu từ dầu thô, thu từ hoạt động xuất, nhập khẩu. Các chỉ tiêu cột 6, 7, 8, 9, 10, 11, 12, 13 chỉ ghi dòng tổng số.</t>
  </si>
  <si>
    <t>Ngân sách địa phương</t>
  </si>
  <si>
    <t>TỔNG CHI NSĐP</t>
  </si>
  <si>
    <t>CHI CÂN ĐỐI NSĐP</t>
  </si>
  <si>
    <t xml:space="preserve">Chi đầu tư phát triển </t>
  </si>
  <si>
    <t>Chi đầu tư cho các dự án</t>
  </si>
  <si>
    <t>Trong đó: Chia theo lĩnh vực</t>
  </si>
  <si>
    <t xml:space="preserve"> Chi giáo dục - đào tạo và dạy nghề</t>
  </si>
  <si>
    <t xml:space="preserve"> Chi khoa học và công nghệ</t>
  </si>
  <si>
    <t>Trong đó: Chia theo nguồn vốn</t>
  </si>
  <si>
    <t>Chi đầu tư từ nguồn thu tiền sử dụng đất</t>
  </si>
  <si>
    <t>Chi đầu tư từ nguồn thu xổ số kiến thiết</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</si>
  <si>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</si>
  <si>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</si>
  <si>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Chi thường xuyên</t>
  </si>
  <si>
    <t>Trong đó:</t>
  </si>
  <si>
    <t>IV</t>
  </si>
  <si>
    <t>Dự phòng ngân sách</t>
  </si>
  <si>
    <t>Chi tạo nguồn, điều chỉnh tiền lương</t>
  </si>
  <si>
    <t>CHI CÁC CHƯƠNG TRÌNH MỤC TIÊU</t>
  </si>
  <si>
    <t>Chi các chương trình mục tiêu quốc gia</t>
  </si>
  <si>
    <t>Chi các chương trình mục tiêu, nhiệm vụ</t>
  </si>
  <si>
    <t>C</t>
  </si>
  <si>
    <t>Chi đầu tư phát triển</t>
  </si>
  <si>
    <t>Chi giáo dục - đào tạo và dạy nghề</t>
  </si>
  <si>
    <t>Chi khoa học và công nghệ</t>
  </si>
  <si>
    <t xml:space="preserve">Chi quốc phòng </t>
  </si>
  <si>
    <t>Chi an ninh và trật tự an toàn xã hội</t>
  </si>
  <si>
    <t>Chi y tế, dân số và gia đình</t>
  </si>
  <si>
    <t>Chi văn hóa thông tin</t>
  </si>
  <si>
    <t>Chi phát thanh, truyền hình, thông tấn</t>
  </si>
  <si>
    <t>Chi thể dục thể thao</t>
  </si>
  <si>
    <t>Chi bảo vệ môi trường</t>
  </si>
  <si>
    <t>Chi các hoạt động kinh tế</t>
  </si>
  <si>
    <t>Chi hoạt động của cơ quan quản lý nhà nước, đảng, đoàn thể</t>
  </si>
  <si>
    <t>Chi bảo đảm xã hội</t>
  </si>
  <si>
    <t>Chi đầu tư khác</t>
  </si>
  <si>
    <t>Chi thường xuyên khác</t>
  </si>
  <si>
    <t xml:space="preserve">CHI CHUYỂN NGUỒN SANG NĂM SAU </t>
  </si>
  <si>
    <r>
      <rPr>
        <b/>
        <i/>
        <sz val="14"/>
        <rFont val="Times New Roman"/>
        <family val="1"/>
      </rPr>
      <t>Ghi chú</t>
    </r>
    <r>
      <rPr>
        <i/>
        <sz val="14"/>
        <rFont val="Times New Roman"/>
        <family val="1"/>
      </rPr>
      <t>:</t>
    </r>
    <r>
      <rPr>
        <i/>
        <sz val="12"/>
        <rFont val="Times New Roman"/>
        <family val="1"/>
      </rPr>
      <t xml:space="preserve"> (1) Ngân sách xã không có nhiệm vụ chi bổ sung cân đối cho ngân sách cấp dưới.</t>
    </r>
  </si>
  <si>
    <t>Tổng số</t>
  </si>
  <si>
    <t>Chi chương trình MTQG</t>
  </si>
  <si>
    <t>CÁC CƠ QUAN, TỔ CHỨC</t>
  </si>
  <si>
    <t>Trong đó</t>
  </si>
  <si>
    <t>Chi giao thông</t>
  </si>
  <si>
    <t>Chi nông nghiệp, lâm nghiệp, thủy lợi, thủy sản</t>
  </si>
  <si>
    <t>STT</t>
  </si>
  <si>
    <t>Số TT</t>
  </si>
  <si>
    <t>Tương đối (%)</t>
  </si>
  <si>
    <t>NGÂN SÁCH CẤP HUYỆN</t>
  </si>
  <si>
    <t>Tổng thu NSNN trên địa bàn</t>
  </si>
  <si>
    <t>I- Thu nội địa</t>
  </si>
  <si>
    <t>II- Thu từ hoạt động XNK</t>
  </si>
  <si>
    <t>1. Thu từ khu vực DNNN do trung ương quản lý</t>
  </si>
  <si>
    <t>2. Thu từ khu vực DNNN do địa phương quản lý</t>
  </si>
  <si>
    <t>1</t>
  </si>
  <si>
    <t>2</t>
  </si>
  <si>
    <t>3</t>
  </si>
  <si>
    <t>4</t>
  </si>
  <si>
    <t>5</t>
  </si>
  <si>
    <t>6</t>
  </si>
  <si>
    <t>7</t>
  </si>
  <si>
    <t>8</t>
  </si>
  <si>
    <t>9</t>
  </si>
  <si>
    <t>10</t>
  </si>
  <si>
    <t>11</t>
  </si>
  <si>
    <t>12</t>
  </si>
  <si>
    <t>13</t>
  </si>
  <si>
    <t>14</t>
  </si>
  <si>
    <t>Thị trấn Đăk Glei</t>
  </si>
  <si>
    <t>Xã Đăk Pék</t>
  </si>
  <si>
    <t>Xã Đăk Kroong</t>
  </si>
  <si>
    <t>Xã Đăk Môn</t>
  </si>
  <si>
    <t>Xã Đăk Long</t>
  </si>
  <si>
    <t>Xã Đăk Nhoong</t>
  </si>
  <si>
    <t>Xã Đăk Man</t>
  </si>
  <si>
    <t>Xã Đăk Plô</t>
  </si>
  <si>
    <t>Xã Đăk Choong</t>
  </si>
  <si>
    <t>Xã Xốp</t>
  </si>
  <si>
    <t>Xã Mường Hoong</t>
  </si>
  <si>
    <t>Xã Ngọc Linh</t>
  </si>
  <si>
    <t>Thu nội địa</t>
  </si>
  <si>
    <t>Thu từ dầu thô</t>
  </si>
  <si>
    <t>Ngân sách xã</t>
  </si>
  <si>
    <t>TÊN ĐƠN VỊ</t>
  </si>
  <si>
    <r>
      <t xml:space="preserve">Chi đầu tư phát triển </t>
    </r>
    <r>
      <rPr>
        <i/>
        <sz val="13.5"/>
        <rFont val="Times New Roman"/>
        <family val="1"/>
      </rPr>
      <t>(không kể Chương trình MTQG)</t>
    </r>
  </si>
  <si>
    <r>
      <t>Chi thường xuyên</t>
    </r>
    <r>
      <rPr>
        <i/>
        <sz val="13.5"/>
        <rFont val="Times New Roman"/>
        <family val="1"/>
      </rPr>
      <t xml:space="preserve"> (không kể Chương trình MTQG)</t>
    </r>
  </si>
  <si>
    <t xml:space="preserve">Văn phòng HĐND-UBND </t>
  </si>
  <si>
    <t>Phòng Nông nghiệp và Phát triển nông thôn</t>
  </si>
  <si>
    <t>Phòng Tư pháp</t>
  </si>
  <si>
    <t>Phòng Kinh tế và Hạ tầng</t>
  </si>
  <si>
    <t>Phòng Tài chính - Kế hoạch</t>
  </si>
  <si>
    <t>Phòng Y tế</t>
  </si>
  <si>
    <t>Phòng Dân tộc</t>
  </si>
  <si>
    <t>Phòng Nội vụ</t>
  </si>
  <si>
    <t xml:space="preserve">Phòng Văn hóa và Thông tin </t>
  </si>
  <si>
    <t>Thanh tra huyện</t>
  </si>
  <si>
    <t>Phòng Giáo dục và Đào tạo</t>
  </si>
  <si>
    <t>Phòng Lao động -Thương binh và Xã hội</t>
  </si>
  <si>
    <t>Phòng Tài nguyên và Môi trường</t>
  </si>
  <si>
    <t>Ban Tiếp công dân</t>
  </si>
  <si>
    <t>15</t>
  </si>
  <si>
    <t>Văn phòng Huyện ủy</t>
  </si>
  <si>
    <t>16</t>
  </si>
  <si>
    <t>Ủy ban Mặt trận TQVN huyện</t>
  </si>
  <si>
    <t>17</t>
  </si>
  <si>
    <t>Huyện Đoàn</t>
  </si>
  <si>
    <t>18</t>
  </si>
  <si>
    <t xml:space="preserve">Hội Liên hiệp Phụ nữ </t>
  </si>
  <si>
    <t>19</t>
  </si>
  <si>
    <t>Hội Nông dân</t>
  </si>
  <si>
    <t>20</t>
  </si>
  <si>
    <t>Hội Cựu Chiến binh</t>
  </si>
  <si>
    <t>21</t>
  </si>
  <si>
    <t>Liên đoàn Lao động huyện</t>
  </si>
  <si>
    <t>22</t>
  </si>
  <si>
    <t>Hội Chữ thập đỏ</t>
  </si>
  <si>
    <t>23</t>
  </si>
  <si>
    <t>Hội Thanh niên xung phong</t>
  </si>
  <si>
    <t>24</t>
  </si>
  <si>
    <t>Ban đại diện Hội người cao tuổi</t>
  </si>
  <si>
    <t>25</t>
  </si>
  <si>
    <t>Hội Khuyến học</t>
  </si>
  <si>
    <t>26</t>
  </si>
  <si>
    <t>Hội nạn nhân chất độc Da cam/Dioxin</t>
  </si>
  <si>
    <t>27</t>
  </si>
  <si>
    <t>Trung tâm Văn hóa - Thể thao - Du lịch và Truyền thông</t>
  </si>
  <si>
    <t>28</t>
  </si>
  <si>
    <t>Trung tâm Dịch vụ nông nghiệp</t>
  </si>
  <si>
    <t>29</t>
  </si>
  <si>
    <t>Công An huyện</t>
  </si>
  <si>
    <t>30</t>
  </si>
  <si>
    <t>Huyện Đội</t>
  </si>
  <si>
    <t>31</t>
  </si>
  <si>
    <t>Ngân hàng CSXH</t>
  </si>
  <si>
    <t>32</t>
  </si>
  <si>
    <t>Hạt Kiểm lâm</t>
  </si>
  <si>
    <t>33</t>
  </si>
  <si>
    <t>Trung tâm bồi dưỡng Chính trị</t>
  </si>
  <si>
    <t>34</t>
  </si>
  <si>
    <t>Trung tâm Giáo dục nghề nghiệp - GDTX</t>
  </si>
  <si>
    <t>35</t>
  </si>
  <si>
    <t>Trường Mầm non xã Mường Hoong</t>
  </si>
  <si>
    <t>36</t>
  </si>
  <si>
    <t>Trường Mầm non xã Xốp</t>
  </si>
  <si>
    <t>37</t>
  </si>
  <si>
    <t>Trường Mầm non xã Đăk Plô</t>
  </si>
  <si>
    <t>38</t>
  </si>
  <si>
    <t>Trường Mầm non xã Đăk Choong</t>
  </si>
  <si>
    <t>39</t>
  </si>
  <si>
    <t>Trường Mầm non xã Đăk Man</t>
  </si>
  <si>
    <t>40</t>
  </si>
  <si>
    <t>Trường Mầm non thị trấn Đăk Glei</t>
  </si>
  <si>
    <t>41</t>
  </si>
  <si>
    <t>Trường Mầm non xã Đăk Kroong</t>
  </si>
  <si>
    <t>42</t>
  </si>
  <si>
    <t>Trường Mầm non xã Ngọc Linh</t>
  </si>
  <si>
    <t>43</t>
  </si>
  <si>
    <t>Trường Mầm non xã Đăk Môn</t>
  </si>
  <si>
    <t>44</t>
  </si>
  <si>
    <t>Trường Mầm non xã Đăk Nhoong</t>
  </si>
  <si>
    <t>45</t>
  </si>
  <si>
    <t>Trường Mầm non xã Đăk Pék</t>
  </si>
  <si>
    <t>46</t>
  </si>
  <si>
    <t>Trường Mầm non xã Đăk Long</t>
  </si>
  <si>
    <t>47</t>
  </si>
  <si>
    <t>Trường Tiểu học Kim Đồng</t>
  </si>
  <si>
    <t>48</t>
  </si>
  <si>
    <t>49</t>
  </si>
  <si>
    <t>50</t>
  </si>
  <si>
    <t>Trường Tiểu học xã Đăk Kroong</t>
  </si>
  <si>
    <t>51</t>
  </si>
  <si>
    <t>52</t>
  </si>
  <si>
    <t>Trường Tiểu học Võ Thị Sáu</t>
  </si>
  <si>
    <t>53</t>
  </si>
  <si>
    <t>Trường Tiểu học xã Đăk Long</t>
  </si>
  <si>
    <t>54</t>
  </si>
  <si>
    <t>Trường Tiểu học xã Đăk Môn</t>
  </si>
  <si>
    <t>55</t>
  </si>
  <si>
    <t>Trường Tiểu học thị trấn Đăk Glei</t>
  </si>
  <si>
    <t>56</t>
  </si>
  <si>
    <t>Trường Tiểu học và THCS Lý Tự Trọng</t>
  </si>
  <si>
    <t>57</t>
  </si>
  <si>
    <t>Trường Tiểu học-THCS xã Đăk Nhoong</t>
  </si>
  <si>
    <t>58</t>
  </si>
  <si>
    <t>59</t>
  </si>
  <si>
    <t>Trường Tiểu học-THCS xã Đăk Plô</t>
  </si>
  <si>
    <t>60</t>
  </si>
  <si>
    <t>Trường THCS thị trấn Đăk Glei</t>
  </si>
  <si>
    <t>61</t>
  </si>
  <si>
    <t>Trường Tiểu học-THCS xã Đăk Man</t>
  </si>
  <si>
    <t>62</t>
  </si>
  <si>
    <t>Trường PTDTBT-THCS xã Đăk Choong</t>
  </si>
  <si>
    <t>63</t>
  </si>
  <si>
    <t>64</t>
  </si>
  <si>
    <t>Trường THCS xã Đăk Kroong</t>
  </si>
  <si>
    <t>65</t>
  </si>
  <si>
    <t>Trường THCS xã Đăk Môn</t>
  </si>
  <si>
    <t>66</t>
  </si>
  <si>
    <t>Trường Tiểu học - THCS xã Xốp</t>
  </si>
  <si>
    <t>67</t>
  </si>
  <si>
    <t>Trường PTDTBT-THCS xã Đăk Long</t>
  </si>
  <si>
    <t>68</t>
  </si>
  <si>
    <t>Trường THCS xã Đăk Pék</t>
  </si>
  <si>
    <t>69</t>
  </si>
  <si>
    <t>KP hoạt động Trung tâm học tập cộng đồng 12 xã, Thị trấn</t>
  </si>
  <si>
    <t>Ban QLDA Đầu tư xây dựng</t>
  </si>
  <si>
    <t xml:space="preserve">                                                                                                                                                                                                                        </t>
  </si>
  <si>
    <t>TT</t>
  </si>
  <si>
    <t>Chi phát thanh truyền hình thông tấn</t>
  </si>
  <si>
    <t>Chi hoạt động của cơ quan quản lý nhà nước, Đảng, Đoàn thể</t>
  </si>
  <si>
    <t>Ban quản lý dự án đầu tư xây dựng</t>
  </si>
  <si>
    <r>
      <t xml:space="preserve">Phòng Tài nguyên và Môi trường </t>
    </r>
    <r>
      <rPr>
        <i/>
        <sz val="13.5"/>
        <color theme="1"/>
        <rFont val="Times New Roman"/>
        <family val="1"/>
        <charset val="163"/>
      </rPr>
      <t>(thực hiện các nhiệm vụ quản lý đất đai từ nguồn thu tiền sử dụng đất)</t>
    </r>
  </si>
  <si>
    <t>Biểu số 37</t>
  </si>
  <si>
    <t>Chi Y tê, dân số và gia đình</t>
  </si>
  <si>
    <t>Chi hoạt động của cơ quan QLNN, Đảng, đoàn thể</t>
  </si>
  <si>
    <t>NGÂN SÁCH XÃ</t>
  </si>
  <si>
    <t>Chi thuộc nhiệm vụ của ngân sách cấp xã</t>
  </si>
  <si>
    <t>Chi thuộc nhiệm vụ của ngân sách cấp huyện</t>
  </si>
  <si>
    <t>TỔNG NGUỒN THU NSĐP</t>
  </si>
  <si>
    <t>Thu NSĐP được hưởng theo phân cấp</t>
  </si>
  <si>
    <t>Thu NSĐP hưởng 100%</t>
  </si>
  <si>
    <t>Thu NSĐP hưởng từ các khoản thu phân chia</t>
  </si>
  <si>
    <t>V</t>
  </si>
  <si>
    <t>Tổng chi cân đối NSĐP</t>
  </si>
  <si>
    <t>Chi các chương trình mục tiêu</t>
  </si>
  <si>
    <t>5=3/1</t>
  </si>
  <si>
    <t>6=4/2</t>
  </si>
  <si>
    <t>TỔNG THU NSNN</t>
  </si>
  <si>
    <t>Thuế thu nhập cá nhân</t>
  </si>
  <si>
    <t>Thuế bảo vệ môi trường</t>
  </si>
  <si>
    <t>Lệ phí trước bạ</t>
  </si>
  <si>
    <t xml:space="preserve">Thu phí, lệ phí </t>
  </si>
  <si>
    <t xml:space="preserve"> Phí và lệ phí trung ương</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</si>
  <si>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</si>
  <si>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</si>
  <si>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</si>
  <si>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</si>
  <si>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</si>
  <si>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</si>
  <si>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</si>
  <si>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</si>
  <si>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</si>
  <si>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từ hoạt động xuất, nhập khẩu</t>
  </si>
  <si>
    <t>Thu viện trợ</t>
  </si>
  <si>
    <r>
      <rPr>
        <b/>
        <i/>
        <sz val="14"/>
        <rFont val="Times New Roman"/>
        <family val="1"/>
      </rPr>
      <t>Ghi chú</t>
    </r>
    <r>
      <rPr>
        <i/>
        <sz val="14"/>
        <rFont val="Times New Roman"/>
        <family val="1"/>
      </rPr>
      <t>:</t>
    </r>
  </si>
  <si>
    <t>(2) Doanh nghiệp nhà nước do địa phương quản lý là doanh nghiệp do Ủy ban nhân dân cấp tỉnh đại diện Nhà nước chủ sở hữu 100% vốn điều lệ.</t>
  </si>
  <si>
    <t>(4) Doanh nghiệp khu vực kinh tế ngoài quốc doanh là các doanh nghiệp thành lập theo Luật doanh nghiệp, Luật các tổ chức tín dụng,</t>
  </si>
  <si>
    <t xml:space="preserve">  trừ các doanh nghiệp nhà nước do trung ương, địa phương quản lý, doanh nghiệp có vốn đầu tư nước ngoài nêu trên.</t>
  </si>
  <si>
    <t xml:space="preserve">(5) Thu ngân sách nhà nước trên địa bàn, thu ngân sách địa phương cấp huyện, xã không có thu từ cổ tức, lợi nhuận được chia của Nhà nước </t>
  </si>
  <si>
    <t xml:space="preserve"> và lợi nhuận sau thuế còn lại sau khi trích lập các quỹ của doanh nghiệp nhà nước,chênh lệch thu, chi Ngân hàng Nhà nước, thu từ dầu thô, </t>
  </si>
  <si>
    <t xml:space="preserve"> thu từ hoạt động xuất, nhập khẩu. Thu chênh lệch thu, chi Ngân hàng Nhà nước chỉ áp dụng đối với thành phố Hà Nội.</t>
  </si>
  <si>
    <t xml:space="preserve">  Chi giáo dục - đào tạo và dạy nghề</t>
  </si>
  <si>
    <t>VI</t>
  </si>
  <si>
    <t>NỘI DUNG</t>
  </si>
  <si>
    <t>Ghi chú: Ngân sách huyện, xã không có nhiệm vụ chi bổ sung quỹ dự trữ tài chính.</t>
  </si>
  <si>
    <t xml:space="preserve">              Đối với các chỉ tiêu chi NSĐP, so sánh dự toán năm kế hoạch với dự toán năm hiện hành.</t>
  </si>
  <si>
    <t xml:space="preserve">         (3) Đối với các chỉ tiêu thu NSĐP, so sánh dự toán năm kế hoạch với ước thực hiện năm hiện hành. </t>
  </si>
  <si>
    <t xml:space="preserve">               thu - chi quỹ dự trữ tài chính, bội chi NSĐP, vay và chi trả nợ gốc.</t>
  </si>
  <si>
    <t xml:space="preserve">         (2) Theo quy định tại Điều 7, Điều 11 Luật NSNN, ngân sách huyện, xã không có nhiệm vụ chi trả nợ lãi vay,</t>
  </si>
  <si>
    <t xml:space="preserve">              thường vụ Quốc hội quyết định cộng với (+) số bội chi ngân sách địa phương (nếu có) hoặc trừ đi (-) số bội thu ngân sách địa phương và chi trả nợ lãi (nếu có).</t>
  </si>
  <si>
    <r>
      <rPr>
        <b/>
        <i/>
        <sz val="14"/>
        <rFont val="Times New Roman"/>
        <family val="1"/>
      </rPr>
      <t>Ghi chú</t>
    </r>
    <r>
      <rPr>
        <i/>
        <sz val="10"/>
        <rFont val="Times New Roman"/>
        <family val="1"/>
      </rPr>
      <t>:</t>
    </r>
    <r>
      <rPr>
        <i/>
        <sz val="12"/>
        <rFont val="Times New Roman"/>
        <family val="1"/>
      </rPr>
      <t>(1) Năm đầu thời kỳ ổn định ngân sách, dự toán chi đầu tư phát triển ngân sách địa phương được xác định bằng định mức phân bổ chi đầu tư phát triển do Ủy ban</t>
    </r>
  </si>
  <si>
    <t>Thu từ quỹ dự trữ tài chính</t>
  </si>
  <si>
    <t>Biểu mẫu số 15</t>
  </si>
  <si>
    <t>Biểu mẫu số 16</t>
  </si>
  <si>
    <t xml:space="preserve">(1) Doanh nghiệp nhà nước do trung ương quản lý là doanh nghiệp do bộ, cơ quan ngang bộ, cơ quan thuộc Chính phủ, cơ quan khác ở trung ương </t>
  </si>
  <si>
    <t xml:space="preserve"> đại diện Nhà nước chủ sở hữu 100% vốn điều lệ.</t>
  </si>
  <si>
    <t xml:space="preserve">(3) Doanh nghiệp có vốn đầu tư nước ngoài là các doanh nghiệp mà phần vốn do tổ chức, cá nhân nước ngoài sở hữu từ 51% vốn điều lệ trở lên </t>
  </si>
  <si>
    <t xml:space="preserve"> hoặc có đa số thành viên hợp danh là cá nhân nước ngoài đối với tổ chức kinh tế là công ty hợp danh.</t>
  </si>
  <si>
    <t>Biểu mẫu số 17</t>
  </si>
  <si>
    <r>
      <t xml:space="preserve">  </t>
    </r>
    <r>
      <rPr>
        <b/>
        <i/>
        <sz val="14"/>
        <rFont val="Times New Roman"/>
        <family val="1"/>
      </rPr>
      <t>Ghi chú</t>
    </r>
    <r>
      <rPr>
        <i/>
        <sz val="10"/>
        <rFont val="Times New Roman"/>
        <family val="1"/>
      </rPr>
      <t>:</t>
    </r>
    <r>
      <rPr>
        <i/>
        <sz val="12"/>
        <rFont val="Times New Roman"/>
        <family val="1"/>
      </rPr>
      <t xml:space="preserve">(1) Năm đầu thời kỳ ổn định ngân sách, dự toán chi đầu tư phát triển ngân sách địa phương được xác định bằng </t>
    </r>
  </si>
  <si>
    <t xml:space="preserve">                định mức phân bổ chi đầu tư phát triển do Ủy ban thường vụ Quốc hội quyết định cộng với (+) số bội chi ngân sách </t>
  </si>
  <si>
    <t xml:space="preserve">               địa phương (nếu có) hoặc trừ đi (-) số bội thu ngân sách địa phương và chi trả nợ lãi (nếu có).</t>
  </si>
  <si>
    <t xml:space="preserve">        (2) Theo quy định tại Điều 7, Điều 11 và Điều 39 Luật NSNN, ngân sách huyện, xã không có nhiệm vụ chi </t>
  </si>
  <si>
    <t xml:space="preserve">             nghiên cứu khoa học và công nghệ, chi trả lãi vay, chi bổ sung quỹ dự trữ tài chính.</t>
  </si>
  <si>
    <t xml:space="preserve">So sánh </t>
  </si>
  <si>
    <t>Tổng thu NSNN</t>
  </si>
  <si>
    <t>Thu NSĐP</t>
  </si>
  <si>
    <t>Dự toán năm 2022</t>
  </si>
  <si>
    <t>So sánh (*)</t>
  </si>
  <si>
    <t xml:space="preserve">    (*) Đối với các chỉ tiêu thu NSĐP, so sánh dự toán năm kế hoạch với ước thực hiện năm hiện hành; Đối với các chỉ tiêu chi NSĐP, so sánh dự toán năm kế hoạch với dự toán năm hiện hành.</t>
  </si>
  <si>
    <t xml:space="preserve">Thu từ khu vực DNNN do trung ương quản lý </t>
  </si>
  <si>
    <t>Thuế giá trị gia tăng</t>
  </si>
  <si>
    <t>Thuế thu nhập doanh nghiệp</t>
  </si>
  <si>
    <t>Thuế tài nguyên</t>
  </si>
  <si>
    <t xml:space="preserve">Thu từ khu vực DNNN do địa phương quản lý </t>
  </si>
  <si>
    <t>+ Thuế tài nguyên rừng</t>
  </si>
  <si>
    <t>+ Thuế tài nguyên khác</t>
  </si>
  <si>
    <t>Thu từ khu vực doanh nghiệp có vốn đầu tư nước ngoài</t>
  </si>
  <si>
    <t>Thu từ khu vực kinh tế ngoài quốc doanh</t>
  </si>
  <si>
    <t>Thuế TTĐB hàng nội địa</t>
  </si>
  <si>
    <t>+ Thuế tài nguyên nước</t>
  </si>
  <si>
    <t xml:space="preserve"> Phí và lệ phí địa phương</t>
  </si>
  <si>
    <t>+ Phí bảo vệ môi trường khai thác khoáng sản</t>
  </si>
  <si>
    <t>+ Lệ phí môn bài</t>
  </si>
  <si>
    <t>+ Phí lệ phí khác</t>
  </si>
  <si>
    <t>Từ nguồn thu tiền sử dụng đất khác</t>
  </si>
  <si>
    <t xml:space="preserve">Thu hồi vốn, thu cổ tức </t>
  </si>
  <si>
    <t>Lợi nhuận được chia của Nhà nước và lợi nhuận sau thuế còn lại sau khi trích lập các quỹ của doanh nghiệp nhà nước</t>
  </si>
  <si>
    <t xml:space="preserve">Chênh lệch thu chi Ngân hàng Nhà nước </t>
  </si>
  <si>
    <t xml:space="preserve">  Chi khoa học và công nghệ</t>
  </si>
  <si>
    <t>Chi trả nợ lãi các khoản do chính quyền địa phương vay</t>
  </si>
  <si>
    <t>Chi bổ sung quỹ dự trữ tài chính</t>
  </si>
  <si>
    <t>Bổ sung kinh phí thực hiện nhiệm vụ đảm bảo trật tự an toàn giao thông</t>
  </si>
  <si>
    <t>Biểu số 30</t>
  </si>
  <si>
    <t>Số
TT</t>
  </si>
  <si>
    <r>
      <rPr>
        <b/>
        <i/>
        <sz val="14"/>
        <rFont val="Times New Roman"/>
        <family val="1"/>
      </rPr>
      <t>Ghi chú</t>
    </r>
    <r>
      <rPr>
        <i/>
        <sz val="12"/>
        <rFont val="Times New Roman"/>
        <family val="1"/>
      </rPr>
      <t>: (1) Theo quy định tại Điều 7, Điều 11 Luật NSNN, ngân sách huyện không có thu từ quỹ dự trữ tài chính, bội chi NSĐP.</t>
    </r>
  </si>
  <si>
    <t xml:space="preserve">        (3) Đối với các chỉ tiêu thu NSĐP, so sánh dự toán năm kế hoạch với ước thực hiện năm hiện hành. </t>
  </si>
  <si>
    <t>Biểu số 32</t>
  </si>
  <si>
    <t>3. Thu từ khu vực doanh nghiệp có vốn đầu tư nước ngoài</t>
  </si>
  <si>
    <t>4. Thu từ khu vực kinh tế ngoài quốc doanh</t>
  </si>
  <si>
    <t>5. Thuế thu nhập cá nhân</t>
  </si>
  <si>
    <t>6. Lệ phí trước bạ</t>
  </si>
  <si>
    <t xml:space="preserve">7. Thu phí, lệ phí </t>
  </si>
  <si>
    <t>8. Thuế sử dụng đất phi nông nghiệp</t>
  </si>
  <si>
    <t>9. Tiền cho thuê đất, thuê mặt nước</t>
  </si>
  <si>
    <t>10. Thu tiền sử dụng đất</t>
  </si>
  <si>
    <t>11. Thu tiền cấp quyền khai thác khoáng sản</t>
  </si>
  <si>
    <t>12. Thu khác ngân sách</t>
  </si>
  <si>
    <t>Biểu số 33</t>
  </si>
  <si>
    <t>Biểu số 34</t>
  </si>
  <si>
    <t xml:space="preserve">CHI BỔ SUNG CÂN ĐỐI CHO NGÂN SÁCH CẤP DƯỚI </t>
  </si>
  <si>
    <t>CHI NGÂN SÁCH CẤP HUYỆN THEO LĨNH VỰC</t>
  </si>
  <si>
    <t xml:space="preserve">                    (2) Năm đầu thời kỳ ổn định ngân sách, dự toán chi đầu tư phát triển ngân sách địa phương được xác định bằng </t>
  </si>
  <si>
    <t xml:space="preserve">                         định mức phân bổ chi đầu tư phát triển do Ủy ban thường vụ Quốc hội quyết định cộng với (+) số bội chi ngân sách </t>
  </si>
  <si>
    <t xml:space="preserve">                         địa phương (nếu có) hoặc trừ đi (-) số bội thu ngân sách địa phương và chi trả nợ lãi (nếu có).</t>
  </si>
  <si>
    <t xml:space="preserve">         (3) Theo quy định tại Điều 7, Điều 11 và Điều 39 Luật NSNN, ngân sách huyện, xã không có nhiệm vụ chi nghiên cứu khoa học</t>
  </si>
  <si>
    <t xml:space="preserve">               và công nghệ, chi trả lãi vay, chi bổ sung quỹ dự trữ tài chính.</t>
  </si>
  <si>
    <t>Biểu số 35</t>
  </si>
  <si>
    <t>Chi dự phòng ngân sách</t>
  </si>
  <si>
    <t>Trường Phổ thông DTBT-Tiểu học xã Đăk Choong</t>
  </si>
  <si>
    <t>CHI DỰ PHÒNG NGÂN SÁCH</t>
  </si>
  <si>
    <t>Biểu số 36</t>
  </si>
  <si>
    <t>jjjj</t>
  </si>
  <si>
    <t>Chi An ninh - Quốc phòng</t>
  </si>
  <si>
    <t>Biểu  số 39</t>
  </si>
  <si>
    <t xml:space="preserve">Chia ra </t>
  </si>
  <si>
    <t>Số bổ sung cân đối từ ngân sách cấp trên</t>
  </si>
  <si>
    <t>Số bổ sung thực hiện cải cách tiền lương</t>
  </si>
  <si>
    <t>Thu NSĐP  hưởng 100%</t>
  </si>
  <si>
    <t>Thu phân chia</t>
  </si>
  <si>
    <t>Trong đó: Phần NSĐP được hưởng</t>
  </si>
  <si>
    <t>2=3+5</t>
  </si>
  <si>
    <t>9=2+6+7+8</t>
  </si>
  <si>
    <t>Biểu số 41</t>
  </si>
  <si>
    <t>Tổng chi ngân sách địa phương</t>
  </si>
  <si>
    <t>Tổng chi cân đối ngân sách địa phương</t>
  </si>
  <si>
    <t>Chi chương trình mục tiêu</t>
  </si>
  <si>
    <t>Tổng  số</t>
  </si>
  <si>
    <t>Bổ sung vốn đầu tư để thực hiện các chương trình mục tiêu, nhiệm vụ</t>
  </si>
  <si>
    <t>Bổ sung vốn sự nghiệp thực hiện các chế độ, chính sách</t>
  </si>
  <si>
    <t>Bổ sung thực hiện các chương trình mục tiêu quốc gia</t>
  </si>
  <si>
    <t>Trong đó: Chi đầu tư từ nguồn thu tiền sử dụng đất</t>
  </si>
  <si>
    <t>Trong đó: Chi giáo dục, đào tạo và dạy nghề</t>
  </si>
  <si>
    <t>1=2+9+13</t>
  </si>
  <si>
    <t>2=3+5+7+8</t>
  </si>
  <si>
    <t>9=10+11+12</t>
  </si>
  <si>
    <r>
      <rPr>
        <b/>
        <i/>
        <sz val="12"/>
        <rFont val="Times New Roman"/>
        <family val="1"/>
      </rPr>
      <t>Ghi chú</t>
    </r>
    <r>
      <rPr>
        <i/>
        <sz val="12"/>
        <rFont val="Times New Roman"/>
        <family val="1"/>
      </rPr>
      <t>: (1) Chi ngân sách tỉnh chi tiết đến từng huyện; chi ngân sách huyện chi tiết đến từng xã.</t>
    </r>
  </si>
  <si>
    <t xml:space="preserve">      (2) Theo quy định tại Điều 7, Điều 11 và Điều 39 Luật NSNN, ngân sách huyện, xã không có nhiệm vụ chi nghiên cứu khoa học và công nghệ.</t>
  </si>
  <si>
    <t>Biểu số 42</t>
  </si>
  <si>
    <t>Bổ sung vốn sự nghiệp thực hiện các chế độ, chính sách, nhiệm vụ</t>
  </si>
  <si>
    <t>1=2+3+4</t>
  </si>
  <si>
    <t>Biểu số 46</t>
  </si>
  <si>
    <t>Năng lực thiết kế</t>
  </si>
  <si>
    <t>Thời gian KC-HT</t>
  </si>
  <si>
    <t xml:space="preserve">Quyết định đầu tư </t>
  </si>
  <si>
    <t>Tổng mức đầu tư được duyệt</t>
  </si>
  <si>
    <t>Thực hiện đầu tư</t>
  </si>
  <si>
    <t>Nhà làm việc của cơ quan huyện ủy Đăk Glei</t>
  </si>
  <si>
    <t>Dự án nhóm C</t>
  </si>
  <si>
    <t>1333; 29/10/2019</t>
  </si>
  <si>
    <t>San ủi mặt bằng khu trung tâm huyện</t>
  </si>
  <si>
    <t>TT Đăk Glei</t>
  </si>
  <si>
    <t>Dự án khai thác quỹ đất để đầu tư phát triển kết cấu hạ tầng huyện Đăk Glei</t>
  </si>
  <si>
    <t xml:space="preserve">Đường GTNT nội thôn nú vai từ nhà rông ra đường HCM giai đoạn 3 </t>
  </si>
  <si>
    <t>Đăk Kroong</t>
  </si>
  <si>
    <t xml:space="preserve">Trường Tiểu học thị trấn Đăk Glei  </t>
  </si>
  <si>
    <t>Đăk Pek</t>
  </si>
  <si>
    <t>Phân cấp thực hiện nhiệm vụ chi đo đạc, cấp giấy chứng nhận quản lý đất đai (cân đối)</t>
  </si>
  <si>
    <t>Bổ sung có mục tiêu cho ngân sách cấp dưới</t>
  </si>
  <si>
    <t>KP huấn luyện Dân quân tự vệ toàn huyện (Phân khai chi tiết khi KH huấn luyện được phê duyệt)</t>
  </si>
  <si>
    <t>Bổ sung thực hiện các chương trình MTQG</t>
  </si>
  <si>
    <t>Chi chuyểnnguồn sang năm sau</t>
  </si>
  <si>
    <r>
      <rPr>
        <b/>
        <i/>
        <sz val="12"/>
        <rFont val="Times New Roman"/>
        <family val="1"/>
      </rPr>
      <t>Ghi chú</t>
    </r>
    <r>
      <rPr>
        <i/>
        <sz val="12"/>
        <rFont val="Times New Roman"/>
        <family val="1"/>
      </rPr>
      <t>:(1) Thu ngân sách nhà nước trên địa bàn tỉnh chi tiết đến từng huyện; thu ngân sách nhà nước trên địa bàn huyện chi tiết đến từng xã.</t>
    </r>
  </si>
  <si>
    <t>1.1</t>
  </si>
  <si>
    <t>1.2</t>
  </si>
  <si>
    <t>1.3</t>
  </si>
  <si>
    <t>2.1</t>
  </si>
  <si>
    <t>2.2</t>
  </si>
  <si>
    <t>Địa điểm XD</t>
  </si>
  <si>
    <t>Ghi chú</t>
  </si>
  <si>
    <t>Số QĐ; ngày, tháng, năm ban hành</t>
  </si>
  <si>
    <t xml:space="preserve">Tổng số (tất cả các nguồn vốn </t>
  </si>
  <si>
    <t>NS trung ương</t>
  </si>
  <si>
    <t>NS địa phương</t>
  </si>
  <si>
    <t>Phân cấp ngân sách huyện hưởng theo dự toán giao cân đối</t>
  </si>
  <si>
    <t>A1</t>
  </si>
  <si>
    <t>Nguồn cân đối NSĐP theo tiêu chí quy đinh tại quyết định số 26/2020/QĐ-TTg</t>
  </si>
  <si>
    <t>Chi hoạt động của cơ quan quản lý nhà nước</t>
  </si>
  <si>
    <t>(1)</t>
  </si>
  <si>
    <t>(2)</t>
  </si>
  <si>
    <t>Nhà làm việc chính Huyện ủy</t>
  </si>
  <si>
    <t>380; 5/5/2021</t>
  </si>
  <si>
    <t>2497; 15/12/2020</t>
  </si>
  <si>
    <t>934; 22/10/2021</t>
  </si>
  <si>
    <t>A2</t>
  </si>
  <si>
    <t>*</t>
  </si>
  <si>
    <t>Phân cấp đầu tư từ nguồn thu tiền sử dụng đất trong cân đối</t>
  </si>
  <si>
    <t>Các hoạt động kinh tế</t>
  </si>
  <si>
    <t>10 17/4/2020</t>
  </si>
  <si>
    <t>344; 14/4/2021</t>
  </si>
  <si>
    <t>Điều tiết ngân sách</t>
  </si>
  <si>
    <t>**</t>
  </si>
  <si>
    <t>A3</t>
  </si>
  <si>
    <t>839; 05/9/2021</t>
  </si>
  <si>
    <t>* Nguồn Thu tiền sử dụng đất và Nguồn thu tiền sử dụng đất từ dự án khai thác quỹ đất, nguồn thu bán đấu giá đất và tài sản trên đất để tạo vốn đầu tư CSHT được thực hiện khi có nguồn thu</t>
  </si>
  <si>
    <t>Phân cấp cân đối theo tiêu chí tại NQ 63/2020/NQ-HĐND</t>
  </si>
  <si>
    <t>070</t>
  </si>
  <si>
    <t>CHI BỔ SUNG CÓ MỤC TIÊU CHO NS XÃ</t>
  </si>
  <si>
    <t>CHI CHUYỂN NGUỒN SANG NS NĂM SAU</t>
  </si>
  <si>
    <t xml:space="preserve">     Đơn vị: Triệu đồng</t>
  </si>
  <si>
    <t>(Kèm theo Nghị quyết số           /NQ-HĐND ngày        /12/2021 của Hội đồng nhân dân huyện Đăk Glei)</t>
  </si>
  <si>
    <t>Chưa phân bổ chi tiết (*)</t>
  </si>
  <si>
    <t>Chi khác ngân sách</t>
  </si>
  <si>
    <t>TỔNG CỘNG (A+B)</t>
  </si>
  <si>
    <t>NỘI DUNG CHI</t>
  </si>
  <si>
    <t xml:space="preserve"> CÂN ĐỐI NGÂN SÁCH ĐỊA PHƯƠNG NĂM 2023</t>
  </si>
  <si>
    <t>(Kèm theo Nghị quyết số           /NQ-HĐND ngày        /12/2022 của Hội đồng nhân dân huyện Đăk Glei)</t>
  </si>
  <si>
    <t>Ước thực hiện năm 2022</t>
  </si>
  <si>
    <t>Dự toán năm 2023</t>
  </si>
  <si>
    <t>CÂN ĐỐI NGUỒN THU, CHI DỰ TOÁN NGÂN SÁCH CẤP HUYỆN VÀ NGÂN SÁCH XÃ NĂM 2023</t>
  </si>
  <si>
    <t>DỰ TOÁN CHI NGÂN SÁCH ĐỊA PHƯƠNG, CHI NGÂN SÁCH CẤP HUYỆN 
VÀ CHI NGÂN SÁCH XÃ THEO CƠ CẤU CHI NĂM 2023</t>
  </si>
  <si>
    <t>Ngân sách  huyện</t>
  </si>
  <si>
    <t>Chi ngân sách cấp huyện</t>
  </si>
  <si>
    <t>BSMT cho ngân sách xã</t>
  </si>
  <si>
    <t>Chi Đầu tư phát triển</t>
  </si>
  <si>
    <t>Chi đầu tư xây dựng cơ bản vốn trong nước</t>
  </si>
  <si>
    <t>Chi Đầu tư từ nguồn sử dụng đất</t>
  </si>
  <si>
    <t>Chi đầu tư dự án</t>
  </si>
  <si>
    <t xml:space="preserve">Chi sự nghiệp quản lý đất đai </t>
  </si>
  <si>
    <t>Chi Giáo dục - đào tạo và dạy nghề</t>
  </si>
  <si>
    <t>Chi Khoa học và công nghệ</t>
  </si>
  <si>
    <t>2a</t>
  </si>
  <si>
    <t>2=2a+2b</t>
  </si>
  <si>
    <t xml:space="preserve">         (2) Theo quy định tại Điều 7, Điều 11 và Điều 39 Luật NSNN, ngân sách huyện, xã không có nhiệm vụ chi nghiên cứu khoa học và công nghệ, chi trả lãi vay, chi bổ sung quỹ dự trữ tài chính.</t>
  </si>
  <si>
    <r>
      <rPr>
        <b/>
        <i/>
        <sz val="12"/>
        <rFont val="Times New Roman"/>
        <family val="1"/>
      </rPr>
      <t>Ghi chú</t>
    </r>
    <r>
      <rPr>
        <i/>
        <sz val="12"/>
        <rFont val="Times New Roman"/>
        <family val="1"/>
      </rPr>
      <t>:(1) Năm đầu thời kỳ ổn định ngân sách, dự toán chi đầu tư phát triển ngân sách địa phương được xác định bằng định mức phân bổ chi đầu tư phát triển do Ủy ban  thường vụ Quốc hội quyết định cộng với (+) số bội chi ngân sách địa phương (nếu có) hoặc trừ đi (-) số bội thu ngân sách địa phương và chi trả nợ lãi (nếu có).</t>
    </r>
  </si>
  <si>
    <t xml:space="preserve">Chi các chương trình mục tiêu quốc gia </t>
  </si>
  <si>
    <t>Chương trình mục tiêu quốc gia giảm nghèo bền vững giai đoạn 2021-2025</t>
  </si>
  <si>
    <t>Chương trình mục tiêu quốc gia phát triển kinh tế - xã hội vùng đồng bào dân tộc thiểu số và miền núi giai đoạn 2021-2030, giai đoạn I: 2021 - 2025</t>
  </si>
  <si>
    <t>Chương trình mục tiêu quốc gia xây dựng nông thôn mới giai đoạn 2021-2025</t>
  </si>
  <si>
    <t>Kinh phí thực hiện nhiệm vụ đảm bảo trật tự an toàn giao thông</t>
  </si>
  <si>
    <t>CHI CHUYỂN NGUỒN SANG NĂM SAU</t>
  </si>
  <si>
    <t>(Kèm theo Nghị quyết số         /NQ-HĐND ngày      /12/2022 của Hội đồng nhân dân huyện Đăk Glei)</t>
  </si>
  <si>
    <t>DỰ TOÁN THU NGÂN SÁCH NHÀ NƯỚC TRÊN ĐỊA BÀN TỪNG XÃ THEO LĨNH VỰC NĂM 2023</t>
  </si>
  <si>
    <t>DỰ TOÁN CHI NGÂN SÁCH CẤP HUYỆN THEO LĨNH VỰC NĂM 2023</t>
  </si>
  <si>
    <t>Chi quốc phòng</t>
  </si>
  <si>
    <t>Chi Y tế, dân số và gia đình</t>
  </si>
  <si>
    <t>Chi Văn hóa thông tin</t>
  </si>
  <si>
    <t>Chi Phát thanh, truyền hình, thông tấn</t>
  </si>
  <si>
    <t>Chi Thể dục thể thao</t>
  </si>
  <si>
    <t>Chi Bảo vệ môi trường</t>
  </si>
  <si>
    <t>Chi hoạt động của các cơ quan quản lý nhà nước, đảng, đoàn thể</t>
  </si>
  <si>
    <t xml:space="preserve">Khác ngân sách </t>
  </si>
  <si>
    <t>DỰ TOÁN CHI THƯỜNG XUYÊN CỦA NGÂN SÁCH CẤP HUYỆN CHO TỪNG CƠ QUAN, TỔ CHỨC THEO LĨNH VỰC NĂM 2023</t>
  </si>
  <si>
    <t>Trường PTDTBT Tiểu học - THCS xã Ngọc Linh</t>
  </si>
  <si>
    <t>Trường PTDTBT Tiểu học - THCS xã Mường Hoong</t>
  </si>
  <si>
    <t>KP thực hiện các chính sách ASXH thuộc lĩnh vực giáo dục</t>
  </si>
  <si>
    <t>Bố trí đối ứng thực hiện các Chương trình MTQG 2023</t>
  </si>
  <si>
    <t>KP xử lý công nợ sau phê duyệt quyết toán dự án hoàn thành</t>
  </si>
  <si>
    <t>Quỹ mua sắm, sửa chữa</t>
  </si>
  <si>
    <t>Quỹ mua sắm, sửa chữa và dự phòng sự nghiệp giáo dục</t>
  </si>
  <si>
    <t>DỰ TOÁN CHI NGÂN SÁCH CẤP HUYỆN CHO TỪNG CƠ QUAN, TỔ CHỨC 
THEO LĨNH VỰC NĂM 2023</t>
  </si>
  <si>
    <t>(Kèm theo Nghị quyết số             /NQ-HĐND ngày      /12/2022 của Hội đồng nhân dân huyện Đăk Glei)</t>
  </si>
  <si>
    <t>DỰ TOÁN CHI ĐẦU TƯ PHÁT TRIỂN CỦA NGÂN SÁCH CẤP HUYỆN CHO TỪNG CƠ QUAN, TỔ CHỨC THEO LĨNH VỰC NĂM 2023</t>
  </si>
  <si>
    <t>(Kèm theo Nghị quyết số             /NQ-HĐND ngày         /12 /2022 của Hội đồng nhân dân huyện Đăk Glei)</t>
  </si>
  <si>
    <t>DỰ TOÁN THU, CHI NGÂN SÁCH ĐỊA PHƯƠNG VÀ SỐ BỔ SUNG CÂN ĐỐI TỪ NGÂN SÁCH CẤP TRÊN 
CHO NGÂN SÁCH CẤP DƯỚI NĂM 2023</t>
  </si>
  <si>
    <t>(Kèm theo Nghị quyết số           /NQ-HĐND ngày      /12/2022 của Hội đồng nhân dân huyện Đăk Glei)</t>
  </si>
  <si>
    <t>DỰ TOÁN CHI NGÂN SÁCH ĐỊA PHƯƠNG TỪNG XÃ NĂM 2023</t>
  </si>
  <si>
    <t>(Kèm theo Nghị quyết số             /NQ-HĐND ngày          /12 /2022 của Hội đồng nhân dân huyện Đăk Glei)</t>
  </si>
  <si>
    <t>DỰ TOÁN BỔ SUNG CÓ MỤC TIÊU TỪ NGÂN SÁCH CẤP HUYỆN 
CHO NGÂN SÁCH TỪNG XÃ NĂM 2023</t>
  </si>
  <si>
    <t>(Kèm theo Nghị quyết số           /NQ-HĐND ngày        /12/2022 của HĐND huyện Đăk Glei)</t>
  </si>
  <si>
    <t>DANH MỤC CÁC CHƯƠNG TRÌNH, DỰ ÁN SỬ DỤNG VỐN NGÂN SÁCH NHÀ NƯỚC NĂM 2023</t>
  </si>
  <si>
    <t>Danh mục dự án</t>
  </si>
  <si>
    <t>Kế hoạch đầu tư công trung hạn giai đoạn 2021-2025</t>
  </si>
  <si>
    <t>Giá trị khối lương thực hiện từ khởi công đến 31/12/2022</t>
  </si>
  <si>
    <t>Lũy kế vốn bố trí đến 31/12/2022</t>
  </si>
  <si>
    <t>Kế hoạch vốn năm 2023</t>
  </si>
  <si>
    <t>Chia theo nguồn</t>
  </si>
  <si>
    <t>Tổng số tất cả các nguồn</t>
  </si>
  <si>
    <t>TỔNG CỘNG</t>
  </si>
  <si>
    <t>Bố trí các công trình chuyển tiếp hoàn thành năm 2023</t>
  </si>
  <si>
    <t>2020-202</t>
  </si>
  <si>
    <t>BQL dự án đầu tư xây dựng</t>
  </si>
  <si>
    <t>Bố trí các công trình đã hoàn thành</t>
  </si>
  <si>
    <t>2021-2023</t>
  </si>
  <si>
    <t>Hỗ trợ có mục tiêu để thực hiện Chương trình xây dựng nông thôn mới</t>
  </si>
  <si>
    <t>Dự án chuyển tiếp hoàn thành năm 2023</t>
  </si>
  <si>
    <t>Trường Tiểu học  - THCS xã Đăk Man</t>
  </si>
  <si>
    <t>2022-2023</t>
  </si>
  <si>
    <t>1077; 15/12/2021</t>
  </si>
  <si>
    <t xml:space="preserve"> Trường TH&amp;THCS xã Xốp </t>
  </si>
  <si>
    <t>1076; 15/12/2021</t>
  </si>
  <si>
    <t>Dư án khởi công mới</t>
  </si>
  <si>
    <t>Trường Tiểu học - THCS xã Đăk Plô</t>
  </si>
  <si>
    <t>Hỗ trợ có mục tiêu đầu tư các công trình cấp bách</t>
  </si>
  <si>
    <t>Dự án chuyển tiếp dự kiến hoàn thành sau 2023</t>
  </si>
  <si>
    <t>601; 07/11/2022</t>
  </si>
  <si>
    <t>Bố trí công trình chuyển tiếp hoàn thành năm 2023</t>
  </si>
  <si>
    <t>Dự án nhóm B</t>
  </si>
  <si>
    <t>2020-2023</t>
  </si>
  <si>
    <t>Bố trí công trình chuyển tiếp đã hoàn thành</t>
  </si>
  <si>
    <t>Trường PTDTBT THCS xã Ngọc Linh</t>
  </si>
  <si>
    <t>2495; 15/12/2020</t>
  </si>
  <si>
    <t>Hỗ trợ có mục tiêu để thực hiện cho các huyện, thành phố thực hiện nhiệm vụ Chi đo đạc, cấp giấy chứng nhận, quản lý đất đai</t>
  </si>
  <si>
    <t>Hỗ trợ có mục tiêu từ nguồn thu XSKT (lồng nghép thực hiện CT MTQG xây dựng NTM)</t>
  </si>
  <si>
    <t>Công trình chuyển tiếp hoàn thành năm 2023</t>
  </si>
  <si>
    <t>Nghi chú:</t>
  </si>
  <si>
    <t>Lũy kế vốn đã bố trí trong biểu ở cột tổng tất cả các nguồn vốn của các dự án thực hiện từ hai nguồn vốn trở lên. Cụ thể các nguồn vốn như sau:</t>
  </si>
  <si>
    <t>+</t>
  </si>
  <si>
    <t>Dự San ủi mặt bằng khu trung tâm huyện: Tổng kế hoạch vốn đã bố trí là: 12.394 triệu đồng (Gồm: năm 2021:  10.094 triệu đồng, các nguồn: nguồn NQ 63: 3.063 triệu đồng, nguồn tăng thu tiết kiệm chi: 1.859 triệu đồng, nguồn tăng thu: 2.402 triệu đồng, tiết kiệm chi: 614 triệu đồng, nguồn đấu giá đất dự án hai bên đường Lê Hồng Phong nối dài: 2.155 triệu đồng; Năm 2022 là: 2.300 triệu đồng từ nguồn tăng thu)</t>
  </si>
  <si>
    <t>Dư án Nhà làm việc chính Huyện ủy: Tổng kế hoạch vốn đã bố trí là: 2.500 triệu đồng (Gồm năm 2021 chưa; Năm 2022: 2,500 triệu đồng từ nguồn: NQ 63: 500 triệu đồng, nguồn: hỗ trợ đầu tư các công trình cấp bách: 437 triệu đồng và nguồn tăng thu: 1.563 triệu đồng)</t>
  </si>
  <si>
    <t>Dự án: Dự án khai thác quỹ đất để đầu tư phát triển kết cấu hạ tầng huyện Đăk Glei: Tổng kế hoạch vốn đã bố trí: 5.578 triệu đồng (năm 2020 là 1.061 triệu đồng từ nguồn đấu giá đất dự án hai bên đường Lê Hồng Phong nối dài; năm 2021: 2.000 triệu đồng từ nguồn Nghị quyết 63/NQ và năm 2022 là: 2.517 triệu đồng từ nguồn thu tiền sử dụng đất: 1.217 triệu đồng, nguồn tăng thu: 1,300 triệu đồng)</t>
  </si>
  <si>
    <t>Dự án Trường PTDTBT THCS xã Ngọc Linh: Tổng kế hoạch vốn đã bố trí: 1.500 triệu đồng từ nguồn Hỗ trợ thực hiện nông thôn mới (năm 2021: 1.500 triệu đồng)</t>
  </si>
  <si>
    <t>Trường THCS xã Đăk PékTổng kế hoạch vốn đã bố trí: 1.000 triệu đồng từ nguồn Hỗ trợ thực hiện nông thôn mới  (năm 2021: 780 triệu đồng, năm 2022: 220 triệu đồng)</t>
  </si>
  <si>
    <t>** Nội dung thực hiện chi tiết theo phân bổ dự toán chi ngân sách  năm 2023</t>
  </si>
  <si>
    <t>Chi quản lý nhà nước, đảng, đoàn thể</t>
  </si>
  <si>
    <t>DỰ TOÁN THU NGÂN SÁCH NHÀ NƯỚC THEO LĨNH VỰC NĂM 2023</t>
  </si>
  <si>
    <t xml:space="preserve">Thu từ dự án khai thác quỹ đất do cấp huyện quản lý </t>
  </si>
  <si>
    <t>DỰ TOÁN CHI NGÂN SÁCH ĐỊA PHƯƠNG THEO CƠ CẤU CHI NĂM 2023</t>
  </si>
  <si>
    <t>Chương trình mục tiêu quốc gia xây dựng nông thôn mới giai đoạn 2021-2025 (bố trí đảm bảo tỷ lệ 1/1)</t>
  </si>
  <si>
    <t>D</t>
  </si>
  <si>
    <t>CHI TỪ NGUỒN BỔ SUNG CÓ MỤC TIÊU</t>
  </si>
  <si>
    <t>Quảng bá du lịch, xúc tiến đầu tư</t>
  </si>
  <si>
    <t>70</t>
  </si>
  <si>
    <t>BCĐ chống thất thu huyện (Chi cục Thuế)</t>
  </si>
  <si>
    <t>Vốn sự nghiệp đối ứng thực hiện các Chương trình MTQG 2023</t>
  </si>
  <si>
    <t>CHI CÁC CHƯƠNG TRÌNH MỤC TIÊU, NHIỆM VỤ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</si>
</sst>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numFmt numFmtId="165" formatCode="###,###,###"/>
    <numFmt numFmtId="166" formatCode="0.0%"/>
    <numFmt numFmtId="167" formatCode="#,##0.0"/>
    <numFmt numFmtId="168" formatCode="_(* #,##0.00_);_(* \(#,##0.00\);_(* &quot;-&quot;??_);_(@_)"/>
  </numFmts>
  <fonts count="87">
    <font>
      <sz val="12"/>
      <name val=".VnTime"/>
      <family val="2"/>
    </font>
    <font>
      <b/>
      <sz val="12"/>
      <name val="Times New Roman"/>
      <family val="1"/>
    </font>
    <font>
      <sz val="12"/>
      <name val="Times New Roman"/>
      <family val="1"/>
    </font>
    <font>
      <b/>
      <sz val="14"/>
      <name val="Times New Roman"/>
      <family val="1"/>
    </font>
    <font>
      <i/>
      <sz val="14"/>
      <name val="Times New Roman"/>
      <family val="1"/>
    </font>
    <font>
      <sz val="14"/>
      <name val="Times New Roman"/>
      <family val="1"/>
    </font>
    <font>
      <sz val="13"/>
      <name val="Times New Roman"/>
      <family val="1"/>
    </font>
    <font>
      <b/>
      <sz val="11"/>
      <name val="Times New Roman"/>
      <family val="1"/>
    </font>
    <font>
      <b/>
      <sz val="14"/>
      <name val="Times New Romanh"/>
    </font>
    <font>
      <b/>
      <u/>
      <sz val="14"/>
      <name val="Times New Roman"/>
      <family val="1"/>
    </font>
    <font>
      <i/>
      <sz val="12"/>
      <name val="Times New Roman"/>
      <family val="1"/>
    </font>
    <font>
      <b/>
      <i/>
      <sz val="14"/>
      <name val="Times New Roman"/>
      <family val="1"/>
    </font>
    <font>
      <b/>
      <sz val="10"/>
      <name val="Times New Roman"/>
      <family val="1"/>
    </font>
    <font>
      <b/>
      <sz val="14"/>
      <name val="Times New Roman h"/>
    </font>
    <font>
      <sz val="13"/>
      <name val="VnTime"/>
    </font>
    <font>
      <sz val="12"/>
      <name val=".VnArial Narrow"/>
      <family val="2"/>
    </font>
    <font>
      <sz val="11"/>
      <color theme="1"/>
      <name val="Calibri"/>
      <family val="2"/>
      <charset val="163"/>
      <scheme val="minor"/>
    </font>
    <font>
      <sz val="14"/>
      <color theme="1"/>
      <name val="Times New Roman"/>
      <family val="1"/>
    </font>
    <font>
      <b/>
      <sz val="14"/>
      <color theme="1"/>
      <name val="Times New Roman"/>
      <family val="1"/>
    </font>
    <font>
      <b/>
      <sz val="14"/>
      <name val="Times New Roman"/>
      <family val="1"/>
      <charset val="163"/>
    </font>
    <font>
      <sz val="14"/>
      <color theme="1"/>
      <name val="Times New Roman"/>
      <family val="1"/>
      <charset val="163"/>
    </font>
    <font>
      <i/>
      <sz val="10"/>
      <name val="Times New Roman"/>
      <family val="1"/>
    </font>
    <font>
      <sz val="13"/>
      <color theme="1"/>
      <name val="Times New Roman"/>
      <family val="2"/>
    </font>
    <font>
      <sz val="13.5"/>
      <color rgb="FF000000"/>
      <name val="Times New Roman"/>
      <family val="1"/>
    </font>
    <font>
      <b/>
      <sz val="13.5"/>
      <color rgb="FF000000"/>
      <name val="Times New Roman"/>
      <family val="1"/>
    </font>
    <font>
      <sz val="13.5"/>
      <color theme="1"/>
      <name val="Times New Roman"/>
      <family val="1"/>
    </font>
    <font>
      <b/>
      <sz val="13.5"/>
      <color theme="1"/>
      <name val="Times New Roman"/>
      <family val="1"/>
    </font>
    <font>
      <b/>
      <sz val="16"/>
      <color rgb="FF000000"/>
      <name val="Times New Roman"/>
      <family val="1"/>
    </font>
    <font>
      <sz val="15"/>
      <color theme="1"/>
      <name val="Times New Roman"/>
      <family val="1"/>
    </font>
    <font>
      <i/>
      <sz val="14"/>
      <color rgb="FF000000"/>
      <name val="Times New Roman"/>
      <family val="1"/>
    </font>
    <font>
      <i/>
      <sz val="13.5"/>
      <color rgb="FF000000"/>
      <name val="Times New Roman"/>
      <family val="1"/>
    </font>
    <font>
      <b/>
      <sz val="13.5"/>
      <name val="Times New Roman"/>
      <family val="1"/>
    </font>
    <font>
      <i/>
      <sz val="13.5"/>
      <name val="Times New Roman"/>
      <family val="1"/>
    </font>
    <font>
      <sz val="13.5"/>
      <name val="Times New Roman"/>
      <family val="1"/>
    </font>
    <font>
      <b/>
      <sz val="13"/>
      <name val="Times New Roman"/>
      <family val="1"/>
    </font>
    <font>
      <b/>
      <sz val="13.5"/>
      <name val="Times New Roman"/>
      <family val="1"/>
      <charset val="163"/>
    </font>
    <font>
      <i/>
      <sz val="13.5"/>
      <color theme="1"/>
      <name val="Times New Roman"/>
      <family val="1"/>
    </font>
    <font>
      <b/>
      <sz val="12"/>
      <color theme="1"/>
      <name val="Times New Roman"/>
      <family val="1"/>
    </font>
    <font>
      <b/>
      <sz val="14"/>
      <color rgb="FF000000"/>
      <name val="Times New Roman"/>
      <family val="1"/>
    </font>
    <font>
      <sz val="11"/>
      <color theme="1"/>
      <name val="Calibri"/>
      <family val="2"/>
      <scheme val="minor"/>
    </font>
    <font>
      <i/>
      <sz val="13.5"/>
      <color indexed="8"/>
      <name val="Times New Roman"/>
      <family val="1"/>
    </font>
    <font>
      <sz val="13.5"/>
      <color indexed="8"/>
      <name val="Times New Roman"/>
      <family val="1"/>
    </font>
    <font>
      <i/>
      <sz val="13.5"/>
      <color theme="1"/>
      <name val="Times New Roman"/>
      <family val="1"/>
      <charset val="163"/>
    </font>
    <font>
      <sz val="8"/>
      <name val=".VnTime"/>
      <family val="2"/>
    </font>
    <font>
      <sz val="13"/>
      <color theme="1"/>
      <name val="Times New Roman"/>
      <family val="1"/>
    </font>
    <font>
      <sz val="12"/>
      <name val=".VnTime"/>
      <family val="2"/>
    </font>
    <font>
      <sz val="14"/>
      <name val="Times New Roman"/>
      <family val="1"/>
      <charset val="163"/>
    </font>
    <font>
      <i/>
      <sz val="13"/>
      <name val="Times New Roman"/>
      <family val="1"/>
      <charset val="163"/>
    </font>
    <font>
      <i/>
      <sz val="14"/>
      <name val="Times New Roman"/>
      <family val="1"/>
      <charset val="163"/>
    </font>
    <font>
      <i/>
      <sz val="12"/>
      <name val="Times New Roman"/>
      <family val="1"/>
      <charset val="163"/>
    </font>
    <font>
      <i/>
      <sz val="13.5"/>
      <name val="Times New Roman"/>
      <family val="1"/>
      <charset val="163"/>
    </font>
    <font>
      <sz val="13.5"/>
      <name val="Times New Roman"/>
      <family val="1"/>
      <charset val="163"/>
    </font>
    <font>
      <b/>
      <sz val="12"/>
      <name val="Times New Roman"/>
      <family val="1"/>
      <charset val="163"/>
    </font>
    <font>
      <sz val="13"/>
      <name val="Times New Roman"/>
      <family val="1"/>
      <charset val="163"/>
    </font>
    <font>
      <sz val="10"/>
      <name val="Arial"/>
      <family val="2"/>
    </font>
    <font>
      <b/>
      <sz val="13.5"/>
      <color rgb="FF000000"/>
      <name val="Times New Roman"/>
      <family val="1"/>
      <charset val="163"/>
    </font>
    <font>
      <b/>
      <sz val="13.5"/>
      <color theme="1"/>
      <name val="Times New Roman"/>
      <family val="1"/>
      <charset val="163"/>
    </font>
    <font>
      <b/>
      <i/>
      <sz val="12"/>
      <name val="Times New Roman"/>
      <family val="1"/>
    </font>
    <font>
      <b/>
      <sz val="15"/>
      <name val="Times New Roman"/>
      <family val="1"/>
    </font>
    <font>
      <b/>
      <sz val="16"/>
      <name val="Times New Roman"/>
      <family val="1"/>
    </font>
    <font>
      <b/>
      <sz val="16"/>
      <name val="Times New Roman"/>
      <family val="1"/>
      <charset val="163"/>
    </font>
    <font>
      <sz val="16"/>
      <name val="Times New Roman"/>
      <family val="1"/>
      <charset val="163"/>
    </font>
    <font>
      <i/>
      <sz val="16"/>
      <name val="Times New Roman"/>
      <family val="1"/>
      <charset val="163"/>
    </font>
    <font>
      <i/>
      <sz val="13"/>
      <name val="Times New Roman"/>
      <family val="1"/>
    </font>
    <font>
      <sz val="15"/>
      <name val="Times New Roman"/>
      <family val="1"/>
    </font>
    <font>
      <i/>
      <sz val="15"/>
      <name val="Times New Roman"/>
      <family val="1"/>
    </font>
    <font>
      <i/>
      <sz val="16"/>
      <name val="Times New Roman"/>
      <family val="1"/>
    </font>
    <font>
      <b/>
      <sz val="13.5"/>
      <color indexed="8"/>
      <name val="Times New Roman"/>
      <family val="1"/>
      <charset val="163"/>
    </font>
    <font>
      <b/>
      <i/>
      <sz val="13.5"/>
      <color theme="1"/>
      <name val="Times New Roman"/>
      <family val="1"/>
      <charset val="163"/>
    </font>
    <font>
      <b/>
      <i/>
      <sz val="13.5"/>
      <name val="Times New Roman"/>
      <family val="1"/>
      <charset val="163"/>
    </font>
    <font>
      <b/>
      <sz val="17"/>
      <name val="Times New Roman"/>
      <family val="1"/>
    </font>
    <font>
      <i/>
      <sz val="17"/>
      <name val="Times New Roman"/>
      <family val="1"/>
    </font>
    <font>
      <i/>
      <sz val="16"/>
      <color rgb="FF000000"/>
      <name val="Times New Roman"/>
      <family val="1"/>
    </font>
    <font>
      <b/>
      <sz val="18"/>
      <color rgb="FF000000"/>
      <name val="Times New Roman"/>
      <family val="1"/>
    </font>
    <font>
      <i/>
      <sz val="18"/>
      <color rgb="FF000000"/>
      <name val="Times New Roman"/>
      <family val="1"/>
    </font>
    <font>
      <b/>
      <sz val="15"/>
      <color rgb="FF000000"/>
      <name val="Times New Roman"/>
      <family val="1"/>
    </font>
    <font>
      <i/>
      <sz val="15"/>
      <color rgb="FF000000"/>
      <name val="Times New Roman"/>
      <family val="1"/>
    </font>
    <font>
      <b/>
      <sz val="18"/>
      <name val="Times New Roman"/>
      <family val="1"/>
      <charset val="163"/>
    </font>
    <font>
      <i/>
      <sz val="18"/>
      <name val="Times New Roman"/>
      <family val="1"/>
      <charset val="163"/>
    </font>
    <font>
      <sz val="12"/>
      <name val="Times New Roman"/>
      <family val="1"/>
      <charset val="163"/>
    </font>
    <font>
      <b/>
      <sz val="13"/>
      <name val="Times New Roman"/>
      <family val="1"/>
      <charset val="163"/>
    </font>
    <font>
      <sz val="12"/>
      <name val="Times New Roman"/>
      <family val="1"/>
      <charset val="163"/>
    </font>
    <font>
      <sz val="13"/>
      <color theme="0"/>
      <name val="Times New Roman"/>
      <family val="1"/>
      <charset val="163"/>
    </font>
    <font>
      <b/>
      <sz val="13"/>
      <color theme="0"/>
      <name val="Times New Roman"/>
      <family val="1"/>
      <charset val="163"/>
    </font>
    <font>
      <i/>
      <sz val="13"/>
      <color theme="0"/>
      <name val="Times New Roman"/>
      <family val="1"/>
      <charset val="163"/>
    </font>
    <font>
      <b/>
      <sz val="13"/>
      <color theme="0"/>
      <name val="Times New Roman"/>
      <family val="1"/>
    </font>
    <font>
      <i/>
      <sz val="13"/>
      <color theme="0"/>
      <name val="Times New Roman"/>
      <family val="1"/>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indexed="64"/>
      </left>
      <right style="thin">
        <color indexed="64"/>
      </right>
      <top/>
      <bottom style="hair">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bottom/>
      <diagonal/>
    </border>
    <border>
      <left/>
      <right/>
      <top style="thin">
        <color indexed="64"/>
      </top>
      <bottom/>
      <diagonal/>
    </border>
    <border>
      <left style="thin">
        <color rgb="FF000000"/>
      </left>
      <right style="thin">
        <color rgb="FF000000"/>
      </right>
      <top/>
      <bottom style="hair">
        <color rgb="FF000000"/>
      </bottom>
      <diagonal/>
    </border>
    <border>
      <left style="thin">
        <color rgb="FF000000"/>
      </left>
      <right style="thin">
        <color rgb="FF000000"/>
      </right>
      <top/>
      <bottom style="thin">
        <color indexed="64"/>
      </bottom>
      <diagonal/>
    </border>
    <border>
      <left style="thin">
        <color indexed="64"/>
      </left>
      <right style="thin">
        <color indexed="64"/>
      </right>
      <top style="hair">
        <color indexed="64"/>
      </top>
      <bottom/>
      <diagonal/>
    </border>
    <border>
      <left style="thin">
        <color rgb="FF000000"/>
      </left>
      <right style="thin">
        <color rgb="FF000000"/>
      </right>
      <top style="hair">
        <color rgb="FF000000"/>
      </top>
      <bottom/>
      <diagonal/>
    </border>
  </borders>
  <cellStyleXfs count="19">
    <xf numFmtId="0" fontId="0" fillId="0" borderId="0"/>
    <xf numFmtId="0" fontId="14" fillId="0" borderId="0"/>
    <xf numFmtId="0" fontId="15" fillId="0" borderId="0"/>
    <xf numFmtId="0" fontId="16" fillId="0" borderId="0"/>
    <xf numFmtId="0" fontId="22" fillId="0" borderId="0"/>
    <xf numFmtId="0" fontId="39" fillId="0" borderId="0"/>
    <xf numFmtId="0" fontId="39" fillId="0" borderId="0"/>
    <xf numFmtId="0" fontId="45" fillId="0" borderId="0"/>
    <xf numFmtId="0" fontId="54" fillId="0" borderId="0"/>
    <xf numFmtId="0" fontId="54" fillId="0" borderId="0"/>
    <xf numFmtId="168" fontId="39" fillId="0" borderId="0" applyFont="0" applyFill="0" applyBorder="0" applyAlignment="0" applyProtection="0"/>
    <xf numFmtId="0" fontId="39" fillId="0" borderId="0"/>
    <xf numFmtId="0" fontId="79" fillId="0" borderId="0"/>
    <xf numFmtId="168" fontId="2" fillId="0" borderId="0" applyFont="0" applyFill="0" applyBorder="0" applyAlignment="0" applyProtection="0"/>
    <xf numFmtId="0" fontId="2" fillId="0" borderId="0"/>
    <xf numFmtId="0" fontId="81" fillId="0" borderId="0"/>
    <xf numFmtId="168" fontId="15" fillId="0" borderId="0" applyFont="0" applyFill="0" applyBorder="0" applyAlignment="0" applyProtection="0"/>
    <xf numFmtId="0" fontId="2" fillId="0" borderId="0"/>
    <xf numFmtId="0" fontId="54" fillId="0" borderId="0"/>
  </cellStyleXfs>
  <cellXfs count="482">
    <xf numFmtId="0" fontId="0" fillId="0" borderId="0" xfId="0"/>
    <xf numFmtId="0" fontId="7" fillId="0" borderId="2" xfId="0" applyFont="1" applyBorder="1" applyAlignment="1">
      <alignment horizontal="center" vertical="center"/>
    </xf>
    <xf numFmtId="0" fontId="7" fillId="0" borderId="0" xfId="0" applyFont="1" applyAlignment="1">
      <alignment vertical="center"/>
    </xf>
    <xf numFmtId="0" fontId="7" fillId="0" borderId="2" xfId="0" quotePrefix="1" applyFont="1" applyBorder="1" applyAlignment="1">
      <alignment horizontal="center" vertical="center"/>
    </xf>
    <xf numFmtId="0" fontId="1" fillId="0" borderId="0" xfId="0" applyFont="1" applyAlignment="1">
      <alignment horizontal="centerContinuous" vertical="center"/>
    </xf>
    <xf numFmtId="0" fontId="2" fillId="0" borderId="0" xfId="0" applyFont="1" applyAlignment="1">
      <alignment horizontal="centerContinuous" vertical="center"/>
    </xf>
    <xf numFmtId="0" fontId="2"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Continuous" vertical="center"/>
    </xf>
    <xf numFmtId="0" fontId="3" fillId="0" borderId="0" xfId="0" quotePrefix="1" applyFont="1" applyAlignment="1">
      <alignment horizontal="centerContinuous" vertical="center"/>
    </xf>
    <xf numFmtId="0" fontId="5" fillId="0" borderId="0" xfId="0" applyFont="1" applyAlignment="1">
      <alignment vertical="center"/>
    </xf>
    <xf numFmtId="0" fontId="6" fillId="0" borderId="0" xfId="0" applyFont="1" applyAlignment="1">
      <alignment vertical="center"/>
    </xf>
    <xf numFmtId="0" fontId="10" fillId="0" borderId="0" xfId="0" applyFont="1" applyAlignment="1">
      <alignment vertical="center"/>
    </xf>
    <xf numFmtId="0" fontId="4" fillId="0" borderId="0" xfId="0" applyFont="1" applyAlignment="1">
      <alignment vertical="center"/>
    </xf>
    <xf numFmtId="0" fontId="3" fillId="0" borderId="2" xfId="0" applyFont="1" applyBorder="1" applyAlignment="1">
      <alignment horizontal="centerContinuous" vertical="center" wrapText="1"/>
    </xf>
    <xf numFmtId="0" fontId="3" fillId="0" borderId="6" xfId="0" applyFont="1" applyBorder="1" applyAlignment="1">
      <alignment horizontal="center" vertical="center"/>
    </xf>
    <xf numFmtId="0" fontId="8" fillId="0" borderId="6" xfId="0" applyFont="1" applyBorder="1" applyAlignment="1">
      <alignment vertical="center"/>
    </xf>
    <xf numFmtId="3" fontId="5" fillId="0" borderId="6" xfId="0" applyNumberFormat="1" applyFont="1" applyBorder="1" applyAlignment="1">
      <alignment vertical="center"/>
    </xf>
    <xf numFmtId="0" fontId="3" fillId="0" borderId="7" xfId="0" applyFont="1" applyBorder="1" applyAlignment="1">
      <alignment horizontal="center" vertical="center"/>
    </xf>
    <xf numFmtId="0" fontId="8" fillId="0" borderId="7" xfId="0" applyFont="1" applyBorder="1" applyAlignment="1">
      <alignment vertical="center"/>
    </xf>
    <xf numFmtId="3" fontId="5" fillId="0" borderId="7" xfId="0" applyNumberFormat="1" applyFont="1" applyBorder="1" applyAlignment="1">
      <alignment vertical="center"/>
    </xf>
    <xf numFmtId="0" fontId="5" fillId="0" borderId="7" xfId="0" applyFont="1" applyBorder="1" applyAlignment="1">
      <alignment horizontal="center" vertical="center"/>
    </xf>
    <xf numFmtId="0" fontId="5" fillId="0" borderId="7" xfId="0" applyFont="1" applyBorder="1" applyAlignment="1">
      <alignment vertical="center"/>
    </xf>
    <xf numFmtId="3" fontId="9" fillId="0" borderId="7" xfId="0" applyNumberFormat="1" applyFont="1" applyBorder="1" applyAlignment="1">
      <alignment vertical="center"/>
    </xf>
    <xf numFmtId="0" fontId="5" fillId="0" borderId="7" xfId="0" quotePrefix="1" applyFont="1" applyBorder="1" applyAlignment="1">
      <alignment horizontal="center" vertical="center"/>
    </xf>
    <xf numFmtId="0" fontId="3" fillId="0" borderId="7" xfId="0" applyFont="1" applyBorder="1" applyAlignment="1">
      <alignment vertical="center"/>
    </xf>
    <xf numFmtId="0" fontId="5" fillId="0" borderId="9" xfId="0" applyFont="1" applyBorder="1" applyAlignment="1">
      <alignment vertical="center"/>
    </xf>
    <xf numFmtId="0" fontId="19" fillId="0" borderId="6" xfId="0" applyFont="1" applyBorder="1" applyAlignment="1">
      <alignment horizontal="center" vertical="center"/>
    </xf>
    <xf numFmtId="0" fontId="19" fillId="0" borderId="0" xfId="0" applyFont="1" applyAlignment="1">
      <alignment vertical="center"/>
    </xf>
    <xf numFmtId="0" fontId="1" fillId="0" borderId="0" xfId="0" applyFont="1" applyAlignment="1">
      <alignment vertical="center"/>
    </xf>
    <xf numFmtId="0" fontId="23" fillId="0" borderId="7" xfId="4" quotePrefix="1" applyFont="1" applyBorder="1" applyAlignment="1">
      <alignment horizontal="center" vertical="center" wrapText="1"/>
    </xf>
    <xf numFmtId="0" fontId="23" fillId="0" borderId="7" xfId="4" applyFont="1" applyBorder="1" applyAlignment="1">
      <alignment vertical="center" wrapText="1"/>
    </xf>
    <xf numFmtId="0" fontId="23" fillId="0" borderId="9" xfId="4" quotePrefix="1" applyFont="1" applyBorder="1" applyAlignment="1">
      <alignment horizontal="center" vertical="center" wrapText="1"/>
    </xf>
    <xf numFmtId="0" fontId="23" fillId="0" borderId="9" xfId="4" applyFont="1" applyBorder="1" applyAlignment="1">
      <alignment vertical="center" wrapText="1"/>
    </xf>
    <xf numFmtId="3" fontId="5" fillId="0" borderId="9" xfId="0" applyNumberFormat="1" applyFont="1" applyBorder="1" applyAlignment="1">
      <alignment vertical="center"/>
    </xf>
    <xf numFmtId="0" fontId="10" fillId="0" borderId="0" xfId="0" applyFont="1" applyAlignment="1">
      <alignment horizontal="left" vertical="center"/>
    </xf>
    <xf numFmtId="3" fontId="4" fillId="0" borderId="7" xfId="0" applyNumberFormat="1" applyFont="1" applyBorder="1" applyAlignment="1">
      <alignment vertical="center"/>
    </xf>
    <xf numFmtId="0" fontId="4" fillId="0" borderId="7" xfId="0" applyFont="1" applyBorder="1" applyAlignment="1">
      <alignment horizontal="center" vertical="center"/>
    </xf>
    <xf numFmtId="0" fontId="5" fillId="0" borderId="7" xfId="0" applyFont="1" applyBorder="1" applyAlignment="1">
      <alignment horizontal="left" vertical="center" wrapText="1"/>
    </xf>
    <xf numFmtId="0" fontId="3" fillId="0" borderId="9" xfId="0" applyFont="1" applyBorder="1" applyAlignment="1">
      <alignment horizontal="center" vertical="center"/>
    </xf>
    <xf numFmtId="0" fontId="3" fillId="0" borderId="9" xfId="0" applyFont="1" applyBorder="1" applyAlignment="1">
      <alignment vertical="center"/>
    </xf>
    <xf numFmtId="0" fontId="3" fillId="0" borderId="7" xfId="0" applyFont="1" applyBorder="1" applyAlignment="1">
      <alignment vertical="center" wrapText="1"/>
    </xf>
    <xf numFmtId="0" fontId="5" fillId="0" borderId="7" xfId="0" applyFont="1" applyBorder="1" applyAlignment="1">
      <alignment vertical="center" wrapText="1"/>
    </xf>
    <xf numFmtId="0" fontId="4" fillId="0" borderId="7" xfId="0" applyFont="1" applyBorder="1" applyAlignment="1">
      <alignment vertical="center" wrapText="1"/>
    </xf>
    <xf numFmtId="0" fontId="3" fillId="0" borderId="9" xfId="0" applyFont="1" applyBorder="1" applyAlignment="1">
      <alignment vertical="center" wrapText="1"/>
    </xf>
    <xf numFmtId="0" fontId="2" fillId="0" borderId="0" xfId="0" applyFont="1" applyAlignment="1">
      <alignment horizontal="right" vertical="center"/>
    </xf>
    <xf numFmtId="3" fontId="5" fillId="0" borderId="6" xfId="0" applyNumberFormat="1" applyFont="1" applyBorder="1" applyAlignment="1">
      <alignment horizontal="right" vertical="center"/>
    </xf>
    <xf numFmtId="3" fontId="9" fillId="0" borderId="7" xfId="0" applyNumberFormat="1" applyFont="1" applyBorder="1" applyAlignment="1">
      <alignment horizontal="right" vertical="center"/>
    </xf>
    <xf numFmtId="3" fontId="5" fillId="0" borderId="7" xfId="0" applyNumberFormat="1" applyFont="1" applyBorder="1" applyAlignment="1">
      <alignment horizontal="right" vertical="center"/>
    </xf>
    <xf numFmtId="164" fontId="5" fillId="0" borderId="7" xfId="1" applyNumberFormat="1" applyFont="1" applyBorder="1" applyAlignment="1">
      <alignment vertical="center" wrapText="1"/>
    </xf>
    <xf numFmtId="3" fontId="5" fillId="0" borderId="9" xfId="0" applyNumberFormat="1" applyFont="1" applyBorder="1" applyAlignment="1">
      <alignment horizontal="right" vertical="center"/>
    </xf>
    <xf numFmtId="0" fontId="24" fillId="0" borderId="0" xfId="4" applyFont="1" applyAlignment="1">
      <alignment vertical="center"/>
    </xf>
    <xf numFmtId="0" fontId="24" fillId="0" borderId="0" xfId="4" applyFont="1" applyAlignment="1">
      <alignment horizontal="right" vertical="center" wrapText="1"/>
    </xf>
    <xf numFmtId="0" fontId="25" fillId="0" borderId="0" xfId="4" applyFont="1"/>
    <xf numFmtId="0" fontId="26" fillId="0" borderId="0" xfId="4" applyFont="1"/>
    <xf numFmtId="0" fontId="28" fillId="0" borderId="0" xfId="4" applyFont="1"/>
    <xf numFmtId="0" fontId="31" fillId="0" borderId="14" xfId="4" applyFont="1" applyBorder="1" applyAlignment="1">
      <alignment horizontal="center" vertical="center" wrapText="1"/>
    </xf>
    <xf numFmtId="3" fontId="31" fillId="0" borderId="14" xfId="4" applyNumberFormat="1" applyFont="1" applyBorder="1" applyAlignment="1">
      <alignment horizontal="right" vertical="center" wrapText="1"/>
    </xf>
    <xf numFmtId="0" fontId="31" fillId="0" borderId="10" xfId="4" applyFont="1" applyBorder="1" applyAlignment="1">
      <alignment horizontal="center" vertical="center" wrapText="1"/>
    </xf>
    <xf numFmtId="0" fontId="34" fillId="0" borderId="10" xfId="4" applyFont="1" applyBorder="1" applyAlignment="1">
      <alignment vertical="center" wrapText="1"/>
    </xf>
    <xf numFmtId="3" fontId="31" fillId="0" borderId="10" xfId="4" applyNumberFormat="1" applyFont="1" applyBorder="1" applyAlignment="1">
      <alignment horizontal="right" vertical="center" wrapText="1"/>
    </xf>
    <xf numFmtId="0" fontId="33" fillId="0" borderId="10" xfId="4" quotePrefix="1" applyFont="1" applyBorder="1" applyAlignment="1">
      <alignment horizontal="center" vertical="center" wrapText="1"/>
    </xf>
    <xf numFmtId="0" fontId="33" fillId="0" borderId="10" xfId="4" applyFont="1" applyBorder="1" applyAlignment="1">
      <alignment vertical="center" wrapText="1"/>
    </xf>
    <xf numFmtId="3" fontId="33" fillId="0" borderId="10" xfId="4" applyNumberFormat="1" applyFont="1" applyBorder="1" applyAlignment="1">
      <alignment horizontal="right" vertical="center" wrapText="1"/>
    </xf>
    <xf numFmtId="0" fontId="33" fillId="0" borderId="10" xfId="4" applyFont="1" applyBorder="1" applyAlignment="1">
      <alignment horizontal="left" vertical="center" wrapText="1"/>
    </xf>
    <xf numFmtId="0" fontId="34" fillId="0" borderId="10" xfId="4" applyFont="1" applyBorder="1" applyAlignment="1">
      <alignment horizontal="center" vertical="center" wrapText="1"/>
    </xf>
    <xf numFmtId="3" fontId="35" fillId="0" borderId="10" xfId="4" applyNumberFormat="1" applyFont="1" applyBorder="1" applyAlignment="1">
      <alignment horizontal="right" vertical="center" wrapText="1"/>
    </xf>
    <xf numFmtId="0" fontId="34" fillId="0" borderId="15" xfId="4" applyFont="1" applyBorder="1" applyAlignment="1">
      <alignment horizontal="center" vertical="center" wrapText="1"/>
    </xf>
    <xf numFmtId="0" fontId="34" fillId="0" borderId="15" xfId="4" applyFont="1" applyBorder="1" applyAlignment="1">
      <alignment vertical="center" wrapText="1"/>
    </xf>
    <xf numFmtId="3" fontId="31" fillId="0" borderId="15" xfId="4" applyNumberFormat="1" applyFont="1" applyBorder="1" applyAlignment="1">
      <alignment horizontal="right" vertical="center" wrapText="1"/>
    </xf>
    <xf numFmtId="0" fontId="36" fillId="0" borderId="0" xfId="4" applyFont="1"/>
    <xf numFmtId="3" fontId="25" fillId="0" borderId="0" xfId="4" applyNumberFormat="1" applyFont="1"/>
    <xf numFmtId="0" fontId="25" fillId="0" borderId="0" xfId="4" applyFont="1" applyAlignment="1">
      <alignment vertical="center"/>
    </xf>
    <xf numFmtId="0" fontId="37" fillId="0" borderId="0" xfId="4" applyFont="1" applyAlignment="1">
      <alignment vertical="center"/>
    </xf>
    <xf numFmtId="0" fontId="17" fillId="0" borderId="0" xfId="4" applyFont="1" applyAlignment="1">
      <alignment vertical="center"/>
    </xf>
    <xf numFmtId="0" fontId="40" fillId="0" borderId="4" xfId="5" applyFont="1" applyBorder="1" applyAlignment="1">
      <alignment vertical="center"/>
    </xf>
    <xf numFmtId="0" fontId="40" fillId="0" borderId="0" xfId="5" applyFont="1" applyAlignment="1">
      <alignment vertical="center"/>
    </xf>
    <xf numFmtId="0" fontId="25" fillId="0" borderId="0" xfId="6" applyFont="1" applyAlignment="1">
      <alignment vertical="center"/>
    </xf>
    <xf numFmtId="0" fontId="36" fillId="0" borderId="0" xfId="6" applyFont="1" applyAlignment="1">
      <alignment vertical="center"/>
    </xf>
    <xf numFmtId="0" fontId="26" fillId="0" borderId="16" xfId="6" applyFont="1" applyBorder="1" applyAlignment="1">
      <alignment vertical="center"/>
    </xf>
    <xf numFmtId="0" fontId="26" fillId="0" borderId="16" xfId="6" applyFont="1" applyBorder="1" applyAlignment="1">
      <alignment horizontal="center" vertical="center"/>
    </xf>
    <xf numFmtId="3" fontId="26" fillId="0" borderId="16" xfId="6" applyNumberFormat="1" applyFont="1" applyBorder="1" applyAlignment="1">
      <alignment vertical="center"/>
    </xf>
    <xf numFmtId="0" fontId="26" fillId="0" borderId="0" xfId="6" applyFont="1" applyAlignment="1">
      <alignment vertical="center"/>
    </xf>
    <xf numFmtId="0" fontId="25" fillId="0" borderId="7" xfId="6" quotePrefix="1" applyFont="1" applyBorder="1" applyAlignment="1">
      <alignment horizontal="center" vertical="center"/>
    </xf>
    <xf numFmtId="0" fontId="25" fillId="2" borderId="7" xfId="5" applyFont="1" applyFill="1" applyBorder="1" applyAlignment="1">
      <alignment horizontal="left" vertical="center" wrapText="1"/>
    </xf>
    <xf numFmtId="3" fontId="25" fillId="0" borderId="7" xfId="6" applyNumberFormat="1" applyFont="1" applyBorder="1" applyAlignment="1">
      <alignment vertical="center"/>
    </xf>
    <xf numFmtId="0" fontId="25" fillId="0" borderId="9" xfId="6" applyFont="1" applyBorder="1" applyAlignment="1">
      <alignment horizontal="center" vertical="center"/>
    </xf>
    <xf numFmtId="0" fontId="25" fillId="0" borderId="9" xfId="6" applyFont="1" applyBorder="1" applyAlignment="1">
      <alignment horizontal="left" vertical="center" wrapText="1"/>
    </xf>
    <xf numFmtId="3" fontId="25" fillId="0" borderId="9" xfId="6" applyNumberFormat="1" applyFont="1" applyBorder="1" applyAlignment="1">
      <alignment vertical="center"/>
    </xf>
    <xf numFmtId="0" fontId="4" fillId="0" borderId="0" xfId="0" applyFont="1" applyAlignment="1">
      <alignment horizontal="center" vertical="center"/>
    </xf>
    <xf numFmtId="3" fontId="19" fillId="0" borderId="6" xfId="0" applyNumberFormat="1" applyFont="1" applyBorder="1" applyAlignment="1">
      <alignment vertical="center"/>
    </xf>
    <xf numFmtId="0" fontId="8" fillId="0" borderId="6" xfId="0" applyFont="1" applyBorder="1" applyAlignment="1">
      <alignment vertical="center" wrapText="1"/>
    </xf>
    <xf numFmtId="0" fontId="5" fillId="0" borderId="9" xfId="0" applyFont="1" applyBorder="1" applyAlignment="1">
      <alignment vertical="center" wrapText="1"/>
    </xf>
    <xf numFmtId="0" fontId="5" fillId="0" borderId="0" xfId="0" applyFont="1" applyAlignment="1">
      <alignment vertical="center" wrapText="1"/>
    </xf>
    <xf numFmtId="0" fontId="34" fillId="0" borderId="22" xfId="0" applyFont="1" applyBorder="1" applyAlignment="1">
      <alignment horizontal="centerContinuous" vertical="center"/>
    </xf>
    <xf numFmtId="0" fontId="34" fillId="0" borderId="19" xfId="0" applyFont="1" applyBorder="1" applyAlignment="1">
      <alignment horizontal="centerContinuous" vertical="center"/>
    </xf>
    <xf numFmtId="3" fontId="5" fillId="0" borderId="24" xfId="0" applyNumberFormat="1" applyFont="1" applyBorder="1" applyAlignment="1">
      <alignment vertical="center"/>
    </xf>
    <xf numFmtId="3" fontId="9" fillId="0" borderId="25" xfId="0" applyNumberFormat="1" applyFont="1" applyBorder="1" applyAlignment="1">
      <alignment vertical="center"/>
    </xf>
    <xf numFmtId="3" fontId="5" fillId="0" borderId="25" xfId="0" applyNumberFormat="1" applyFont="1" applyBorder="1" applyAlignment="1">
      <alignment vertical="center"/>
    </xf>
    <xf numFmtId="3" fontId="5" fillId="0" borderId="8" xfId="0" applyNumberFormat="1" applyFont="1" applyBorder="1" applyAlignment="1">
      <alignment vertical="center"/>
    </xf>
    <xf numFmtId="0" fontId="4" fillId="0" borderId="7" xfId="0" quotePrefix="1" applyFont="1" applyBorder="1" applyAlignment="1">
      <alignment horizontal="center" vertical="center"/>
    </xf>
    <xf numFmtId="0" fontId="4" fillId="0" borderId="7" xfId="0" applyFont="1" applyBorder="1" applyAlignment="1">
      <alignment vertical="center"/>
    </xf>
    <xf numFmtId="3" fontId="5" fillId="0" borderId="26" xfId="0" applyNumberFormat="1" applyFont="1" applyBorder="1" applyAlignment="1">
      <alignment vertical="center"/>
    </xf>
    <xf numFmtId="0" fontId="2" fillId="0" borderId="21" xfId="0" applyFont="1" applyBorder="1" applyAlignment="1">
      <alignment vertical="center"/>
    </xf>
    <xf numFmtId="0" fontId="2" fillId="0" borderId="3" xfId="0" applyFont="1" applyBorder="1" applyAlignment="1">
      <alignment vertical="center"/>
    </xf>
    <xf numFmtId="0" fontId="10" fillId="0" borderId="0" xfId="0" quotePrefix="1" applyFont="1" applyAlignment="1">
      <alignment vertical="center"/>
    </xf>
    <xf numFmtId="0" fontId="5" fillId="0" borderId="0" xfId="7" applyFont="1" applyAlignment="1">
      <alignment vertical="center"/>
    </xf>
    <xf numFmtId="3" fontId="46" fillId="0" borderId="7" xfId="0" applyNumberFormat="1" applyFont="1" applyBorder="1" applyAlignment="1">
      <alignment vertical="center"/>
    </xf>
    <xf numFmtId="3" fontId="19" fillId="0" borderId="7" xfId="0" applyNumberFormat="1" applyFont="1" applyBorder="1" applyAlignment="1">
      <alignment vertical="center"/>
    </xf>
    <xf numFmtId="0" fontId="3" fillId="0" borderId="2" xfId="0" applyFont="1" applyBorder="1" applyAlignment="1">
      <alignment horizontal="center" vertical="center"/>
    </xf>
    <xf numFmtId="0" fontId="3" fillId="0" borderId="0" xfId="0" applyFont="1" applyAlignment="1">
      <alignment horizontal="right" vertical="center"/>
    </xf>
    <xf numFmtId="0" fontId="3" fillId="0" borderId="2" xfId="0" applyFont="1" applyBorder="1" applyAlignment="1">
      <alignment horizontal="center" vertical="center" wrapText="1"/>
    </xf>
    <xf numFmtId="0" fontId="4" fillId="0" borderId="0" xfId="0" applyFont="1" applyAlignment="1">
      <alignment horizontal="left" vertical="center"/>
    </xf>
    <xf numFmtId="0" fontId="10" fillId="0" borderId="0" xfId="0" quotePrefix="1" applyFont="1" applyAlignment="1">
      <alignment horizontal="left" vertical="center"/>
    </xf>
    <xf numFmtId="0" fontId="10" fillId="0" borderId="0" xfId="0" applyFont="1" applyAlignment="1">
      <alignment horizontal="left" vertical="center" wrapText="1"/>
    </xf>
    <xf numFmtId="0" fontId="31" fillId="0" borderId="13" xfId="4" applyFont="1" applyBorder="1" applyAlignment="1">
      <alignment horizontal="center" vertical="center" wrapText="1"/>
    </xf>
    <xf numFmtId="0" fontId="41" fillId="0" borderId="2" xfId="6" applyFont="1" applyBorder="1" applyAlignment="1">
      <alignment horizontal="center" vertical="center" wrapText="1"/>
    </xf>
    <xf numFmtId="0" fontId="25" fillId="0" borderId="2" xfId="6" applyFont="1" applyBorder="1" applyAlignment="1">
      <alignment horizontal="center" vertical="center" wrapText="1"/>
    </xf>
    <xf numFmtId="0" fontId="33" fillId="0" borderId="13" xfId="4" applyFont="1" applyBorder="1" applyAlignment="1">
      <alignment horizontal="center" vertical="center" wrapText="1"/>
    </xf>
    <xf numFmtId="165" fontId="3" fillId="0" borderId="2" xfId="2" applyNumberFormat="1" applyFont="1" applyBorder="1" applyAlignment="1">
      <alignment horizontal="center" vertical="center" wrapText="1"/>
    </xf>
    <xf numFmtId="166" fontId="19" fillId="0" borderId="7" xfId="0" applyNumberFormat="1" applyFont="1" applyBorder="1" applyAlignment="1">
      <alignment vertical="center"/>
    </xf>
    <xf numFmtId="0" fontId="46" fillId="0" borderId="7" xfId="0" quotePrefix="1" applyFont="1" applyBorder="1" applyAlignment="1">
      <alignment horizontal="center" vertical="center"/>
    </xf>
    <xf numFmtId="0" fontId="46" fillId="0" borderId="7" xfId="0" applyFont="1" applyBorder="1" applyAlignment="1">
      <alignment vertical="center" wrapText="1"/>
    </xf>
    <xf numFmtId="166" fontId="46" fillId="0" borderId="7" xfId="0" applyNumberFormat="1" applyFont="1" applyBorder="1" applyAlignment="1">
      <alignment vertical="center"/>
    </xf>
    <xf numFmtId="0" fontId="46" fillId="0" borderId="0" xfId="0" applyFont="1" applyAlignment="1">
      <alignment vertical="center"/>
    </xf>
    <xf numFmtId="166" fontId="5" fillId="0" borderId="7" xfId="0" applyNumberFormat="1" applyFont="1" applyBorder="1" applyAlignment="1">
      <alignment vertical="center"/>
    </xf>
    <xf numFmtId="3" fontId="5" fillId="0" borderId="0" xfId="0" applyNumberFormat="1" applyFont="1" applyAlignment="1">
      <alignment vertical="center"/>
    </xf>
    <xf numFmtId="3" fontId="19" fillId="0" borderId="9" xfId="0" applyNumberFormat="1" applyFont="1" applyBorder="1" applyAlignment="1">
      <alignment vertical="center"/>
    </xf>
    <xf numFmtId="166" fontId="5" fillId="0" borderId="9" xfId="0" applyNumberFormat="1" applyFont="1" applyBorder="1" applyAlignment="1">
      <alignment vertical="center"/>
    </xf>
    <xf numFmtId="0" fontId="34" fillId="0" borderId="0" xfId="0" applyFont="1" applyAlignment="1">
      <alignment horizontal="centerContinuous" vertical="center"/>
    </xf>
    <xf numFmtId="0" fontId="34" fillId="0" borderId="27" xfId="0" applyFont="1" applyBorder="1" applyAlignment="1">
      <alignment horizontal="centerContinuous"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20" xfId="0" applyFont="1" applyBorder="1" applyAlignment="1">
      <alignment horizontal="center" vertical="center"/>
    </xf>
    <xf numFmtId="0" fontId="1" fillId="0" borderId="23" xfId="0" applyFont="1" applyBorder="1" applyAlignment="1">
      <alignment horizontal="center" vertical="center"/>
    </xf>
    <xf numFmtId="0" fontId="3" fillId="0" borderId="6" xfId="0" applyFont="1" applyBorder="1" applyAlignment="1">
      <alignment horizontal="center" vertical="center" wrapText="1"/>
    </xf>
    <xf numFmtId="3" fontId="19" fillId="0" borderId="6" xfId="0" applyNumberFormat="1" applyFont="1" applyBorder="1" applyAlignment="1">
      <alignment horizontal="right" vertical="center"/>
    </xf>
    <xf numFmtId="166" fontId="19" fillId="0" borderId="6" xfId="0" applyNumberFormat="1" applyFont="1" applyBorder="1" applyAlignment="1">
      <alignment horizontal="right" vertical="center"/>
    </xf>
    <xf numFmtId="3" fontId="19" fillId="0" borderId="7" xfId="0" applyNumberFormat="1" applyFont="1" applyBorder="1" applyAlignment="1">
      <alignment horizontal="right" vertical="center"/>
    </xf>
    <xf numFmtId="166" fontId="19" fillId="0" borderId="7" xfId="0" applyNumberFormat="1" applyFont="1" applyBorder="1" applyAlignment="1">
      <alignment horizontal="right" vertical="center"/>
    </xf>
    <xf numFmtId="3" fontId="46" fillId="0" borderId="7" xfId="0" applyNumberFormat="1" applyFont="1" applyBorder="1" applyAlignment="1">
      <alignment horizontal="right" vertical="center"/>
    </xf>
    <xf numFmtId="166" fontId="5" fillId="0" borderId="7" xfId="0" applyNumberFormat="1" applyFont="1" applyBorder="1" applyAlignment="1">
      <alignment horizontal="right" vertical="center"/>
    </xf>
    <xf numFmtId="0" fontId="48" fillId="0" borderId="7" xfId="0" applyFont="1" applyBorder="1" applyAlignment="1">
      <alignment horizontal="center" vertical="center"/>
    </xf>
    <xf numFmtId="0" fontId="48" fillId="0" borderId="7" xfId="0" quotePrefix="1" applyFont="1" applyBorder="1" applyAlignment="1">
      <alignment vertical="center" wrapText="1"/>
    </xf>
    <xf numFmtId="3" fontId="48" fillId="0" borderId="7" xfId="0" applyNumberFormat="1" applyFont="1" applyBorder="1" applyAlignment="1">
      <alignment horizontal="right" vertical="center"/>
    </xf>
    <xf numFmtId="3" fontId="48" fillId="0" borderId="25" xfId="0" applyNumberFormat="1" applyFont="1" applyBorder="1" applyAlignment="1">
      <alignment vertical="center"/>
    </xf>
    <xf numFmtId="3" fontId="48" fillId="0" borderId="8" xfId="0" applyNumberFormat="1" applyFont="1" applyBorder="1" applyAlignment="1">
      <alignment vertical="center"/>
    </xf>
    <xf numFmtId="0" fontId="48" fillId="0" borderId="0" xfId="0" applyFont="1" applyAlignment="1">
      <alignment vertical="center"/>
    </xf>
    <xf numFmtId="0" fontId="48" fillId="0" borderId="7" xfId="0" quotePrefix="1" applyFont="1" applyBorder="1" applyAlignment="1">
      <alignment horizontal="center" vertical="center"/>
    </xf>
    <xf numFmtId="166" fontId="48" fillId="0" borderId="7" xfId="0" applyNumberFormat="1" applyFont="1" applyBorder="1" applyAlignment="1">
      <alignment horizontal="right" vertical="center"/>
    </xf>
    <xf numFmtId="0" fontId="48" fillId="0" borderId="7" xfId="0" applyFont="1" applyBorder="1" applyAlignment="1">
      <alignment vertical="center" wrapText="1"/>
    </xf>
    <xf numFmtId="166"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166" fontId="5" fillId="0" borderId="0" xfId="0" applyNumberFormat="1" applyFont="1" applyAlignment="1">
      <alignment horizontal="right" vertical="center"/>
    </xf>
    <xf numFmtId="0" fontId="10" fillId="0" borderId="20" xfId="0" quotePrefix="1" applyFont="1" applyBorder="1" applyAlignment="1">
      <alignment vertical="center"/>
    </xf>
    <xf numFmtId="0" fontId="4" fillId="0" borderId="0" xfId="0" quotePrefix="1" applyFont="1" applyAlignment="1">
      <alignment horizontal="left" vertical="center"/>
    </xf>
    <xf numFmtId="0" fontId="46" fillId="0" borderId="7" xfId="0" applyFont="1" applyBorder="1" applyAlignment="1">
      <alignment vertical="center"/>
    </xf>
    <xf numFmtId="0" fontId="46" fillId="0" borderId="7" xfId="0" applyFont="1" applyBorder="1" applyAlignment="1">
      <alignment horizontal="center" vertical="center"/>
    </xf>
    <xf numFmtId="0" fontId="13" fillId="0" borderId="7" xfId="0" applyFont="1" applyBorder="1" applyAlignment="1">
      <alignment vertical="center"/>
    </xf>
    <xf numFmtId="0" fontId="46" fillId="0" borderId="9" xfId="0" applyFont="1" applyBorder="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166" fontId="46" fillId="0" borderId="7" xfId="0" applyNumberFormat="1" applyFont="1" applyBorder="1" applyAlignment="1">
      <alignment horizontal="right" vertical="center"/>
    </xf>
    <xf numFmtId="166" fontId="5" fillId="0" borderId="6" xfId="0" applyNumberFormat="1" applyFont="1" applyBorder="1" applyAlignment="1">
      <alignment vertical="center"/>
    </xf>
    <xf numFmtId="166" fontId="9" fillId="0" borderId="7" xfId="0" applyNumberFormat="1" applyFont="1" applyBorder="1" applyAlignment="1">
      <alignment vertical="center"/>
    </xf>
    <xf numFmtId="0" fontId="49" fillId="0" borderId="0" xfId="0" applyFont="1" applyAlignment="1">
      <alignment vertical="center"/>
    </xf>
    <xf numFmtId="3" fontId="46" fillId="0" borderId="16" xfId="0" applyNumberFormat="1" applyFont="1" applyBorder="1"/>
    <xf numFmtId="3" fontId="20" fillId="0" borderId="16" xfId="0" applyNumberFormat="1" applyFont="1" applyBorder="1"/>
    <xf numFmtId="3" fontId="46" fillId="0" borderId="7" xfId="0" applyNumberFormat="1" applyFont="1" applyBorder="1"/>
    <xf numFmtId="3" fontId="20" fillId="0" borderId="7" xfId="0" applyNumberFormat="1" applyFont="1" applyBorder="1"/>
    <xf numFmtId="3" fontId="46" fillId="0" borderId="9" xfId="0" applyNumberFormat="1" applyFont="1" applyBorder="1" applyAlignment="1">
      <alignment horizontal="right" vertical="center"/>
    </xf>
    <xf numFmtId="0" fontId="1" fillId="0" borderId="0" xfId="0" applyFont="1" applyAlignment="1">
      <alignment horizontal="left" vertical="center"/>
    </xf>
    <xf numFmtId="3" fontId="3" fillId="0" borderId="7" xfId="0" applyNumberFormat="1" applyFont="1" applyBorder="1" applyAlignment="1">
      <alignment horizontal="right" vertical="center"/>
    </xf>
    <xf numFmtId="4" fontId="5" fillId="0" borderId="0" xfId="0" applyNumberFormat="1" applyFont="1" applyAlignment="1">
      <alignment vertical="center"/>
    </xf>
    <xf numFmtId="0" fontId="50" fillId="0" borderId="10" xfId="4" quotePrefix="1" applyFont="1" applyBorder="1" applyAlignment="1">
      <alignment horizontal="center" vertical="center" wrapText="1"/>
    </xf>
    <xf numFmtId="0" fontId="50" fillId="0" borderId="10" xfId="4" applyFont="1" applyBorder="1" applyAlignment="1">
      <alignment horizontal="left" vertical="center" wrapText="1"/>
    </xf>
    <xf numFmtId="3" fontId="50" fillId="0" borderId="10" xfId="4" applyNumberFormat="1" applyFont="1" applyBorder="1" applyAlignment="1">
      <alignment horizontal="right" vertical="center" wrapText="1"/>
    </xf>
    <xf numFmtId="0" fontId="42" fillId="0" borderId="0" xfId="4" applyFont="1"/>
    <xf numFmtId="3" fontId="25" fillId="0" borderId="0" xfId="6" applyNumberFormat="1" applyFont="1" applyAlignment="1">
      <alignment vertical="center"/>
    </xf>
    <xf numFmtId="0" fontId="35" fillId="0" borderId="0" xfId="4" applyFont="1" applyAlignment="1">
      <alignment vertical="center"/>
    </xf>
    <xf numFmtId="0" fontId="35" fillId="0" borderId="0" xfId="4" applyFont="1" applyAlignment="1">
      <alignment horizontal="right" vertical="center" wrapText="1"/>
    </xf>
    <xf numFmtId="0" fontId="51" fillId="0" borderId="0" xfId="4" applyFont="1" applyAlignment="1">
      <alignment vertical="center"/>
    </xf>
    <xf numFmtId="0" fontId="52" fillId="0" borderId="0" xfId="4" applyFont="1" applyAlignment="1">
      <alignment vertical="center"/>
    </xf>
    <xf numFmtId="0" fontId="46" fillId="0" borderId="0" xfId="4" applyFont="1" applyAlignment="1">
      <alignment vertical="center"/>
    </xf>
    <xf numFmtId="0" fontId="53" fillId="0" borderId="0" xfId="4" applyFont="1" applyAlignment="1">
      <alignment vertical="center"/>
    </xf>
    <xf numFmtId="0" fontId="51" fillId="0" borderId="13" xfId="4" applyFont="1" applyBorder="1" applyAlignment="1">
      <alignment horizontal="center" vertical="center" wrapText="1"/>
    </xf>
    <xf numFmtId="0" fontId="35" fillId="0" borderId="14" xfId="4" applyFont="1" applyBorder="1" applyAlignment="1">
      <alignment horizontal="center" vertical="center" wrapText="1"/>
    </xf>
    <xf numFmtId="3" fontId="35" fillId="0" borderId="14" xfId="4" applyNumberFormat="1" applyFont="1" applyBorder="1" applyAlignment="1">
      <alignment horizontal="right" vertical="center" wrapText="1"/>
    </xf>
    <xf numFmtId="0" fontId="51" fillId="0" borderId="10" xfId="4" quotePrefix="1" applyFont="1" applyBorder="1" applyAlignment="1">
      <alignment horizontal="center" vertical="center" wrapText="1"/>
    </xf>
    <xf numFmtId="0" fontId="51" fillId="0" borderId="10" xfId="4" applyFont="1" applyBorder="1" applyAlignment="1">
      <alignment vertical="center" wrapText="1"/>
    </xf>
    <xf numFmtId="3" fontId="51" fillId="0" borderId="10" xfId="4" applyNumberFormat="1" applyFont="1" applyBorder="1" applyAlignment="1">
      <alignment horizontal="right" vertical="center" wrapText="1"/>
    </xf>
    <xf numFmtId="0" fontId="51" fillId="0" borderId="10" xfId="4" applyFont="1" applyBorder="1" applyAlignment="1">
      <alignment horizontal="left" vertical="center" wrapText="1"/>
    </xf>
    <xf numFmtId="0" fontId="51" fillId="0" borderId="10" xfId="4" applyFont="1" applyBorder="1" applyAlignment="1">
      <alignment vertical="center"/>
    </xf>
    <xf numFmtId="3" fontId="51" fillId="0" borderId="10" xfId="4" applyNumberFormat="1" applyFont="1" applyBorder="1" applyAlignment="1">
      <alignment vertical="center"/>
    </xf>
    <xf numFmtId="0" fontId="50" fillId="0" borderId="15" xfId="4" quotePrefix="1" applyFont="1" applyBorder="1" applyAlignment="1">
      <alignment horizontal="center" vertical="center" wrapText="1"/>
    </xf>
    <xf numFmtId="0" fontId="50" fillId="0" borderId="15" xfId="4" applyFont="1" applyBorder="1" applyAlignment="1">
      <alignment horizontal="left" vertical="center" wrapText="1"/>
    </xf>
    <xf numFmtId="3" fontId="51" fillId="0" borderId="15" xfId="4" applyNumberFormat="1" applyFont="1" applyBorder="1" applyAlignment="1">
      <alignment vertical="center"/>
    </xf>
    <xf numFmtId="0" fontId="51" fillId="0" borderId="15" xfId="4" applyFont="1" applyBorder="1" applyAlignment="1">
      <alignment vertical="center"/>
    </xf>
    <xf numFmtId="0" fontId="26" fillId="0" borderId="0" xfId="4" applyFont="1" applyAlignment="1">
      <alignment vertical="center"/>
    </xf>
    <xf numFmtId="0" fontId="24" fillId="0" borderId="0" xfId="4" applyFont="1" applyAlignment="1">
      <alignment vertical="center" wrapText="1"/>
    </xf>
    <xf numFmtId="0" fontId="30" fillId="0" borderId="0" xfId="4" applyFont="1" applyAlignment="1">
      <alignment vertical="center"/>
    </xf>
    <xf numFmtId="0" fontId="55" fillId="0" borderId="13" xfId="4" applyFont="1" applyBorder="1" applyAlignment="1">
      <alignment horizontal="center" vertical="center" wrapText="1"/>
    </xf>
    <xf numFmtId="0" fontId="34" fillId="0" borderId="13" xfId="7" applyFont="1" applyBorder="1" applyAlignment="1">
      <alignment horizontal="center" vertical="center"/>
    </xf>
    <xf numFmtId="0" fontId="44" fillId="0" borderId="0" xfId="4" applyFont="1" applyAlignment="1">
      <alignment vertical="center"/>
    </xf>
    <xf numFmtId="0" fontId="24" fillId="0" borderId="14" xfId="4" applyFont="1" applyBorder="1" applyAlignment="1">
      <alignment vertical="center" wrapText="1"/>
    </xf>
    <xf numFmtId="0" fontId="24" fillId="0" borderId="14" xfId="4" applyFont="1" applyBorder="1" applyAlignment="1">
      <alignment horizontal="center" vertical="center" wrapText="1"/>
    </xf>
    <xf numFmtId="167" fontId="24" fillId="0" borderId="14" xfId="4" applyNumberFormat="1" applyFont="1" applyBorder="1" applyAlignment="1">
      <alignment vertical="center" wrapText="1"/>
    </xf>
    <xf numFmtId="0" fontId="23" fillId="0" borderId="10" xfId="4" quotePrefix="1" applyFont="1" applyBorder="1" applyAlignment="1">
      <alignment horizontal="center" vertical="center" wrapText="1"/>
    </xf>
    <xf numFmtId="0" fontId="23" fillId="0" borderId="10" xfId="4" applyFont="1" applyBorder="1" applyAlignment="1">
      <alignment vertical="center" wrapText="1"/>
    </xf>
    <xf numFmtId="167" fontId="23" fillId="0" borderId="10" xfId="4" applyNumberFormat="1" applyFont="1" applyBorder="1" applyAlignment="1">
      <alignment vertical="center" wrapText="1"/>
    </xf>
    <xf numFmtId="0" fontId="23" fillId="0" borderId="11" xfId="4" quotePrefix="1" applyFont="1" applyBorder="1" applyAlignment="1">
      <alignment horizontal="center" vertical="center" wrapText="1"/>
    </xf>
    <xf numFmtId="0" fontId="23" fillId="0" borderId="11" xfId="4" applyFont="1" applyBorder="1" applyAlignment="1">
      <alignment vertical="center" wrapText="1"/>
    </xf>
    <xf numFmtId="167" fontId="23" fillId="0" borderId="11" xfId="4" applyNumberFormat="1" applyFont="1" applyBorder="1" applyAlignment="1">
      <alignment vertical="center" wrapText="1"/>
    </xf>
    <xf numFmtId="0" fontId="1" fillId="0" borderId="2" xfId="0" quotePrefix="1" applyFont="1" applyBorder="1" applyAlignment="1">
      <alignment horizontal="center" vertical="center"/>
    </xf>
    <xf numFmtId="0" fontId="12" fillId="0" borderId="2" xfId="0" quotePrefix="1" applyFont="1" applyBorder="1" applyAlignment="1">
      <alignment horizontal="center" vertical="center"/>
    </xf>
    <xf numFmtId="0" fontId="23" fillId="0" borderId="13" xfId="4" applyFont="1" applyBorder="1" applyAlignment="1">
      <alignment horizontal="center" vertical="center" wrapText="1"/>
    </xf>
    <xf numFmtId="0" fontId="23" fillId="0" borderId="14" xfId="4" applyFont="1" applyBorder="1" applyAlignment="1">
      <alignment vertical="center" wrapText="1"/>
    </xf>
    <xf numFmtId="167" fontId="24" fillId="0" borderId="14" xfId="4" applyNumberFormat="1" applyFont="1" applyBorder="1" applyAlignment="1">
      <alignment horizontal="right" vertical="center" wrapText="1"/>
    </xf>
    <xf numFmtId="167" fontId="23" fillId="0" borderId="29" xfId="4" applyNumberFormat="1" applyFont="1" applyBorder="1" applyAlignment="1">
      <alignment horizontal="right" vertical="center" wrapText="1"/>
    </xf>
    <xf numFmtId="167" fontId="23" fillId="0" borderId="10" xfId="4" applyNumberFormat="1" applyFont="1" applyBorder="1" applyAlignment="1">
      <alignment horizontal="right" vertical="center" wrapText="1"/>
    </xf>
    <xf numFmtId="167" fontId="23" fillId="0" borderId="30" xfId="4" applyNumberFormat="1" applyFont="1" applyBorder="1" applyAlignment="1">
      <alignment horizontal="right" vertical="center" wrapText="1"/>
    </xf>
    <xf numFmtId="167" fontId="23" fillId="0" borderId="11" xfId="4" applyNumberFormat="1" applyFont="1" applyBorder="1" applyAlignment="1">
      <alignment horizontal="right" vertical="center" wrapText="1"/>
    </xf>
    <xf numFmtId="1" fontId="5" fillId="0" borderId="0" xfId="8" applyNumberFormat="1" applyFont="1" applyAlignment="1">
      <alignment horizontal="center" vertical="center" readingOrder="1"/>
    </xf>
    <xf numFmtId="1" fontId="59" fillId="0" borderId="0" xfId="8" applyNumberFormat="1" applyFont="1" applyAlignment="1">
      <alignment vertical="center" readingOrder="1"/>
    </xf>
    <xf numFmtId="1" fontId="4" fillId="0" borderId="0" xfId="8" applyNumberFormat="1" applyFont="1" applyAlignment="1">
      <alignment horizontal="center" vertical="center" readingOrder="1"/>
    </xf>
    <xf numFmtId="1" fontId="60" fillId="2" borderId="0" xfId="8" applyNumberFormat="1" applyFont="1" applyFill="1" applyAlignment="1">
      <alignment vertical="center" wrapText="1"/>
    </xf>
    <xf numFmtId="1" fontId="61" fillId="0" borderId="0" xfId="8" applyNumberFormat="1" applyFont="1" applyAlignment="1">
      <alignment horizontal="center" vertical="center" readingOrder="1"/>
    </xf>
    <xf numFmtId="0" fontId="62" fillId="2" borderId="0" xfId="4" applyFont="1" applyFill="1" applyAlignment="1">
      <alignment vertical="center"/>
    </xf>
    <xf numFmtId="3" fontId="48" fillId="0" borderId="7" xfId="0" applyNumberFormat="1" applyFont="1" applyBorder="1" applyAlignment="1">
      <alignment vertical="center"/>
    </xf>
    <xf numFmtId="9" fontId="5" fillId="0" borderId="7" xfId="0" applyNumberFormat="1" applyFont="1" applyBorder="1" applyAlignment="1">
      <alignment vertical="center"/>
    </xf>
    <xf numFmtId="9" fontId="19" fillId="0" borderId="6" xfId="0" applyNumberFormat="1" applyFont="1" applyBorder="1" applyAlignment="1">
      <alignment vertical="center"/>
    </xf>
    <xf numFmtId="9" fontId="19" fillId="0" borderId="7" xfId="0" applyNumberFormat="1" applyFont="1" applyBorder="1" applyAlignment="1">
      <alignment vertical="center"/>
    </xf>
    <xf numFmtId="3" fontId="25" fillId="0" borderId="0" xfId="4" applyNumberFormat="1" applyFont="1" applyAlignment="1">
      <alignment vertical="center"/>
    </xf>
    <xf numFmtId="0" fontId="3" fillId="0" borderId="0" xfId="0" applyFont="1" applyAlignment="1">
      <alignment horizontal="right" vertical="center"/>
    </xf>
    <xf numFmtId="0" fontId="3" fillId="0" borderId="2" xfId="0" applyFont="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left" vertical="center"/>
    </xf>
    <xf numFmtId="0" fontId="48" fillId="0" borderId="0" xfId="0" applyFont="1" applyAlignment="1">
      <alignment horizontal="center" vertical="center"/>
    </xf>
    <xf numFmtId="0" fontId="29" fillId="0" borderId="0" xfId="4" applyFont="1" applyAlignment="1">
      <alignment horizontal="center"/>
    </xf>
    <xf numFmtId="0" fontId="18" fillId="0" borderId="0" xfId="4" applyFont="1" applyAlignment="1">
      <alignment horizontal="center" vertical="center"/>
    </xf>
    <xf numFmtId="0" fontId="38" fillId="0" borderId="0" xfId="4" applyFont="1" applyAlignment="1">
      <alignment horizontal="center" vertical="center"/>
    </xf>
    <xf numFmtId="0" fontId="24" fillId="0" borderId="13" xfId="4" applyFont="1" applyBorder="1" applyAlignment="1">
      <alignment horizontal="center" vertical="center" wrapText="1"/>
    </xf>
    <xf numFmtId="0" fontId="64" fillId="0" borderId="0" xfId="0" applyFont="1" applyAlignment="1">
      <alignment vertical="center"/>
    </xf>
    <xf numFmtId="1" fontId="2" fillId="0" borderId="0" xfId="8" applyNumberFormat="1" applyFont="1" applyAlignment="1">
      <alignment vertical="center"/>
    </xf>
    <xf numFmtId="3" fontId="2" fillId="0" borderId="7" xfId="8" applyNumberFormat="1" applyFont="1" applyBorder="1" applyAlignment="1">
      <alignment vertical="center" wrapText="1"/>
    </xf>
    <xf numFmtId="3" fontId="2" fillId="0" borderId="7" xfId="8" applyNumberFormat="1" applyFont="1" applyBorder="1" applyAlignment="1">
      <alignment horizontal="center" vertical="center" wrapText="1"/>
    </xf>
    <xf numFmtId="3" fontId="2" fillId="0" borderId="7" xfId="8" applyNumberFormat="1" applyFont="1" applyBorder="1" applyAlignment="1">
      <alignment horizontal="center" vertical="center"/>
    </xf>
    <xf numFmtId="3" fontId="2" fillId="0" borderId="0" xfId="8" applyNumberFormat="1" applyFont="1" applyAlignment="1">
      <alignment vertical="center"/>
    </xf>
    <xf numFmtId="3" fontId="1" fillId="0" borderId="7" xfId="8" applyNumberFormat="1" applyFont="1" applyBorder="1" applyAlignment="1">
      <alignment horizontal="center" vertical="center"/>
    </xf>
    <xf numFmtId="3" fontId="1" fillId="0" borderId="7" xfId="8" applyNumberFormat="1" applyFont="1" applyBorder="1" applyAlignment="1">
      <alignment horizontal="right" vertical="center"/>
    </xf>
    <xf numFmtId="3" fontId="1" fillId="0" borderId="0" xfId="8" applyNumberFormat="1" applyFont="1" applyAlignment="1">
      <alignment vertical="center"/>
    </xf>
    <xf numFmtId="3" fontId="1" fillId="0" borderId="7" xfId="8" applyNumberFormat="1" applyFont="1" applyBorder="1" applyAlignment="1">
      <alignment horizontal="left" vertical="center" wrapText="1"/>
    </xf>
    <xf numFmtId="3" fontId="1" fillId="0" borderId="7" xfId="8" applyNumberFormat="1" applyFont="1" applyBorder="1" applyAlignment="1">
      <alignment horizontal="center" vertical="center" wrapText="1"/>
    </xf>
    <xf numFmtId="3" fontId="1" fillId="0" borderId="7" xfId="8" applyNumberFormat="1" applyFont="1" applyBorder="1" applyAlignment="1">
      <alignment horizontal="right" vertical="center" wrapText="1"/>
    </xf>
    <xf numFmtId="3" fontId="1" fillId="0" borderId="0" xfId="8" applyNumberFormat="1" applyFont="1" applyAlignment="1">
      <alignment vertical="center" wrapText="1"/>
    </xf>
    <xf numFmtId="49" fontId="1" fillId="0" borderId="7" xfId="8" applyNumberFormat="1" applyFont="1" applyBorder="1" applyAlignment="1">
      <alignment horizontal="center" vertical="center"/>
    </xf>
    <xf numFmtId="1" fontId="1" fillId="0" borderId="7" xfId="8" applyNumberFormat="1" applyFont="1" applyBorder="1" applyAlignment="1">
      <alignment horizontal="left" vertical="center" wrapText="1"/>
    </xf>
    <xf numFmtId="1" fontId="1" fillId="0" borderId="7" xfId="8" applyNumberFormat="1" applyFont="1" applyBorder="1" applyAlignment="1">
      <alignment horizontal="center" vertical="center" wrapText="1"/>
    </xf>
    <xf numFmtId="3" fontId="1" fillId="0" borderId="7" xfId="8" applyNumberFormat="1" applyFont="1" applyBorder="1" applyAlignment="1">
      <alignment vertical="center"/>
    </xf>
    <xf numFmtId="1" fontId="1" fillId="0" borderId="0" xfId="8" applyNumberFormat="1" applyFont="1" applyAlignment="1">
      <alignment vertical="center"/>
    </xf>
    <xf numFmtId="49" fontId="57" fillId="0" borderId="7" xfId="8" applyNumberFormat="1" applyFont="1" applyBorder="1" applyAlignment="1">
      <alignment horizontal="center" vertical="center"/>
    </xf>
    <xf numFmtId="1" fontId="57" fillId="0" borderId="7" xfId="8" applyNumberFormat="1" applyFont="1" applyBorder="1" applyAlignment="1">
      <alignment horizontal="left" vertical="center" wrapText="1"/>
    </xf>
    <xf numFmtId="1" fontId="57" fillId="0" borderId="7" xfId="8" applyNumberFormat="1" applyFont="1" applyBorder="1" applyAlignment="1">
      <alignment horizontal="center" vertical="center" wrapText="1"/>
    </xf>
    <xf numFmtId="3" fontId="57" fillId="0" borderId="7" xfId="8" applyNumberFormat="1" applyFont="1" applyBorder="1" applyAlignment="1">
      <alignment vertical="center"/>
    </xf>
    <xf numFmtId="1" fontId="57" fillId="0" borderId="0" xfId="8" applyNumberFormat="1" applyFont="1" applyAlignment="1">
      <alignment vertical="center"/>
    </xf>
    <xf numFmtId="49" fontId="2" fillId="0" borderId="7" xfId="8" applyNumberFormat="1" applyFont="1" applyBorder="1" applyAlignment="1">
      <alignment horizontal="center" vertical="center"/>
    </xf>
    <xf numFmtId="0" fontId="2" fillId="0" borderId="7" xfId="9" applyFont="1" applyBorder="1" applyAlignment="1">
      <alignment horizontal="left" vertical="center" wrapText="1"/>
    </xf>
    <xf numFmtId="1" fontId="2" fillId="0" borderId="7" xfId="8" applyNumberFormat="1" applyFont="1" applyBorder="1" applyAlignment="1">
      <alignment horizontal="center" vertical="center" wrapText="1"/>
    </xf>
    <xf numFmtId="3" fontId="2" fillId="0" borderId="7" xfId="8" applyNumberFormat="1" applyFont="1" applyBorder="1" applyAlignment="1">
      <alignment vertical="center"/>
    </xf>
    <xf numFmtId="3" fontId="57" fillId="0" borderId="7" xfId="8" applyNumberFormat="1" applyFont="1" applyBorder="1" applyAlignment="1">
      <alignment horizontal="center" vertical="center"/>
    </xf>
    <xf numFmtId="1" fontId="1" fillId="0" borderId="7" xfId="8" applyNumberFormat="1" applyFont="1" applyBorder="1" applyAlignment="1">
      <alignment horizontal="center" vertical="center"/>
    </xf>
    <xf numFmtId="0" fontId="1" fillId="0" borderId="7" xfId="9" applyFont="1" applyBorder="1" applyAlignment="1">
      <alignment horizontal="left" vertical="center" wrapText="1"/>
    </xf>
    <xf numFmtId="3" fontId="1" fillId="0" borderId="7" xfId="8" applyNumberFormat="1" applyFont="1" applyBorder="1" applyAlignment="1">
      <alignment vertical="center" wrapText="1"/>
    </xf>
    <xf numFmtId="3" fontId="57" fillId="0" borderId="7" xfId="8" applyNumberFormat="1" applyFont="1" applyBorder="1" applyAlignment="1">
      <alignment horizontal="center" vertical="center" wrapText="1"/>
    </xf>
    <xf numFmtId="1" fontId="57" fillId="0" borderId="7" xfId="8" quotePrefix="1" applyNumberFormat="1" applyFont="1" applyBorder="1" applyAlignment="1">
      <alignment horizontal="center" vertical="center"/>
    </xf>
    <xf numFmtId="1" fontId="57" fillId="0" borderId="7" xfId="8" applyNumberFormat="1" applyFont="1" applyBorder="1" applyAlignment="1">
      <alignment horizontal="center" vertical="center"/>
    </xf>
    <xf numFmtId="0" fontId="1" fillId="2" borderId="7" xfId="9" applyFont="1" applyFill="1" applyBorder="1" applyAlignment="1">
      <alignment horizontal="left" vertical="center" wrapText="1"/>
    </xf>
    <xf numFmtId="3" fontId="1" fillId="0" borderId="7" xfId="8" quotePrefix="1" applyNumberFormat="1" applyFont="1" applyBorder="1" applyAlignment="1">
      <alignment horizontal="center" vertical="center" wrapText="1"/>
    </xf>
    <xf numFmtId="1" fontId="1" fillId="0" borderId="7" xfId="8" applyNumberFormat="1" applyFont="1" applyBorder="1" applyAlignment="1">
      <alignment horizontal="right" vertical="center" wrapText="1"/>
    </xf>
    <xf numFmtId="3" fontId="2" fillId="0" borderId="7" xfId="8" applyNumberFormat="1" applyFont="1" applyBorder="1" applyAlignment="1">
      <alignment horizontal="right" vertical="center"/>
    </xf>
    <xf numFmtId="1" fontId="2" fillId="0" borderId="7" xfId="8" quotePrefix="1" applyNumberFormat="1" applyFont="1" applyBorder="1" applyAlignment="1">
      <alignment horizontal="center" vertical="center"/>
    </xf>
    <xf numFmtId="3" fontId="57" fillId="0" borderId="7" xfId="8" applyNumberFormat="1" applyFont="1" applyBorder="1" applyAlignment="1">
      <alignment vertical="center" wrapText="1"/>
    </xf>
    <xf numFmtId="1" fontId="2" fillId="0" borderId="9" xfId="8" applyNumberFormat="1" applyFont="1" applyBorder="1" applyAlignment="1">
      <alignment horizontal="center" vertical="center" wrapText="1"/>
    </xf>
    <xf numFmtId="3" fontId="2" fillId="0" borderId="9" xfId="8" applyNumberFormat="1" applyFont="1" applyBorder="1" applyAlignment="1">
      <alignment vertical="center"/>
    </xf>
    <xf numFmtId="1" fontId="1" fillId="0" borderId="0" xfId="8" applyNumberFormat="1" applyFont="1" applyAlignment="1">
      <alignment horizontal="center" vertical="center"/>
    </xf>
    <xf numFmtId="3" fontId="1" fillId="0" borderId="0" xfId="8" applyNumberFormat="1" applyFont="1" applyAlignment="1">
      <alignment horizontal="center" vertical="center"/>
    </xf>
    <xf numFmtId="1" fontId="2" fillId="0" borderId="0" xfId="8" applyNumberFormat="1" applyFont="1" applyAlignment="1">
      <alignment horizontal="center" vertical="center"/>
    </xf>
    <xf numFmtId="3" fontId="2" fillId="0" borderId="0" xfId="8" applyNumberFormat="1" applyFont="1" applyAlignment="1">
      <alignment horizontal="center" vertical="center"/>
    </xf>
    <xf numFmtId="1" fontId="2" fillId="0" borderId="0" xfId="8" applyNumberFormat="1" applyFont="1" applyAlignment="1">
      <alignment vertical="center" wrapText="1"/>
    </xf>
    <xf numFmtId="1" fontId="2" fillId="0" borderId="0" xfId="8" applyNumberFormat="1" applyFont="1" applyAlignment="1">
      <alignment horizontal="center" vertical="center" wrapText="1"/>
    </xf>
    <xf numFmtId="1" fontId="2" fillId="0" borderId="0" xfId="8" applyNumberFormat="1" applyFont="1" applyAlignment="1">
      <alignment horizontal="right" vertical="center"/>
    </xf>
    <xf numFmtId="49" fontId="2" fillId="0" borderId="7" xfId="8" quotePrefix="1" applyNumberFormat="1" applyFont="1" applyBorder="1" applyAlignment="1">
      <alignment horizontal="center" vertical="center"/>
    </xf>
    <xf numFmtId="1" fontId="2" fillId="0" borderId="9" xfId="8" quotePrefix="1" applyNumberFormat="1" applyFont="1" applyBorder="1" applyAlignment="1">
      <alignment horizontal="center" vertical="center"/>
    </xf>
    <xf numFmtId="1" fontId="59" fillId="0" borderId="0" xfId="8" applyNumberFormat="1" applyFont="1" applyAlignment="1">
      <alignment horizontal="center" vertical="center" readingOrder="1"/>
    </xf>
    <xf numFmtId="3" fontId="1" fillId="0" borderId="0" xfId="8" applyNumberFormat="1" applyFont="1" applyAlignment="1">
      <alignment horizontal="center" vertical="center" wrapText="1"/>
    </xf>
    <xf numFmtId="1" fontId="57" fillId="0" borderId="0" xfId="8" applyNumberFormat="1" applyFont="1" applyAlignment="1">
      <alignment horizontal="center" vertical="center"/>
    </xf>
    <xf numFmtId="1" fontId="2" fillId="0" borderId="0" xfId="8" quotePrefix="1" applyNumberFormat="1" applyFont="1" applyAlignment="1">
      <alignment horizontal="center" vertical="center"/>
    </xf>
    <xf numFmtId="1" fontId="57" fillId="0" borderId="0" xfId="8" quotePrefix="1" applyNumberFormat="1" applyFont="1" applyAlignment="1">
      <alignment horizontal="center" vertical="center"/>
    </xf>
    <xf numFmtId="0" fontId="25" fillId="0" borderId="0" xfId="6" applyFont="1" applyBorder="1" applyAlignment="1">
      <alignment horizontal="center" vertical="center" wrapText="1"/>
    </xf>
    <xf numFmtId="3" fontId="26" fillId="0" borderId="0" xfId="6" applyNumberFormat="1" applyFont="1" applyBorder="1" applyAlignment="1">
      <alignment vertical="center"/>
    </xf>
    <xf numFmtId="3" fontId="25" fillId="0" borderId="0" xfId="6" applyNumberFormat="1" applyFont="1" applyBorder="1" applyAlignment="1">
      <alignment vertical="center"/>
    </xf>
    <xf numFmtId="0" fontId="56" fillId="0" borderId="0" xfId="6" applyFont="1" applyBorder="1" applyAlignment="1">
      <alignment horizontal="center" vertical="center" wrapText="1"/>
    </xf>
    <xf numFmtId="0" fontId="56" fillId="0" borderId="0" xfId="6" applyFont="1" applyAlignment="1">
      <alignment vertical="center"/>
    </xf>
    <xf numFmtId="0" fontId="35" fillId="0" borderId="13" xfId="4" applyFont="1" applyBorder="1" applyAlignment="1">
      <alignment horizontal="center" vertical="center" wrapText="1"/>
    </xf>
    <xf numFmtId="3" fontId="51" fillId="0" borderId="15" xfId="4" applyNumberFormat="1" applyFont="1" applyBorder="1" applyAlignment="1">
      <alignment horizontal="right" vertical="center" wrapText="1"/>
    </xf>
    <xf numFmtId="3" fontId="57" fillId="0" borderId="9" xfId="8" applyNumberFormat="1" applyFont="1" applyBorder="1" applyAlignment="1">
      <alignment horizontal="center" vertical="center"/>
    </xf>
    <xf numFmtId="3" fontId="3" fillId="0" borderId="0" xfId="0" applyNumberFormat="1" applyFont="1" applyAlignment="1">
      <alignment horizontal="right" vertical="center"/>
    </xf>
    <xf numFmtId="3" fontId="2" fillId="0" borderId="0" xfId="0" applyNumberFormat="1" applyFont="1" applyAlignment="1">
      <alignment horizontal="right" vertical="center"/>
    </xf>
    <xf numFmtId="3" fontId="4" fillId="0" borderId="0" xfId="0" applyNumberFormat="1" applyFont="1" applyAlignment="1">
      <alignment horizontal="right" vertical="center"/>
    </xf>
    <xf numFmtId="3" fontId="3" fillId="0" borderId="2" xfId="0" applyNumberFormat="1" applyFont="1" applyBorder="1" applyAlignment="1">
      <alignment horizontal="center" vertical="center" wrapText="1"/>
    </xf>
    <xf numFmtId="3" fontId="2" fillId="0" borderId="0" xfId="0" applyNumberFormat="1" applyFont="1" applyAlignment="1">
      <alignment vertical="center"/>
    </xf>
    <xf numFmtId="167" fontId="19" fillId="0" borderId="6" xfId="0" applyNumberFormat="1" applyFont="1" applyBorder="1" applyAlignment="1">
      <alignment vertical="center"/>
    </xf>
    <xf numFmtId="167" fontId="5" fillId="0" borderId="7" xfId="0" applyNumberFormat="1" applyFont="1" applyBorder="1" applyAlignment="1">
      <alignment vertical="center"/>
    </xf>
    <xf numFmtId="167" fontId="5" fillId="0" borderId="9" xfId="0" applyNumberFormat="1" applyFont="1" applyBorder="1" applyAlignment="1">
      <alignment vertical="center"/>
    </xf>
    <xf numFmtId="0" fontId="34" fillId="0" borderId="0" xfId="14" applyFont="1" applyAlignment="1">
      <alignment vertical="center"/>
    </xf>
    <xf numFmtId="3" fontId="2" fillId="0" borderId="0" xfId="8" applyNumberFormat="1" applyFont="1" applyAlignment="1">
      <alignment horizontal="center" vertical="center" wrapText="1"/>
    </xf>
    <xf numFmtId="3" fontId="10" fillId="0" borderId="0" xfId="8" applyNumberFormat="1" applyFont="1" applyAlignment="1">
      <alignment horizontal="center" vertical="center" wrapText="1"/>
    </xf>
    <xf numFmtId="0" fontId="53" fillId="0" borderId="0" xfId="14" applyFont="1" applyAlignment="1">
      <alignment vertical="center"/>
    </xf>
    <xf numFmtId="0" fontId="82" fillId="0" borderId="0" xfId="14" applyFont="1" applyAlignment="1">
      <alignment vertical="center"/>
    </xf>
    <xf numFmtId="0" fontId="53" fillId="0" borderId="0" xfId="14" applyFont="1" applyAlignment="1">
      <alignment vertical="center" wrapText="1"/>
    </xf>
    <xf numFmtId="3" fontId="53" fillId="0" borderId="31" xfId="14" applyNumberFormat="1" applyFont="1" applyBorder="1" applyAlignment="1">
      <alignment vertical="center"/>
    </xf>
    <xf numFmtId="3" fontId="53" fillId="0" borderId="7" xfId="14" applyNumberFormat="1" applyFont="1" applyBorder="1" applyAlignment="1">
      <alignment vertical="center"/>
    </xf>
    <xf numFmtId="0" fontId="53" fillId="0" borderId="31" xfId="14" applyFont="1" applyBorder="1" applyAlignment="1">
      <alignment horizontal="left" vertical="center" wrapText="1"/>
    </xf>
    <xf numFmtId="0" fontId="53" fillId="0" borderId="31" xfId="14" quotePrefix="1" applyFont="1" applyBorder="1" applyAlignment="1">
      <alignment horizontal="center" vertical="center" wrapText="1"/>
    </xf>
    <xf numFmtId="0" fontId="80" fillId="0" borderId="0" xfId="14" applyFont="1" applyAlignment="1">
      <alignment vertical="center"/>
    </xf>
    <xf numFmtId="0" fontId="83" fillId="0" borderId="0" xfId="14" applyFont="1" applyAlignment="1">
      <alignment vertical="center"/>
    </xf>
    <xf numFmtId="3" fontId="80" fillId="0" borderId="7" xfId="14" applyNumberFormat="1" applyFont="1" applyBorder="1" applyAlignment="1">
      <alignment vertical="center"/>
    </xf>
    <xf numFmtId="0" fontId="80" fillId="0" borderId="7" xfId="14" applyFont="1" applyBorder="1" applyAlignment="1">
      <alignment horizontal="left" vertical="center" wrapText="1"/>
    </xf>
    <xf numFmtId="0" fontId="80" fillId="0" borderId="7" xfId="14" applyFont="1" applyBorder="1" applyAlignment="1">
      <alignment horizontal="center" vertical="center" wrapText="1"/>
    </xf>
    <xf numFmtId="3" fontId="34" fillId="0" borderId="7" xfId="14" applyNumberFormat="1" applyFont="1" applyBorder="1" applyAlignment="1">
      <alignment vertical="center"/>
    </xf>
    <xf numFmtId="0" fontId="53" fillId="0" borderId="7" xfId="14" applyFont="1" applyBorder="1" applyAlignment="1">
      <alignment vertical="center" wrapText="1"/>
    </xf>
    <xf numFmtId="0" fontId="53" fillId="0" borderId="7" xfId="14" quotePrefix="1" applyFont="1" applyBorder="1" applyAlignment="1">
      <alignment horizontal="center" vertical="center" wrapText="1"/>
    </xf>
    <xf numFmtId="0" fontId="80" fillId="0" borderId="7" xfId="14" applyFont="1" applyBorder="1" applyAlignment="1">
      <alignment vertical="center" wrapText="1"/>
    </xf>
    <xf numFmtId="0" fontId="47" fillId="0" borderId="0" xfId="14" applyFont="1" applyAlignment="1">
      <alignment vertical="center"/>
    </xf>
    <xf numFmtId="0" fontId="84" fillId="0" borderId="0" xfId="14" applyFont="1" applyAlignment="1">
      <alignment vertical="center"/>
    </xf>
    <xf numFmtId="3" fontId="47" fillId="0" borderId="7" xfId="14" applyNumberFormat="1" applyFont="1" applyBorder="1" applyAlignment="1">
      <alignment vertical="center"/>
    </xf>
    <xf numFmtId="0" fontId="47" fillId="0" borderId="7" xfId="14" applyFont="1" applyBorder="1" applyAlignment="1">
      <alignment vertical="center" wrapText="1"/>
    </xf>
    <xf numFmtId="0" fontId="47" fillId="0" borderId="7" xfId="14" quotePrefix="1" applyFont="1" applyBorder="1" applyAlignment="1">
      <alignment horizontal="center" vertical="center" wrapText="1"/>
    </xf>
    <xf numFmtId="0" fontId="53" fillId="0" borderId="7" xfId="14" applyFont="1" applyBorder="1" applyAlignment="1">
      <alignment horizontal="center" vertical="center" wrapText="1"/>
    </xf>
    <xf numFmtId="3" fontId="80" fillId="0" borderId="6" xfId="14" applyNumberFormat="1" applyFont="1" applyBorder="1" applyAlignment="1">
      <alignment vertical="center"/>
    </xf>
    <xf numFmtId="0" fontId="80" fillId="0" borderId="6" xfId="14" applyFont="1" applyBorder="1" applyAlignment="1">
      <alignment horizontal="center" vertical="center" wrapText="1"/>
    </xf>
    <xf numFmtId="0" fontId="80" fillId="0" borderId="2" xfId="14" applyFont="1" applyBorder="1" applyAlignment="1">
      <alignment horizontal="center" vertical="center" wrapText="1"/>
    </xf>
    <xf numFmtId="0" fontId="3" fillId="0" borderId="0" xfId="0" applyFont="1" applyAlignment="1">
      <alignment vertical="center"/>
    </xf>
    <xf numFmtId="0" fontId="53" fillId="0" borderId="4" xfId="14" applyFont="1" applyBorder="1" applyAlignment="1">
      <alignment vertical="center"/>
    </xf>
    <xf numFmtId="0" fontId="80" fillId="0" borderId="5" xfId="14" applyFont="1" applyBorder="1" applyAlignment="1">
      <alignment horizontal="center" vertical="center" wrapText="1"/>
    </xf>
    <xf numFmtId="0" fontId="80" fillId="0" borderId="5" xfId="14" applyFont="1" applyBorder="1" applyAlignment="1">
      <alignment horizontal="center" vertical="center"/>
    </xf>
    <xf numFmtId="0" fontId="80" fillId="0" borderId="5" xfId="14" quotePrefix="1" applyFont="1" applyBorder="1" applyAlignment="1">
      <alignment horizontal="center" vertical="center" wrapText="1"/>
    </xf>
    <xf numFmtId="0" fontId="34" fillId="0" borderId="31" xfId="14" quotePrefix="1" applyFont="1" applyBorder="1" applyAlignment="1">
      <alignment horizontal="center" vertical="center" wrapText="1"/>
    </xf>
    <xf numFmtId="0" fontId="34" fillId="0" borderId="31" xfId="14" applyFont="1" applyBorder="1" applyAlignment="1">
      <alignment horizontal="left" vertical="center" wrapText="1"/>
    </xf>
    <xf numFmtId="3" fontId="34" fillId="0" borderId="31" xfId="14" applyNumberFormat="1" applyFont="1" applyBorder="1" applyAlignment="1">
      <alignment vertical="center"/>
    </xf>
    <xf numFmtId="0" fontId="85" fillId="0" borderId="0" xfId="14" applyFont="1" applyAlignment="1">
      <alignment vertical="center"/>
    </xf>
    <xf numFmtId="0" fontId="34" fillId="0" borderId="9" xfId="14" applyFont="1" applyBorder="1" applyAlignment="1">
      <alignment horizontal="center" vertical="center" wrapText="1"/>
    </xf>
    <xf numFmtId="0" fontId="34" fillId="0" borderId="9" xfId="14" applyFont="1" applyBorder="1" applyAlignment="1">
      <alignment vertical="center" wrapText="1"/>
    </xf>
    <xf numFmtId="3" fontId="34" fillId="0" borderId="9" xfId="14" applyNumberFormat="1" applyFont="1" applyBorder="1" applyAlignment="1">
      <alignment vertical="center"/>
    </xf>
    <xf numFmtId="0" fontId="63" fillId="0" borderId="7" xfId="14" applyFont="1" applyBorder="1" applyAlignment="1">
      <alignment horizontal="center" vertical="center" wrapText="1"/>
    </xf>
    <xf numFmtId="0" fontId="63" fillId="0" borderId="7" xfId="14" applyFont="1" applyBorder="1" applyAlignment="1">
      <alignment vertical="center" wrapText="1"/>
    </xf>
    <xf numFmtId="3" fontId="63" fillId="0" borderId="7" xfId="14" applyNumberFormat="1" applyFont="1" applyBorder="1" applyAlignment="1">
      <alignment vertical="center"/>
    </xf>
    <xf numFmtId="0" fontId="86" fillId="0" borderId="0" xfId="14" applyFont="1" applyAlignment="1">
      <alignment vertical="center"/>
    </xf>
    <xf numFmtId="0" fontId="63" fillId="0" borderId="0" xfId="14" applyFont="1" applyAlignment="1">
      <alignment vertical="center"/>
    </xf>
    <xf numFmtId="0" fontId="32" fillId="0" borderId="10" xfId="4" quotePrefix="1" applyFont="1" applyBorder="1" applyAlignment="1">
      <alignment horizontal="center" vertical="center" wrapText="1"/>
    </xf>
    <xf numFmtId="0" fontId="32" fillId="0" borderId="10" xfId="4" applyFont="1" applyBorder="1" applyAlignment="1">
      <alignment horizontal="left" vertical="center" wrapText="1"/>
    </xf>
    <xf numFmtId="3" fontId="32" fillId="0" borderId="10" xfId="4" applyNumberFormat="1" applyFont="1" applyBorder="1" applyAlignment="1">
      <alignment horizontal="right" vertical="center" wrapText="1"/>
    </xf>
    <xf numFmtId="0" fontId="63" fillId="0" borderId="0" xfId="4" applyFont="1" applyAlignment="1">
      <alignment vertical="center"/>
    </xf>
    <xf numFmtId="0" fontId="51" fillId="0" borderId="13" xfId="4" quotePrefix="1" applyFont="1" applyBorder="1" applyAlignment="1">
      <alignment horizontal="center" vertical="center" wrapText="1"/>
    </xf>
    <xf numFmtId="3" fontId="35" fillId="0" borderId="15" xfId="4" applyNumberFormat="1" applyFont="1" applyBorder="1" applyAlignment="1">
      <alignment horizontal="right" vertical="center" wrapText="1"/>
    </xf>
    <xf numFmtId="3" fontId="2" fillId="0" borderId="0" xfId="8" applyNumberFormat="1" applyFont="1" applyAlignment="1">
      <alignment horizontal="center" vertical="center" wrapText="1"/>
    </xf>
    <xf numFmtId="3" fontId="10" fillId="0" borderId="0" xfId="8" applyNumberFormat="1" applyFont="1" applyAlignment="1">
      <alignment horizontal="center" vertical="center" wrapText="1"/>
    </xf>
    <xf numFmtId="1" fontId="1" fillId="0" borderId="7" xfId="0" applyNumberFormat="1" applyFont="1" applyBorder="1" applyAlignment="1">
      <alignment horizontal="center" vertical="center" wrapText="1"/>
    </xf>
    <xf numFmtId="1" fontId="1" fillId="0" borderId="7" xfId="0" applyNumberFormat="1" applyFont="1" applyBorder="1" applyAlignment="1">
      <alignment horizontal="left" vertical="center" wrapText="1"/>
    </xf>
    <xf numFmtId="0" fontId="1" fillId="0" borderId="7" xfId="0" applyFont="1" applyBorder="1" applyAlignment="1">
      <alignment horizontal="left" vertical="center" wrapText="1"/>
    </xf>
    <xf numFmtId="0" fontId="57" fillId="0" borderId="7" xfId="0" applyFont="1" applyBorder="1" applyAlignment="1">
      <alignment horizontal="left" vertical="center" wrapText="1"/>
    </xf>
    <xf numFmtId="0" fontId="57" fillId="0" borderId="7" xfId="0" applyFont="1" applyBorder="1" applyAlignment="1">
      <alignment horizontal="center" vertical="center" wrapText="1"/>
    </xf>
    <xf numFmtId="1" fontId="57" fillId="0" borderId="7" xfId="0" applyNumberFormat="1" applyFont="1" applyBorder="1" applyAlignment="1">
      <alignment horizontal="center" vertical="center" wrapText="1"/>
    </xf>
    <xf numFmtId="3" fontId="2" fillId="0" borderId="7" xfId="0" applyNumberFormat="1" applyFont="1" applyBorder="1" applyAlignment="1">
      <alignment vertical="center"/>
    </xf>
    <xf numFmtId="3" fontId="1" fillId="0" borderId="7" xfId="0" applyNumberFormat="1" applyFont="1" applyBorder="1" applyAlignment="1">
      <alignment vertical="center"/>
    </xf>
    <xf numFmtId="3" fontId="1" fillId="0" borderId="7" xfId="0" applyNumberFormat="1" applyFont="1" applyBorder="1" applyAlignment="1">
      <alignment horizontal="center" vertical="center"/>
    </xf>
    <xf numFmtId="0" fontId="1" fillId="0" borderId="7" xfId="0" applyFont="1" applyBorder="1" applyAlignment="1">
      <alignment horizontal="left" vertical="center"/>
    </xf>
    <xf numFmtId="1" fontId="57" fillId="0" borderId="7" xfId="0" applyNumberFormat="1" applyFont="1" applyBorder="1" applyAlignment="1">
      <alignment horizontal="left" vertical="center" wrapText="1"/>
    </xf>
    <xf numFmtId="0" fontId="1" fillId="0" borderId="7" xfId="0" applyFont="1" applyBorder="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1" fontId="2" fillId="0" borderId="4" xfId="8" applyNumberFormat="1" applyFont="1" applyBorder="1" applyAlignment="1">
      <alignment vertical="center"/>
    </xf>
    <xf numFmtId="1" fontId="2" fillId="0" borderId="4" xfId="8" applyNumberFormat="1" applyFont="1" applyBorder="1" applyAlignment="1">
      <alignment horizontal="center" vertical="center"/>
    </xf>
    <xf numFmtId="3" fontId="2" fillId="0" borderId="4" xfId="8" applyNumberFormat="1" applyFont="1" applyBorder="1" applyAlignment="1">
      <alignment vertical="center"/>
    </xf>
    <xf numFmtId="3" fontId="1" fillId="0" borderId="16" xfId="8" applyNumberFormat="1" applyFont="1" applyBorder="1" applyAlignment="1">
      <alignment horizontal="center" vertical="center"/>
    </xf>
    <xf numFmtId="3" fontId="1" fillId="0" borderId="16" xfId="8" applyNumberFormat="1" applyFont="1" applyBorder="1" applyAlignment="1">
      <alignment horizontal="right" vertical="center"/>
    </xf>
    <xf numFmtId="3" fontId="1" fillId="0" borderId="2" xfId="8" applyNumberFormat="1" applyFont="1" applyBorder="1" applyAlignment="1">
      <alignment horizontal="center" vertical="center"/>
    </xf>
    <xf numFmtId="3" fontId="2" fillId="0" borderId="7" xfId="8" quotePrefix="1" applyNumberFormat="1" applyFont="1" applyBorder="1" applyAlignment="1">
      <alignment horizontal="center" vertical="center" wrapText="1"/>
    </xf>
    <xf numFmtId="49" fontId="1" fillId="0" borderId="7" xfId="8" quotePrefix="1" applyNumberFormat="1" applyFont="1" applyBorder="1" applyAlignment="1">
      <alignment horizontal="center" vertical="center"/>
    </xf>
    <xf numFmtId="0" fontId="3" fillId="0" borderId="0" xfId="6" applyFont="1" applyAlignment="1">
      <alignment vertical="center" wrapText="1" readingOrder="1"/>
    </xf>
    <xf numFmtId="0" fontId="2" fillId="0" borderId="7" xfId="0" applyFont="1" applyBorder="1" applyAlignment="1">
      <alignment horizontal="left" vertical="center" wrapText="1"/>
    </xf>
    <xf numFmtId="0" fontId="2" fillId="0" borderId="7" xfId="0" applyFont="1" applyBorder="1" applyAlignment="1">
      <alignment horizontal="center" vertical="center" wrapText="1"/>
    </xf>
    <xf numFmtId="1" fontId="2" fillId="0" borderId="7" xfId="0" applyNumberFormat="1" applyFont="1" applyBorder="1" applyAlignment="1">
      <alignment horizontal="center" vertical="center" wrapText="1"/>
    </xf>
    <xf numFmtId="0" fontId="2" fillId="2" borderId="7" xfId="9" applyFont="1" applyFill="1" applyBorder="1" applyAlignment="1">
      <alignment horizontal="left" vertical="center" wrapText="1"/>
    </xf>
    <xf numFmtId="0" fontId="2" fillId="0" borderId="9" xfId="0" applyFont="1" applyBorder="1" applyAlignment="1">
      <alignment horizontal="left" vertical="center" wrapText="1"/>
    </xf>
    <xf numFmtId="0" fontId="2" fillId="0" borderId="9" xfId="0" applyFont="1" applyBorder="1" applyAlignment="1">
      <alignment horizontal="center" vertical="center" wrapText="1"/>
    </xf>
    <xf numFmtId="1" fontId="2" fillId="0" borderId="9" xfId="0" applyNumberFormat="1" applyFont="1" applyBorder="1" applyAlignment="1">
      <alignment horizontal="center" vertical="center" wrapText="1"/>
    </xf>
    <xf numFmtId="49" fontId="57" fillId="0" borderId="7" xfId="8" quotePrefix="1" applyNumberFormat="1" applyFont="1" applyBorder="1" applyAlignment="1">
      <alignment horizontal="center" vertical="center"/>
    </xf>
    <xf numFmtId="1" fontId="10" fillId="0" borderId="0" xfId="8" applyNumberFormat="1" applyFont="1" applyBorder="1" applyAlignment="1">
      <alignment vertical="center"/>
    </xf>
    <xf numFmtId="0" fontId="4" fillId="0" borderId="0" xfId="0" applyFont="1" applyAlignment="1">
      <alignment horizontal="right" vertical="center"/>
    </xf>
    <xf numFmtId="0" fontId="3" fillId="0" borderId="2" xfId="0" applyFont="1" applyBorder="1" applyAlignment="1">
      <alignment horizontal="center" vertical="center" wrapText="1"/>
    </xf>
    <xf numFmtId="0" fontId="4" fillId="0" borderId="0" xfId="0" applyFont="1" applyAlignment="1">
      <alignment horizontal="left" vertical="center"/>
    </xf>
    <xf numFmtId="3" fontId="3" fillId="0" borderId="7" xfId="0" applyNumberFormat="1" applyFont="1" applyBorder="1" applyAlignment="1">
      <alignment vertical="center"/>
    </xf>
    <xf numFmtId="9" fontId="3" fillId="0" borderId="7" xfId="0" applyNumberFormat="1" applyFont="1" applyBorder="1" applyAlignment="1">
      <alignment vertical="center"/>
    </xf>
    <xf numFmtId="0" fontId="3" fillId="0" borderId="0" xfId="0" applyFont="1" applyAlignment="1">
      <alignment horizontal="right" vertical="center"/>
    </xf>
    <xf numFmtId="0" fontId="59" fillId="0" borderId="0" xfId="0" applyFont="1" applyAlignment="1">
      <alignment horizontal="center" vertical="center"/>
    </xf>
    <xf numFmtId="0" fontId="66" fillId="0" borderId="0" xfId="0" applyFont="1" applyAlignment="1">
      <alignment horizontal="center" vertical="center"/>
    </xf>
    <xf numFmtId="0" fontId="4" fillId="0" borderId="0" xfId="0" applyFont="1" applyAlignment="1">
      <alignment horizontal="right" vertical="center"/>
    </xf>
    <xf numFmtId="0" fontId="3" fillId="0" borderId="2" xfId="0" applyFont="1" applyBorder="1" applyAlignment="1">
      <alignment horizontal="center" vertical="center" wrapText="1"/>
    </xf>
    <xf numFmtId="0" fontId="47" fillId="0" borderId="28" xfId="0" quotePrefix="1" applyFont="1" applyBorder="1" applyAlignment="1">
      <alignment horizontal="left" vertical="center" wrapText="1"/>
    </xf>
    <xf numFmtId="0" fontId="10" fillId="0" borderId="0" xfId="0" applyFont="1" applyAlignment="1">
      <alignment horizontal="left" vertical="center" wrapText="1"/>
    </xf>
    <xf numFmtId="0" fontId="10" fillId="0" borderId="0" xfId="0" quotePrefix="1" applyFont="1" applyAlignment="1">
      <alignment horizontal="left" vertical="center" wrapText="1"/>
    </xf>
    <xf numFmtId="0" fontId="4" fillId="0" borderId="0" xfId="0" applyFont="1" applyAlignment="1">
      <alignment horizontal="left" vertical="center"/>
    </xf>
    <xf numFmtId="0" fontId="70" fillId="0" borderId="0" xfId="0" applyFont="1" applyAlignment="1">
      <alignment horizontal="center" vertical="center"/>
    </xf>
    <xf numFmtId="0" fontId="71" fillId="0" borderId="0" xfId="0" applyFont="1" applyAlignment="1">
      <alignment horizontal="center" vertical="center"/>
    </xf>
    <xf numFmtId="0" fontId="3" fillId="0" borderId="2" xfId="0" applyFont="1" applyBorder="1" applyAlignment="1">
      <alignment horizontal="center" vertical="center"/>
    </xf>
    <xf numFmtId="0" fontId="0" fillId="0" borderId="2" xfId="0" applyFont="1" applyBorder="1" applyAlignment="1">
      <alignment vertical="center" wrapText="1"/>
    </xf>
    <xf numFmtId="0" fontId="58" fillId="0" borderId="0" xfId="0" applyFont="1" applyAlignment="1">
      <alignment horizontal="center" vertical="center"/>
    </xf>
    <xf numFmtId="0" fontId="65" fillId="0" borderId="0" xfId="0" applyFont="1" applyAlignment="1">
      <alignment horizontal="center" vertical="center"/>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48" fillId="0" borderId="0" xfId="0" applyFont="1" applyAlignment="1">
      <alignment horizontal="center" vertical="center"/>
    </xf>
    <xf numFmtId="0" fontId="4" fillId="0" borderId="4" xfId="0" applyFont="1" applyBorder="1" applyAlignment="1">
      <alignment horizontal="right" vertical="center"/>
    </xf>
    <xf numFmtId="0" fontId="19" fillId="0" borderId="2" xfId="0" quotePrefix="1" applyFont="1" applyBorder="1" applyAlignment="1">
      <alignment horizontal="center" vertical="center"/>
    </xf>
    <xf numFmtId="0" fontId="80" fillId="0" borderId="2" xfId="14" applyFont="1" applyBorder="1" applyAlignment="1">
      <alignment horizontal="center" vertical="center"/>
    </xf>
    <xf numFmtId="0" fontId="58" fillId="0" borderId="0" xfId="0" applyFont="1" applyAlignment="1">
      <alignment horizontal="center" vertical="center" wrapText="1"/>
    </xf>
    <xf numFmtId="0" fontId="53" fillId="0" borderId="4" xfId="14" applyFont="1" applyBorder="1" applyAlignment="1">
      <alignment horizontal="center" vertical="center"/>
    </xf>
    <xf numFmtId="0" fontId="80" fillId="0" borderId="5" xfId="14" applyFont="1" applyBorder="1" applyAlignment="1">
      <alignment horizontal="center" vertical="center" wrapText="1"/>
    </xf>
    <xf numFmtId="0" fontId="80" fillId="0" borderId="1" xfId="14" applyFont="1" applyBorder="1" applyAlignment="1">
      <alignment horizontal="center" vertical="center" wrapText="1"/>
    </xf>
    <xf numFmtId="0" fontId="80" fillId="0" borderId="2" xfId="14" applyFont="1" applyBorder="1" applyAlignment="1">
      <alignment horizontal="center" vertical="center" wrapText="1"/>
    </xf>
    <xf numFmtId="0" fontId="31" fillId="0" borderId="13" xfId="4" applyFont="1" applyBorder="1" applyAlignment="1">
      <alignment horizontal="center" vertical="center" wrapText="1"/>
    </xf>
    <xf numFmtId="0" fontId="18" fillId="0" borderId="0" xfId="4" applyFont="1" applyAlignment="1">
      <alignment horizontal="center"/>
    </xf>
    <xf numFmtId="0" fontId="73" fillId="0" borderId="0" xfId="4" applyFont="1" applyAlignment="1">
      <alignment horizontal="center" vertical="center" wrapText="1"/>
    </xf>
    <xf numFmtId="0" fontId="74" fillId="0" borderId="0" xfId="4" applyFont="1" applyAlignment="1">
      <alignment horizontal="center"/>
    </xf>
    <xf numFmtId="0" fontId="30" fillId="0" borderId="12" xfId="4" applyFont="1" applyBorder="1" applyAlignment="1">
      <alignment horizontal="center" vertical="center"/>
    </xf>
    <xf numFmtId="0" fontId="56" fillId="0" borderId="2" xfId="6" applyFont="1" applyBorder="1" applyAlignment="1">
      <alignment horizontal="center" vertical="center" wrapText="1"/>
    </xf>
    <xf numFmtId="0" fontId="68" fillId="0" borderId="2" xfId="6" applyFont="1" applyBorder="1" applyAlignment="1">
      <alignment horizontal="center" vertical="center" wrapText="1"/>
    </xf>
    <xf numFmtId="0" fontId="18" fillId="0" borderId="0" xfId="4" applyFont="1" applyAlignment="1">
      <alignment horizontal="center" vertical="center"/>
    </xf>
    <xf numFmtId="0" fontId="75" fillId="0" borderId="0" xfId="4" applyFont="1" applyAlignment="1">
      <alignment horizontal="center" vertical="center"/>
    </xf>
    <xf numFmtId="0" fontId="76" fillId="0" borderId="0" xfId="4" applyFont="1" applyAlignment="1">
      <alignment horizontal="center" vertical="center" wrapText="1"/>
    </xf>
    <xf numFmtId="0" fontId="67" fillId="0" borderId="2" xfId="6" applyFont="1" applyBorder="1" applyAlignment="1">
      <alignment horizontal="center" vertical="center" wrapText="1"/>
    </xf>
    <xf numFmtId="0" fontId="35" fillId="0" borderId="13" xfId="4" applyFont="1" applyBorder="1" applyAlignment="1">
      <alignment horizontal="center" vertical="center" wrapText="1"/>
    </xf>
    <xf numFmtId="0" fontId="35" fillId="0" borderId="17" xfId="4" applyFont="1" applyBorder="1" applyAlignment="1">
      <alignment horizontal="center" vertical="center" wrapText="1"/>
    </xf>
    <xf numFmtId="0" fontId="35" fillId="0" borderId="18" xfId="4" applyFont="1" applyBorder="1" applyAlignment="1">
      <alignment horizontal="center" vertical="center" wrapText="1"/>
    </xf>
    <xf numFmtId="0" fontId="19" fillId="0" borderId="0" xfId="4" applyFont="1" applyAlignment="1">
      <alignment horizontal="center" vertical="center"/>
    </xf>
    <xf numFmtId="0" fontId="60" fillId="0" borderId="0" xfId="4" applyFont="1" applyAlignment="1">
      <alignment horizontal="center" vertical="center" wrapText="1"/>
    </xf>
    <xf numFmtId="0" fontId="62" fillId="0" borderId="0" xfId="4" applyFont="1" applyAlignment="1">
      <alignment horizontal="center" vertical="center"/>
    </xf>
    <xf numFmtId="0" fontId="50" fillId="0" borderId="12" xfId="4" applyFont="1" applyBorder="1" applyAlignment="1">
      <alignment horizontal="center" vertical="center"/>
    </xf>
    <xf numFmtId="0" fontId="69" fillId="0" borderId="13" xfId="4" applyFont="1" applyBorder="1" applyAlignment="1">
      <alignment horizontal="center" vertical="center" wrapText="1"/>
    </xf>
    <xf numFmtId="0" fontId="18" fillId="0" borderId="0" xfId="4" applyFont="1" applyAlignment="1">
      <alignment horizontal="right" vertical="center"/>
    </xf>
    <xf numFmtId="0" fontId="27" fillId="0" borderId="0" xfId="4" applyFont="1" applyAlignment="1">
      <alignment horizontal="center" vertical="center" wrapText="1"/>
    </xf>
    <xf numFmtId="0" fontId="72" fillId="0" borderId="0" xfId="4" applyFont="1" applyAlignment="1">
      <alignment horizontal="center" vertical="center"/>
    </xf>
    <xf numFmtId="0" fontId="24" fillId="0" borderId="13" xfId="4" applyFont="1" applyBorder="1" applyAlignment="1">
      <alignment horizontal="center" vertical="center" wrapText="1"/>
    </xf>
    <xf numFmtId="0" fontId="55" fillId="0" borderId="13" xfId="4" applyFont="1" applyBorder="1" applyAlignment="1">
      <alignment horizontal="center" vertical="center" wrapText="1"/>
    </xf>
    <xf numFmtId="0" fontId="56" fillId="0" borderId="13" xfId="4" applyFont="1" applyBorder="1" applyAlignment="1">
      <alignment horizontal="center" vertical="center"/>
    </xf>
    <xf numFmtId="0" fontId="4" fillId="0" borderId="0" xfId="0" applyFont="1" applyAlignment="1">
      <alignment horizontal="center" vertical="center"/>
    </xf>
    <xf numFmtId="0" fontId="75" fillId="0" borderId="0" xfId="4" applyFont="1" applyAlignment="1">
      <alignment horizontal="center" vertical="center" wrapText="1"/>
    </xf>
    <xf numFmtId="0" fontId="76" fillId="0" borderId="0" xfId="4" applyFont="1" applyAlignment="1">
      <alignment horizontal="center" vertical="center"/>
    </xf>
    <xf numFmtId="0" fontId="2" fillId="0" borderId="0" xfId="0" applyFont="1" applyAlignment="1">
      <alignment horizontal="left" vertical="center" wrapText="1"/>
    </xf>
    <xf numFmtId="1" fontId="77" fillId="2" borderId="0" xfId="8" applyNumberFormat="1" applyFont="1" applyFill="1" applyAlignment="1">
      <alignment horizontal="center" vertical="center" wrapText="1"/>
    </xf>
    <xf numFmtId="0" fontId="78" fillId="2" borderId="0" xfId="4" applyFont="1" applyFill="1" applyAlignment="1">
      <alignment horizontal="center" vertical="center"/>
    </xf>
    <xf numFmtId="3" fontId="7" fillId="0" borderId="5" xfId="8" applyNumberFormat="1" applyFont="1" applyBorder="1" applyAlignment="1">
      <alignment horizontal="center" vertical="center" wrapText="1"/>
    </xf>
    <xf numFmtId="3" fontId="7" fillId="0" borderId="1" xfId="8" applyNumberFormat="1" applyFont="1" applyBorder="1" applyAlignment="1">
      <alignment horizontal="center" vertical="center" wrapText="1"/>
    </xf>
    <xf numFmtId="1" fontId="63" fillId="0" borderId="4" xfId="8" applyNumberFormat="1" applyFont="1" applyBorder="1" applyAlignment="1">
      <alignment horizontal="center" vertical="center"/>
    </xf>
    <xf numFmtId="3" fontId="7" fillId="0" borderId="2" xfId="8" applyNumberFormat="1" applyFont="1" applyBorder="1" applyAlignment="1">
      <alignment horizontal="center" vertical="center" wrapText="1"/>
    </xf>
    <xf numFmtId="3" fontId="1" fillId="0" borderId="2" xfId="8" applyNumberFormat="1" applyFont="1" applyBorder="1" applyAlignment="1">
      <alignment horizontal="center" vertical="center" wrapText="1"/>
    </xf>
    <xf numFmtId="3" fontId="2" fillId="0" borderId="0" xfId="8" applyNumberFormat="1" applyFont="1" applyAlignment="1">
      <alignment horizontal="center" vertical="center" wrapText="1"/>
    </xf>
    <xf numFmtId="1" fontId="58" fillId="0" borderId="0" xfId="8" applyNumberFormat="1" applyFont="1" applyAlignment="1">
      <alignment horizontal="center" vertical="center" readingOrder="1"/>
    </xf>
    <xf numFmtId="0" fontId="3" fillId="0" borderId="0" xfId="6" applyFont="1" applyAlignment="1">
      <alignment horizontal="center" vertical="center" readingOrder="1"/>
    </xf>
    <xf numFmtId="0" fontId="7" fillId="0" borderId="2" xfId="0" applyFont="1" applyBorder="1" applyAlignment="1">
      <alignment horizontal="center" vertical="center" wrapText="1"/>
    </xf>
    <xf numFmtId="0" fontId="3" fillId="0" borderId="31" xfId="0" applyFont="1" applyBorder="1" applyAlignment="1">
      <alignment horizontal="center" vertical="center"/>
    </xf>
    <xf numFmtId="0" fontId="3" fillId="0" borderId="31" xfId="0" applyFont="1" applyBorder="1" applyAlignment="1">
      <alignment vertical="center"/>
    </xf>
    <xf numFmtId="3" fontId="19" fillId="0" borderId="31" xfId="0" applyNumberFormat="1" applyFont="1" applyBorder="1" applyAlignment="1">
      <alignment horizontal="right" vertical="center"/>
    </xf>
    <xf numFmtId="0" fontId="34" fillId="0" borderId="32" xfId="4" applyFont="1" applyBorder="1" applyAlignment="1">
      <alignment horizontal="center" vertical="center" wrapText="1"/>
    </xf>
    <xf numFmtId="0" fontId="34" fillId="0" borderId="32" xfId="4" applyFont="1" applyBorder="1" applyAlignment="1">
      <alignment vertical="center" wrapText="1"/>
    </xf>
    <xf numFmtId="3" fontId="35" fillId="0" borderId="32" xfId="4" applyNumberFormat="1" applyFont="1" applyBorder="1" applyAlignment="1">
      <alignment horizontal="right" vertical="center" wrapText="1"/>
    </xf>
    <xf numFmtId="3" fontId="31" fillId="0" borderId="32" xfId="4" applyNumberFormat="1" applyFont="1" applyBorder="1" applyAlignment="1">
      <alignment horizontal="right" vertical="center" wrapText="1"/>
    </xf>
    <xf numFmtId="167" fontId="3" fillId="0" borderId="6" xfId="0" applyNumberFormat="1" applyFont="1" applyBorder="1" applyAlignment="1">
      <alignment vertical="center"/>
    </xf>
    <xf numFmtId="167" fontId="5" fillId="0" borderId="16" xfId="14" applyNumberFormat="1" applyFont="1" applyBorder="1" applyAlignment="1">
      <alignment horizontal="right" vertical="center"/>
    </xf>
  </cellXfs>
  <cellStyles count="19">
    <cellStyle name="Comma 2" xfId="13" xr:uid="{358A324F-1BCB-46B5-88F8-F42B3D4F66E0}"/>
    <cellStyle name="Comma 3" xfId="10" xr:uid="{109C3F5F-97DC-4EBA-A798-6CA0A669F003}"/>
    <cellStyle name="Comma 4" xfId="16" xr:uid="{9E96E32C-1A40-40B1-B258-E4BD9454A360}"/>
    <cellStyle name="Normal" xfId="0" builtinId="0"/>
    <cellStyle name="Normal 12" xfId="15" xr:uid="{08D893F7-227F-4DCE-BEDC-1E4FAA1F0116}"/>
    <cellStyle name="Normal 14" xfId="11" xr:uid="{E2A6B131-E5F0-46EA-BE78-349645745C75}"/>
    <cellStyle name="Normal 2" xfId="7" xr:uid="{69DA6A74-6FF6-4420-8001-A3C8C4B4B6B5}"/>
    <cellStyle name="Normal 2 3" xfId="14" xr:uid="{2817ED47-9776-4A71-A0C2-50BC0A357E23}"/>
    <cellStyle name="Normal 3" xfId="4" xr:uid="{A1ED4229-379E-45A5-96AA-07A44152C9D8}"/>
    <cellStyle name="Normal 4" xfId="2" xr:uid="{1F820F6D-1CF3-4CF3-A391-D148C6905BCD}"/>
    <cellStyle name="Normal 5" xfId="3" xr:uid="{63E9704A-9FD2-4A55-AC9C-B8E8B80F7A3C}"/>
    <cellStyle name="Normal 5 2" xfId="17" xr:uid="{EF95FE64-21EE-49A8-B755-6B4D53B0511B}"/>
    <cellStyle name="Normal 5 3" xfId="18" xr:uid="{F8FE0F4D-4CD4-42D8-8DB0-1462208C18C6}"/>
    <cellStyle name="Normal 6" xfId="12" xr:uid="{AE8F0681-1E57-4A7C-8F5A-5C7E57A6822E}"/>
    <cellStyle name="Normal 6 3 2" xfId="6" xr:uid="{47A20CDF-230A-4AB9-B197-5C26CA305F48}"/>
    <cellStyle name="Normal 6 6" xfId="5" xr:uid="{CF632735-7D46-4CCD-AAD6-ED01CE615C01}"/>
    <cellStyle name="Normal 6 6 2" xfId="9" xr:uid="{9A0B4C3E-E09A-4C21-858A-9D7C14E5DF43}"/>
    <cellStyle name="Normal_Bieu mau (CV )" xfId="8" xr:uid="{3AF3BDE2-EB38-4258-A62E-DDC45D53F801}"/>
    <cellStyle name="Normal_Chi NSTW NSDP 2002 - PL" xfId="1" xr:uid="{6BCA676F-7F45-4A3B-8EB4-F33BCC24E7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c22\du%20toan\vui\San%20pham\Phu%20Tan_AG\Duong%20Day\LUUTAM\VBAO\BookJHFGJGXBGCCNCVCCVVCVCC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HONG%20TAI%20CHINH/Phan%20bo%20Du%20toan%202023/Dong%20gop%20y%20kien/PL_Phuong%20an%20Phan%20bo%20Du%20toan%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anhvan\tam\nah%2095-97\My%20Documents\DT%20XECEL\A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TC15\SHARE_QLNSDPNSNN$\Hang\Bieu%20mau%20thu%202003%20vong%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HONG%20TAI%20CHINH/Phan%20bo%20Du%20toan%202023/Phuong%20an%20Phan%20bo%20Du%20toan%202023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JHFGJGXBGCCNCVCCVVCVCC2"/>
      <sheetName val="#REF"/>
      <sheetName val="_REF"/>
      <sheetName val="MTP"/>
      <sheetName val="CT Thang Mo"/>
      <sheetName val="CT  PL"/>
      <sheetName val="dg-VTu"/>
      <sheetName val="khongin"/>
      <sheetName val="CHITIET VL-NC-TT1p"/>
      <sheetName val="TONGKE3p"/>
      <sheetName val="CHITIET VL-NC-TT -1p"/>
      <sheetName val="PNT-QUOT-#3"/>
      <sheetName val="COAT&amp;WRAP-QIOT-#3"/>
      <sheetName val="XL4Poppy"/>
      <sheetName val="dongia (2)"/>
      <sheetName val="B-B"/>
      <sheetName val="CHITIET VL-NC"/>
      <sheetName val="DON GIA"/>
      <sheetName val="Sheet1"/>
      <sheetName val="DN"/>
      <sheetName val="VP"/>
      <sheetName val="KD"/>
      <sheetName val="DD"/>
      <sheetName val="CT"/>
      <sheetName val="PX"/>
      <sheetName val="GR"/>
      <sheetName val="00000000"/>
      <sheetName val="DS CHU Phuc"/>
      <sheetName val="DS THI AT"/>
      <sheetName val="Bien Ban"/>
      <sheetName val="Sheet2"/>
      <sheetName val="Tổng kê"/>
      <sheetName val="Dgia vat tu"/>
      <sheetName val="Don gia_III"/>
      <sheetName val="MTP1"/>
      <sheetName val="MTO REV.2(ARMOR)"/>
      <sheetName val="MeKong - Penetration"/>
      <sheetName val="Dist. Perform - Ctns.sales in "/>
      <sheetName val="Dist. Perform - Value.sales in"/>
      <sheetName val="Dist. Perform - Value.sales Out"/>
      <sheetName val="Head Count"/>
      <sheetName val="Sales Result For Month"/>
      <sheetName val="PTTL"/>
      <sheetName val="CHITIET VL-NC-TT-3p"/>
      <sheetName val="BC Ton Kho New"/>
      <sheetName val="BC Cua GSBH New"/>
      <sheetName val="10000000"/>
      <sheetName val="Quantity"/>
      <sheetName val="CaMay"/>
      <sheetName val="DGiaTN"/>
      <sheetName val="DGiaT"/>
      <sheetName val="TT"/>
      <sheetName val="DTKLg"/>
      <sheetName val="VL"/>
      <sheetName val="PTVTu"/>
      <sheetName val="THKP-Full"/>
      <sheetName val="KLg"/>
      <sheetName val="data"/>
      <sheetName val="ThongSo"/>
      <sheetName val="Chitiet"/>
      <sheetName val="Dongia"/>
      <sheetName val="Gia_GC_Satthep"/>
      <sheetName val="Ref"/>
      <sheetName val="ESTI."/>
      <sheetName val="DI-ESTI"/>
      <sheetName val="DS CHU Ph_x0001__x0000_"/>
      <sheetName val=""/>
      <sheetName val="Chuso"/>
      <sheetName val="Bhyt t1"/>
      <sheetName val="bieu_solieu"/>
      <sheetName val="MTO_REV_2(ARMOR)"/>
      <sheetName val="MeKong_-_Penetration"/>
      <sheetName val="Dist__Perform_-_Ctns_sales_in_"/>
      <sheetName val="Dist__Perform_-_Value_sales_in"/>
      <sheetName val="Dist__Perform_-_Value_sales_Out"/>
      <sheetName val="Head_Count"/>
      <sheetName val="Sales_Result_For_Month"/>
      <sheetName val="DS_CHU_Phuc"/>
      <sheetName val="DS_THI_AT"/>
      <sheetName val="Bien_Ban"/>
      <sheetName val="DS CHU Ph_x0001_?"/>
      <sheetName val="vªÄ"/>
      <sheetName val="ZC³"/>
      <sheetName val="Øü"/>
      <sheetName val="PL_VÆQ"/>
      <sheetName val="PL_DUO_2Q"/>
      <sheetName val="Leave Statistic Report"/>
      <sheetName val="Database"/>
      <sheetName val="—˜‰vˆ•ªˆÄ"/>
      <sheetName val="ŒˆŽZC³"/>
      <sheetName val="ŽØ“ü"/>
      <sheetName val="PL_VŽ–‹ÆQŒˆ"/>
      <sheetName val="PL_DUO_2QŒˆ"/>
      <sheetName val="dongia_(2)"/>
      <sheetName val="Leave_Statistic_Report"/>
      <sheetName val="VC"/>
      <sheetName val="gVL"/>
      <sheetName val="Sheet3"/>
      <sheetName val="GiaVL"/>
      <sheetName val="ND"/>
      <sheetName val="Cp&gt;10-Ln&lt;10"/>
      <sheetName val="Ln&lt;20"/>
      <sheetName val="EIRR&gt;1&lt;1"/>
      <sheetName val="EIRR&gt; 2"/>
      <sheetName val="EIRR&lt;2"/>
      <sheetName val="DS CHU Ph_x0001__"/>
      <sheetName val="Chiet tinh dz35"/>
      <sheetName val="Tke"/>
      <sheetName val="DS CHU Ph_x005f_x0001__x005f_x0000_"/>
      <sheetName val="DS CHU Ph_x005f_x0001_?"/>
      <sheetName val="DS CHU Ph_x005f_x0001_"/>
      <sheetName val="DS CHU Ph_x005f_x0001__"/>
      <sheetName val="Vat tu XD"/>
      <sheetName val="DS CHU Ph_x005f_x005f_x005f_x0001__x005f_x005f_x0"/>
      <sheetName val="DS CHU Ph_x005f_x005f_x005f_x0001__"/>
      <sheetName val="DS CHU Ph_x005f_x005f_x005f_x0001_"/>
      <sheetName val="3pha-XDM"/>
      <sheetName val="3pha-CT"/>
      <sheetName val="VT A cap-THI CONG"/>
      <sheetName val="DANH SACH VAT TU THU HOI"/>
      <sheetName val="TONG.HT"/>
      <sheetName val="DAMNEN KHONG HC"/>
      <sheetName val="dochat"/>
      <sheetName val="DAM NEN HC"/>
      <sheetName val="Detailed Reporting"/>
      <sheetName val="���v������"/>
      <sheetName val="���Z�C��"/>
      <sheetName val="PL_�V�����Q��"/>
      <sheetName val="PL_DUO_2�Q��"/>
      <sheetName val="total"/>
      <sheetName val="global"/>
      <sheetName val="2001"/>
      <sheetName val="156nhap01"/>
      <sheetName val="CT00"/>
      <sheetName val="CT99"/>
      <sheetName val="¡X??v??¡Ea?A"/>
      <sheetName val="???Z?C?3"/>
      <sheetName val="?O¡§u"/>
      <sheetName val="PL_?V?¡V?A?Q??"/>
      <sheetName val="PL_DUO_2?Q??"/>
      <sheetName val="¡X__v__¡Ea_A"/>
      <sheetName val="___Z_C_3"/>
      <sheetName val="_O¡§u"/>
      <sheetName val="PL__V_¡V_A_Q__"/>
      <sheetName val="PL_DUO_2_Q__"/>
      <sheetName val="REN"/>
      <sheetName val="VP-MM"/>
      <sheetName val="SILICATE"/>
      <sheetName val="Nhan cong"/>
      <sheetName val="Vat tu"/>
      <sheetName val="Bang KL"/>
      <sheetName val="DM.ChiPhi"/>
      <sheetName val="DS CHU Ph_x0001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01)"/>
      <sheetName val="Thu xã (01a)"/>
      <sheetName val="Chi NSĐP (02)"/>
      <sheetName val="Chi huyện (03)"/>
      <sheetName val="Chi tiết NS cấp huyện (04)"/>
      <sheetName val="Vốn SN (05)"/>
      <sheetName val="Chi tiết NSX (06)"/>
      <sheetName val="SN giáo dục (07)"/>
      <sheetName val="KP 116 (07a)"/>
      <sheetName val="KP 42 (07b)"/>
      <sheetName val="KP 105 (07c)"/>
      <sheetName val="KP 81 (07d)"/>
      <sheetName val="KP TTHTCĐ (07e)"/>
      <sheetName val="Thu học phí (7g)"/>
      <sheetName val="BSMT (08)"/>
      <sheetName val="99 (9)"/>
    </sheetNames>
    <sheetDataSet>
      <sheetData sheetId="0"/>
      <sheetData sheetId="1"/>
      <sheetData sheetId="2"/>
      <sheetData sheetId="3"/>
      <sheetData sheetId="4">
        <row r="313">
          <cell r="I313">
            <v>2400</v>
          </cell>
        </row>
      </sheetData>
      <sheetData sheetId="5"/>
      <sheetData sheetId="6"/>
      <sheetData sheetId="7">
        <row r="69">
          <cell r="M69">
            <v>5159</v>
          </cell>
        </row>
      </sheetData>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LKVL-CK-HT-GD1"/>
      <sheetName val="TONGKE-HT"/>
      <sheetName val="he so"/>
      <sheetName val="VL"/>
      <sheetName val="Du Toan"/>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oi thieu"/>
      <sheetName val="6823_PS_1700"/>
      <sheetName val="PU_ITALY_"/>
      <sheetName val="6823_PS_17001"/>
      <sheetName val="PU_ITALY_1"/>
      <sheetName val="갑지"/>
      <sheetName val="6823_PS_17002"/>
      <sheetName val="PU_ITALY_2"/>
      <sheetName val="XD4Poppy"/>
      <sheetName val="V-M(Bdinh)"/>
      <sheetName val="PT ksat"/>
      <sheetName val="LUONG KS"/>
      <sheetName val="May"/>
      <sheetName val="heso"/>
      <sheetName val="PTDG"/>
      <sheetName val="THDT"/>
      <sheetName val="VAT LIEU"/>
      <sheetName val="DTCT"/>
      <sheetName val="ranh hong"/>
      <sheetName val="Chi tiết Goc -AB"/>
      <sheetName val="SILICATE"/>
      <sheetName val="cot_xa"/>
      <sheetName val="MTO REV.2(ARMOR)"/>
      <sheetName val="Sheet3"/>
      <sheetName val="??-BLDG"/>
      <sheetName val="NhanCong"/>
      <sheetName val="Ts"/>
      <sheetName val="A1.8 NhIII (1050k)"/>
      <sheetName val="Nhan cong nhom I"/>
      <sheetName val="Luong TT05"/>
      <sheetName val="10_VC đ. ngắn"/>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TT35"/>
      <sheetName val="DATA"/>
      <sheetName val="luong"/>
      <sheetName val="gVL"/>
      <sheetName val="Sheet1"/>
      <sheetName val="ND"/>
      <sheetName val="Equipment"/>
      <sheetName val="DT_THAU"/>
      <sheetName val="DGVL"/>
      <sheetName val="__-BLD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 Ph­¬ng mai 2"/>
      <sheetName val="CL Ph­¬ng mai 2"/>
      <sheetName val="DT MN V¨n H­¬ng"/>
      <sheetName val="CL MN V¨n H­¬ng"/>
      <sheetName val="DT Hµ t©y"/>
      <sheetName val="CL Hµ t©y"/>
      <sheetName val="DT Bæ tóc"/>
      <sheetName val="CL Bæ tóc"/>
      <sheetName val="DT Ph­¬ng mai 1"/>
      <sheetName val="CL Ph­¬ng mai  1"/>
      <sheetName val="§¬n gi¸ chÝnh"/>
      <sheetName val="Dù to¸n mÉu"/>
      <sheetName val="CLVL MÉu"/>
      <sheetName val="00000000"/>
      <sheetName val="Dialog1"/>
    </sheetNames>
    <sheetDataSet>
      <sheetData sheetId="0"/>
      <sheetData sheetId="1"/>
      <sheetData sheetId="2"/>
      <sheetData sheetId="3"/>
      <sheetData sheetId="4"/>
      <sheetData sheetId="5"/>
      <sheetData sheetId="6"/>
      <sheetData sheetId="7"/>
      <sheetData sheetId="8"/>
      <sheetData sheetId="9"/>
      <sheetData sheetId="10">
        <row r="4">
          <cell r="F4">
            <v>0</v>
          </cell>
        </row>
        <row r="5">
          <cell r="F5">
            <v>1369</v>
          </cell>
        </row>
        <row r="6">
          <cell r="F6">
            <v>1712</v>
          </cell>
        </row>
        <row r="7">
          <cell r="F7">
            <v>1011</v>
          </cell>
        </row>
        <row r="9">
          <cell r="F9">
            <v>1011</v>
          </cell>
        </row>
        <row r="10">
          <cell r="F10">
            <v>643.1</v>
          </cell>
        </row>
        <row r="11">
          <cell r="F11">
            <v>2750</v>
          </cell>
        </row>
        <row r="12">
          <cell r="F12">
            <v>3951</v>
          </cell>
        </row>
        <row r="13">
          <cell r="F13">
            <v>1617</v>
          </cell>
        </row>
        <row r="14">
          <cell r="F14">
            <v>2780</v>
          </cell>
        </row>
        <row r="15">
          <cell r="F15">
            <v>4052</v>
          </cell>
        </row>
        <row r="16">
          <cell r="F16">
            <v>1232</v>
          </cell>
        </row>
        <row r="17">
          <cell r="F17">
            <v>1960</v>
          </cell>
        </row>
        <row r="18">
          <cell r="F18">
            <v>780</v>
          </cell>
        </row>
        <row r="19">
          <cell r="F19">
            <v>2206</v>
          </cell>
        </row>
        <row r="20">
          <cell r="F20">
            <v>2206</v>
          </cell>
        </row>
        <row r="21">
          <cell r="F21">
            <v>1312</v>
          </cell>
        </row>
        <row r="22">
          <cell r="F22">
            <v>12840</v>
          </cell>
        </row>
        <row r="23">
          <cell r="F23">
            <v>2599</v>
          </cell>
        </row>
        <row r="24">
          <cell r="F24">
            <v>1471</v>
          </cell>
        </row>
        <row r="25">
          <cell r="F25">
            <v>135290</v>
          </cell>
        </row>
        <row r="26">
          <cell r="F26">
            <v>1894</v>
          </cell>
        </row>
        <row r="27">
          <cell r="F27">
            <v>3632</v>
          </cell>
        </row>
        <row r="28">
          <cell r="F28">
            <v>1894</v>
          </cell>
        </row>
        <row r="29">
          <cell r="F29">
            <v>14747</v>
          </cell>
        </row>
        <row r="30">
          <cell r="F30">
            <v>5835</v>
          </cell>
        </row>
        <row r="31">
          <cell r="F31">
            <v>12840</v>
          </cell>
        </row>
        <row r="32">
          <cell r="F32">
            <v>1471</v>
          </cell>
        </row>
        <row r="33">
          <cell r="F33">
            <v>12840</v>
          </cell>
        </row>
        <row r="40">
          <cell r="F40">
            <v>324</v>
          </cell>
        </row>
        <row r="41">
          <cell r="F41">
            <v>891</v>
          </cell>
        </row>
        <row r="42">
          <cell r="F42">
            <v>891</v>
          </cell>
        </row>
        <row r="43">
          <cell r="F43">
            <v>130</v>
          </cell>
        </row>
        <row r="53">
          <cell r="F53">
            <v>400</v>
          </cell>
        </row>
        <row r="54">
          <cell r="F54">
            <v>1068</v>
          </cell>
        </row>
        <row r="55">
          <cell r="F55">
            <v>12840</v>
          </cell>
        </row>
        <row r="56">
          <cell r="F56">
            <v>12840</v>
          </cell>
        </row>
        <row r="60">
          <cell r="F60">
            <v>2470</v>
          </cell>
        </row>
        <row r="61">
          <cell r="F61">
            <v>2007</v>
          </cell>
        </row>
        <row r="62">
          <cell r="F62">
            <v>12840</v>
          </cell>
        </row>
        <row r="63">
          <cell r="F63">
            <v>10700</v>
          </cell>
        </row>
        <row r="64">
          <cell r="F64">
            <v>2189</v>
          </cell>
        </row>
        <row r="65">
          <cell r="F65">
            <v>2736</v>
          </cell>
        </row>
        <row r="66">
          <cell r="F66">
            <v>2736</v>
          </cell>
        </row>
        <row r="67">
          <cell r="F67">
            <v>1519</v>
          </cell>
        </row>
        <row r="68">
          <cell r="F68">
            <v>304</v>
          </cell>
        </row>
        <row r="69">
          <cell r="F69">
            <v>12840</v>
          </cell>
        </row>
        <row r="70">
          <cell r="F70">
            <v>12840</v>
          </cell>
        </row>
        <row r="72">
          <cell r="F72">
            <v>2803</v>
          </cell>
        </row>
        <row r="73">
          <cell r="F73">
            <v>8072</v>
          </cell>
        </row>
        <row r="74">
          <cell r="F74">
            <v>1528</v>
          </cell>
        </row>
        <row r="75">
          <cell r="F75">
            <v>12840</v>
          </cell>
        </row>
        <row r="76">
          <cell r="F76">
            <v>540</v>
          </cell>
        </row>
        <row r="82">
          <cell r="F82">
            <v>1518.99</v>
          </cell>
        </row>
        <row r="83">
          <cell r="F83">
            <v>12840</v>
          </cell>
        </row>
        <row r="89">
          <cell r="F89">
            <v>8988</v>
          </cell>
        </row>
        <row r="90">
          <cell r="F90">
            <v>2736</v>
          </cell>
        </row>
        <row r="91">
          <cell r="F91">
            <v>5188</v>
          </cell>
        </row>
        <row r="92">
          <cell r="F92">
            <v>51495</v>
          </cell>
        </row>
        <row r="93">
          <cell r="F93">
            <v>1700.58</v>
          </cell>
        </row>
        <row r="94">
          <cell r="F94">
            <v>1700.58</v>
          </cell>
        </row>
        <row r="95">
          <cell r="F95">
            <v>1700.58</v>
          </cell>
        </row>
        <row r="96">
          <cell r="F96">
            <v>12840</v>
          </cell>
        </row>
        <row r="97">
          <cell r="F97">
            <v>2375</v>
          </cell>
        </row>
        <row r="100">
          <cell r="F100">
            <v>12840</v>
          </cell>
        </row>
        <row r="101">
          <cell r="F101">
            <v>20714</v>
          </cell>
        </row>
        <row r="102">
          <cell r="F102">
            <v>2969</v>
          </cell>
        </row>
        <row r="103">
          <cell r="F103">
            <v>20000</v>
          </cell>
        </row>
        <row r="105">
          <cell r="F105">
            <v>36282</v>
          </cell>
        </row>
        <row r="107">
          <cell r="F107">
            <v>4525</v>
          </cell>
        </row>
        <row r="108">
          <cell r="F108">
            <v>5430</v>
          </cell>
        </row>
        <row r="113">
          <cell r="F113">
            <v>539</v>
          </cell>
        </row>
        <row r="114">
          <cell r="F114">
            <v>552</v>
          </cell>
        </row>
        <row r="115">
          <cell r="F115">
            <v>1962</v>
          </cell>
        </row>
        <row r="116">
          <cell r="F116">
            <v>1962</v>
          </cell>
        </row>
        <row r="117">
          <cell r="F117">
            <v>892</v>
          </cell>
        </row>
        <row r="118">
          <cell r="F118">
            <v>892</v>
          </cell>
        </row>
        <row r="119">
          <cell r="F119">
            <v>892</v>
          </cell>
        </row>
        <row r="120">
          <cell r="F120">
            <v>892</v>
          </cell>
        </row>
        <row r="122">
          <cell r="F122">
            <v>11940</v>
          </cell>
        </row>
        <row r="125">
          <cell r="F125">
            <v>583.70000000000005</v>
          </cell>
        </row>
        <row r="126">
          <cell r="F126">
            <v>583.70000000000005</v>
          </cell>
        </row>
        <row r="127">
          <cell r="F127">
            <v>4510</v>
          </cell>
        </row>
        <row r="129">
          <cell r="F129">
            <v>10700</v>
          </cell>
        </row>
        <row r="132">
          <cell r="F132">
            <v>5000</v>
          </cell>
        </row>
        <row r="133">
          <cell r="F133">
            <v>5000</v>
          </cell>
        </row>
        <row r="135">
          <cell r="F135">
            <v>4510</v>
          </cell>
        </row>
        <row r="136">
          <cell r="F136">
            <v>1649</v>
          </cell>
        </row>
        <row r="137">
          <cell r="F137">
            <v>1649</v>
          </cell>
        </row>
        <row r="138">
          <cell r="F138">
            <v>1649</v>
          </cell>
        </row>
        <row r="139">
          <cell r="F139">
            <v>1649</v>
          </cell>
        </row>
        <row r="140">
          <cell r="F140">
            <v>10000</v>
          </cell>
        </row>
        <row r="141">
          <cell r="F141">
            <v>5000</v>
          </cell>
        </row>
        <row r="142">
          <cell r="F142">
            <v>50000</v>
          </cell>
        </row>
        <row r="143">
          <cell r="F143">
            <v>35490</v>
          </cell>
        </row>
        <row r="148">
          <cell r="F148">
            <v>300</v>
          </cell>
        </row>
        <row r="149">
          <cell r="F149">
            <v>465</v>
          </cell>
        </row>
        <row r="150">
          <cell r="F150">
            <v>300</v>
          </cell>
        </row>
        <row r="151">
          <cell r="F151">
            <v>8068</v>
          </cell>
        </row>
        <row r="152">
          <cell r="F152">
            <v>6413</v>
          </cell>
        </row>
        <row r="154">
          <cell r="F154">
            <v>43152</v>
          </cell>
        </row>
        <row r="155">
          <cell r="F155">
            <v>13079</v>
          </cell>
        </row>
        <row r="156">
          <cell r="F156">
            <v>10700</v>
          </cell>
        </row>
        <row r="157">
          <cell r="F157">
            <v>35490</v>
          </cell>
        </row>
        <row r="160">
          <cell r="F160">
            <v>3091</v>
          </cell>
        </row>
        <row r="161">
          <cell r="F161">
            <v>3091</v>
          </cell>
        </row>
        <row r="162">
          <cell r="F162">
            <v>2089</v>
          </cell>
        </row>
        <row r="163">
          <cell r="F163">
            <v>1962</v>
          </cell>
        </row>
        <row r="165">
          <cell r="F165">
            <v>2189</v>
          </cell>
        </row>
        <row r="166">
          <cell r="F166">
            <v>583.70000000000005</v>
          </cell>
        </row>
        <row r="170">
          <cell r="F170">
            <v>12960</v>
          </cell>
        </row>
        <row r="175">
          <cell r="F175">
            <v>15494</v>
          </cell>
        </row>
        <row r="554">
          <cell r="F554">
            <v>1490</v>
          </cell>
        </row>
        <row r="555">
          <cell r="F555">
            <v>6082</v>
          </cell>
        </row>
        <row r="556">
          <cell r="F556">
            <v>1738</v>
          </cell>
        </row>
        <row r="557">
          <cell r="F557">
            <v>6827</v>
          </cell>
        </row>
        <row r="558">
          <cell r="F558">
            <v>2483</v>
          </cell>
        </row>
        <row r="559">
          <cell r="F559">
            <v>8689</v>
          </cell>
        </row>
        <row r="560">
          <cell r="F560">
            <v>16758</v>
          </cell>
        </row>
        <row r="561">
          <cell r="F561">
            <v>40218</v>
          </cell>
        </row>
        <row r="562">
          <cell r="F562">
            <v>15695</v>
          </cell>
        </row>
        <row r="563">
          <cell r="F563">
            <v>15695</v>
          </cell>
        </row>
        <row r="564">
          <cell r="F564">
            <v>15695</v>
          </cell>
        </row>
        <row r="565">
          <cell r="F565">
            <v>27369</v>
          </cell>
        </row>
        <row r="566">
          <cell r="F566">
            <v>27369</v>
          </cell>
        </row>
        <row r="567">
          <cell r="F567">
            <v>27369</v>
          </cell>
        </row>
        <row r="568">
          <cell r="F568">
            <v>19716</v>
          </cell>
        </row>
        <row r="569">
          <cell r="F569">
            <v>31390</v>
          </cell>
        </row>
        <row r="570">
          <cell r="F570">
            <v>21662</v>
          </cell>
        </row>
        <row r="571">
          <cell r="F571">
            <v>26072</v>
          </cell>
        </row>
        <row r="572">
          <cell r="F572">
            <v>23607</v>
          </cell>
        </row>
        <row r="573">
          <cell r="F573">
            <v>26720</v>
          </cell>
        </row>
        <row r="574">
          <cell r="F574">
            <v>46177</v>
          </cell>
        </row>
        <row r="575">
          <cell r="F575">
            <v>66152</v>
          </cell>
        </row>
        <row r="576">
          <cell r="F576">
            <v>60964</v>
          </cell>
        </row>
        <row r="577">
          <cell r="F577">
            <v>115312</v>
          </cell>
        </row>
        <row r="578">
          <cell r="F578">
            <v>68746</v>
          </cell>
        </row>
        <row r="579">
          <cell r="F579">
            <v>118036</v>
          </cell>
        </row>
        <row r="580">
          <cell r="F580">
            <v>389</v>
          </cell>
        </row>
        <row r="581">
          <cell r="F581">
            <v>649</v>
          </cell>
        </row>
        <row r="582">
          <cell r="F582">
            <v>1167</v>
          </cell>
        </row>
        <row r="583">
          <cell r="F583">
            <v>908</v>
          </cell>
        </row>
        <row r="584">
          <cell r="F584">
            <v>1038</v>
          </cell>
        </row>
        <row r="585">
          <cell r="F585">
            <v>519</v>
          </cell>
        </row>
        <row r="586">
          <cell r="F586">
            <v>778</v>
          </cell>
        </row>
        <row r="587">
          <cell r="F587">
            <v>1167</v>
          </cell>
        </row>
        <row r="588">
          <cell r="F588">
            <v>2594</v>
          </cell>
        </row>
        <row r="589">
          <cell r="F589">
            <v>259</v>
          </cell>
        </row>
        <row r="590">
          <cell r="F590">
            <v>454</v>
          </cell>
        </row>
        <row r="591">
          <cell r="F591">
            <v>1038</v>
          </cell>
        </row>
        <row r="592">
          <cell r="F592">
            <v>1245</v>
          </cell>
        </row>
        <row r="593">
          <cell r="F593">
            <v>23348</v>
          </cell>
        </row>
        <row r="594">
          <cell r="F594">
            <v>21402</v>
          </cell>
        </row>
        <row r="595">
          <cell r="F595">
            <v>14138</v>
          </cell>
        </row>
        <row r="596">
          <cell r="F596">
            <v>26201</v>
          </cell>
        </row>
        <row r="597">
          <cell r="F597">
            <v>24385</v>
          </cell>
        </row>
        <row r="598">
          <cell r="F598">
            <v>24515</v>
          </cell>
        </row>
        <row r="599">
          <cell r="F599">
            <v>24515</v>
          </cell>
        </row>
        <row r="600">
          <cell r="F600">
            <v>38783</v>
          </cell>
        </row>
        <row r="601">
          <cell r="F601">
            <v>38783</v>
          </cell>
        </row>
        <row r="602">
          <cell r="F602">
            <v>84.311999999999998</v>
          </cell>
        </row>
        <row r="603">
          <cell r="F603">
            <v>114.145</v>
          </cell>
        </row>
        <row r="604">
          <cell r="F604">
            <v>778</v>
          </cell>
        </row>
        <row r="605">
          <cell r="F605">
            <v>1167</v>
          </cell>
        </row>
        <row r="606">
          <cell r="F606">
            <v>389</v>
          </cell>
        </row>
        <row r="607">
          <cell r="F607">
            <v>519</v>
          </cell>
        </row>
        <row r="608">
          <cell r="F608">
            <v>649</v>
          </cell>
        </row>
        <row r="609">
          <cell r="F609">
            <v>778</v>
          </cell>
        </row>
        <row r="610">
          <cell r="F610">
            <v>778</v>
          </cell>
        </row>
        <row r="611">
          <cell r="F611">
            <v>519</v>
          </cell>
        </row>
        <row r="612">
          <cell r="F612">
            <v>1427</v>
          </cell>
        </row>
        <row r="613">
          <cell r="F613">
            <v>1686</v>
          </cell>
        </row>
        <row r="614">
          <cell r="F614">
            <v>389</v>
          </cell>
        </row>
        <row r="615">
          <cell r="F615">
            <v>519</v>
          </cell>
        </row>
        <row r="616">
          <cell r="F616">
            <v>519</v>
          </cell>
        </row>
        <row r="617">
          <cell r="F617">
            <v>778</v>
          </cell>
        </row>
        <row r="618">
          <cell r="F618">
            <v>1297</v>
          </cell>
        </row>
        <row r="619">
          <cell r="F619">
            <v>5837</v>
          </cell>
        </row>
        <row r="620">
          <cell r="F620">
            <v>1297</v>
          </cell>
        </row>
        <row r="621">
          <cell r="F621">
            <v>1686</v>
          </cell>
        </row>
        <row r="622">
          <cell r="F622">
            <v>1946</v>
          </cell>
        </row>
        <row r="623">
          <cell r="F623">
            <v>7783</v>
          </cell>
        </row>
        <row r="624">
          <cell r="F624">
            <v>2594</v>
          </cell>
        </row>
        <row r="625">
          <cell r="F625">
            <v>11373</v>
          </cell>
        </row>
        <row r="626">
          <cell r="F626">
            <v>12099</v>
          </cell>
        </row>
        <row r="627">
          <cell r="F627">
            <v>19721</v>
          </cell>
        </row>
        <row r="628">
          <cell r="F628">
            <v>17302</v>
          </cell>
        </row>
        <row r="629">
          <cell r="F629">
            <v>5445</v>
          </cell>
        </row>
        <row r="630">
          <cell r="F630">
            <v>7501</v>
          </cell>
        </row>
        <row r="631">
          <cell r="F631">
            <v>9437</v>
          </cell>
        </row>
        <row r="632">
          <cell r="F632">
            <v>6775</v>
          </cell>
        </row>
        <row r="633">
          <cell r="F633">
            <v>9921</v>
          </cell>
        </row>
        <row r="634">
          <cell r="F634">
            <v>15003</v>
          </cell>
        </row>
        <row r="635">
          <cell r="F635">
            <v>23351</v>
          </cell>
        </row>
        <row r="636">
          <cell r="F636">
            <v>7501</v>
          </cell>
        </row>
        <row r="637">
          <cell r="F637">
            <v>10647</v>
          </cell>
        </row>
        <row r="638">
          <cell r="F638">
            <v>15850</v>
          </cell>
        </row>
        <row r="639">
          <cell r="F639">
            <v>24198</v>
          </cell>
        </row>
        <row r="640">
          <cell r="F640">
            <v>5566</v>
          </cell>
        </row>
        <row r="641">
          <cell r="F641">
            <v>7622</v>
          </cell>
        </row>
        <row r="642">
          <cell r="F642">
            <v>11736</v>
          </cell>
        </row>
        <row r="643">
          <cell r="F643">
            <v>17665</v>
          </cell>
        </row>
        <row r="644">
          <cell r="F644">
            <v>13188</v>
          </cell>
        </row>
        <row r="645">
          <cell r="F645">
            <v>9195</v>
          </cell>
        </row>
        <row r="646">
          <cell r="F646">
            <v>14398</v>
          </cell>
        </row>
        <row r="647">
          <cell r="F647">
            <v>22988</v>
          </cell>
        </row>
        <row r="648">
          <cell r="F648">
            <v>37507</v>
          </cell>
        </row>
        <row r="649">
          <cell r="F649">
            <v>13188</v>
          </cell>
        </row>
        <row r="650">
          <cell r="F650">
            <v>19116</v>
          </cell>
        </row>
        <row r="651">
          <cell r="F651">
            <v>28312</v>
          </cell>
        </row>
        <row r="652">
          <cell r="F652">
            <v>43556</v>
          </cell>
        </row>
        <row r="653">
          <cell r="F653">
            <v>6050</v>
          </cell>
        </row>
        <row r="654">
          <cell r="F654">
            <v>9316</v>
          </cell>
        </row>
        <row r="655">
          <cell r="F655">
            <v>15124</v>
          </cell>
        </row>
        <row r="656">
          <cell r="F656">
            <v>24198</v>
          </cell>
        </row>
        <row r="657">
          <cell r="F657">
            <v>18269</v>
          </cell>
        </row>
        <row r="658">
          <cell r="F658">
            <v>28312</v>
          </cell>
        </row>
        <row r="659">
          <cell r="F659">
            <v>16334</v>
          </cell>
        </row>
        <row r="660">
          <cell r="F660">
            <v>6331</v>
          </cell>
        </row>
        <row r="661">
          <cell r="F661">
            <v>7448</v>
          </cell>
        </row>
        <row r="662">
          <cell r="F662">
            <v>8317</v>
          </cell>
        </row>
        <row r="663">
          <cell r="F663">
            <v>8317</v>
          </cell>
        </row>
        <row r="664">
          <cell r="F664">
            <v>6775</v>
          </cell>
        </row>
        <row r="665">
          <cell r="F665">
            <v>6775</v>
          </cell>
        </row>
        <row r="666">
          <cell r="F666">
            <v>188.08</v>
          </cell>
        </row>
        <row r="667">
          <cell r="F667">
            <v>194.56</v>
          </cell>
        </row>
        <row r="668">
          <cell r="F668">
            <v>259.42</v>
          </cell>
        </row>
        <row r="669">
          <cell r="F669">
            <v>259.42</v>
          </cell>
        </row>
        <row r="671">
          <cell r="F671">
            <v>233.48</v>
          </cell>
        </row>
        <row r="672">
          <cell r="F672">
            <v>364.49</v>
          </cell>
        </row>
        <row r="673">
          <cell r="F673">
            <v>12960</v>
          </cell>
        </row>
        <row r="674">
          <cell r="F674">
            <v>622.61</v>
          </cell>
        </row>
        <row r="675">
          <cell r="F675">
            <v>648.54999999999995</v>
          </cell>
        </row>
        <row r="676">
          <cell r="F676">
            <v>882.03</v>
          </cell>
        </row>
        <row r="677">
          <cell r="F677">
            <v>679.68</v>
          </cell>
        </row>
        <row r="678">
          <cell r="F678">
            <v>840.52</v>
          </cell>
        </row>
        <row r="679">
          <cell r="F679">
            <v>1011.74</v>
          </cell>
        </row>
        <row r="680">
          <cell r="F680">
            <v>3923</v>
          </cell>
        </row>
        <row r="681">
          <cell r="F681">
            <v>4600</v>
          </cell>
        </row>
        <row r="682">
          <cell r="F682">
            <v>10417</v>
          </cell>
        </row>
        <row r="683">
          <cell r="F683">
            <v>10958</v>
          </cell>
        </row>
        <row r="684">
          <cell r="F684">
            <v>12988</v>
          </cell>
        </row>
        <row r="687">
          <cell r="F687">
            <v>24775</v>
          </cell>
        </row>
        <row r="688">
          <cell r="F688">
            <v>24775</v>
          </cell>
        </row>
        <row r="689">
          <cell r="F689">
            <v>24775</v>
          </cell>
        </row>
        <row r="690">
          <cell r="F690">
            <v>23867</v>
          </cell>
        </row>
        <row r="691">
          <cell r="F691">
            <v>23867</v>
          </cell>
        </row>
        <row r="692">
          <cell r="F692">
            <v>23867</v>
          </cell>
        </row>
        <row r="693">
          <cell r="F693">
            <v>32428</v>
          </cell>
        </row>
        <row r="694">
          <cell r="F694">
            <v>32428</v>
          </cell>
        </row>
        <row r="695">
          <cell r="F695">
            <v>32428</v>
          </cell>
        </row>
        <row r="696">
          <cell r="F696">
            <v>26980</v>
          </cell>
        </row>
        <row r="697">
          <cell r="F697">
            <v>26980</v>
          </cell>
        </row>
        <row r="698">
          <cell r="F698">
            <v>26980</v>
          </cell>
        </row>
        <row r="699">
          <cell r="F699">
            <v>30741</v>
          </cell>
        </row>
        <row r="700">
          <cell r="F700">
            <v>30741</v>
          </cell>
        </row>
        <row r="701">
          <cell r="F701">
            <v>30741</v>
          </cell>
        </row>
        <row r="702">
          <cell r="F702">
            <v>21662</v>
          </cell>
        </row>
        <row r="703">
          <cell r="F703">
            <v>21662</v>
          </cell>
        </row>
        <row r="704">
          <cell r="F704">
            <v>21662</v>
          </cell>
        </row>
        <row r="705">
          <cell r="F705">
            <v>21662</v>
          </cell>
        </row>
        <row r="706">
          <cell r="F706">
            <v>21662</v>
          </cell>
        </row>
        <row r="707">
          <cell r="F707">
            <v>19327</v>
          </cell>
        </row>
        <row r="708">
          <cell r="F708">
            <v>19327</v>
          </cell>
        </row>
        <row r="709">
          <cell r="F709">
            <v>19327</v>
          </cell>
        </row>
        <row r="710">
          <cell r="F710">
            <v>19327</v>
          </cell>
        </row>
        <row r="711">
          <cell r="F711">
            <v>19327</v>
          </cell>
        </row>
        <row r="712">
          <cell r="F712">
            <v>21662</v>
          </cell>
        </row>
        <row r="713">
          <cell r="F713">
            <v>21662</v>
          </cell>
        </row>
        <row r="714">
          <cell r="F714">
            <v>21662</v>
          </cell>
        </row>
        <row r="715">
          <cell r="F715">
            <v>21662</v>
          </cell>
        </row>
        <row r="716">
          <cell r="F716">
            <v>21662</v>
          </cell>
        </row>
        <row r="717">
          <cell r="F717">
            <v>19327</v>
          </cell>
        </row>
        <row r="718">
          <cell r="F718">
            <v>19327</v>
          </cell>
        </row>
        <row r="719">
          <cell r="F719">
            <v>19327</v>
          </cell>
        </row>
        <row r="720">
          <cell r="F720">
            <v>19327</v>
          </cell>
        </row>
        <row r="721">
          <cell r="F721">
            <v>19327</v>
          </cell>
        </row>
        <row r="722">
          <cell r="F722">
            <v>31260</v>
          </cell>
        </row>
        <row r="723">
          <cell r="F723">
            <v>31260</v>
          </cell>
        </row>
        <row r="724">
          <cell r="F724">
            <v>31260</v>
          </cell>
        </row>
        <row r="725">
          <cell r="F725">
            <v>31260</v>
          </cell>
        </row>
        <row r="726">
          <cell r="F726">
            <v>31260</v>
          </cell>
        </row>
        <row r="727">
          <cell r="F727">
            <v>31260</v>
          </cell>
        </row>
        <row r="728">
          <cell r="F728">
            <v>31260</v>
          </cell>
        </row>
        <row r="729">
          <cell r="F729">
            <v>31260</v>
          </cell>
        </row>
        <row r="730">
          <cell r="F730">
            <v>31260</v>
          </cell>
        </row>
        <row r="731">
          <cell r="F731">
            <v>31260</v>
          </cell>
        </row>
        <row r="732">
          <cell r="F732">
            <v>31520</v>
          </cell>
        </row>
        <row r="733">
          <cell r="F733">
            <v>31520</v>
          </cell>
        </row>
        <row r="734">
          <cell r="F734">
            <v>31520</v>
          </cell>
        </row>
        <row r="735">
          <cell r="F735">
            <v>31520</v>
          </cell>
        </row>
        <row r="736">
          <cell r="F736">
            <v>31520</v>
          </cell>
        </row>
        <row r="737">
          <cell r="F737">
            <v>31520</v>
          </cell>
        </row>
        <row r="738">
          <cell r="F738">
            <v>31520</v>
          </cell>
        </row>
        <row r="739">
          <cell r="F739">
            <v>31520</v>
          </cell>
        </row>
        <row r="740">
          <cell r="F740">
            <v>31520</v>
          </cell>
        </row>
        <row r="741">
          <cell r="F741">
            <v>31520</v>
          </cell>
        </row>
        <row r="742">
          <cell r="F742">
            <v>31520</v>
          </cell>
        </row>
        <row r="743">
          <cell r="F743">
            <v>31260</v>
          </cell>
        </row>
        <row r="744">
          <cell r="F744">
            <v>31260</v>
          </cell>
        </row>
        <row r="745">
          <cell r="F745">
            <v>31260</v>
          </cell>
        </row>
        <row r="746">
          <cell r="F746">
            <v>31260</v>
          </cell>
        </row>
        <row r="747">
          <cell r="F747">
            <v>31260</v>
          </cell>
        </row>
        <row r="748">
          <cell r="F748">
            <v>31520</v>
          </cell>
        </row>
        <row r="749">
          <cell r="F749">
            <v>31520</v>
          </cell>
        </row>
        <row r="750">
          <cell r="F750">
            <v>31520</v>
          </cell>
        </row>
        <row r="751">
          <cell r="F751">
            <v>31520</v>
          </cell>
        </row>
        <row r="752">
          <cell r="F752">
            <v>31520</v>
          </cell>
        </row>
        <row r="753">
          <cell r="F753">
            <v>24904</v>
          </cell>
        </row>
        <row r="754">
          <cell r="F754">
            <v>24904</v>
          </cell>
        </row>
        <row r="755">
          <cell r="F755">
            <v>24904</v>
          </cell>
        </row>
        <row r="756">
          <cell r="F756">
            <v>24904</v>
          </cell>
        </row>
        <row r="757">
          <cell r="F757">
            <v>24904</v>
          </cell>
        </row>
        <row r="758">
          <cell r="F758">
            <v>24904</v>
          </cell>
        </row>
        <row r="759">
          <cell r="F759">
            <v>24904</v>
          </cell>
        </row>
        <row r="760">
          <cell r="F760">
            <v>25553</v>
          </cell>
        </row>
        <row r="761">
          <cell r="F761">
            <v>25553</v>
          </cell>
        </row>
        <row r="762">
          <cell r="F762">
            <v>25553</v>
          </cell>
        </row>
        <row r="763">
          <cell r="F763">
            <v>25553</v>
          </cell>
        </row>
        <row r="764">
          <cell r="F764">
            <v>25553</v>
          </cell>
        </row>
        <row r="765">
          <cell r="F765">
            <v>25553</v>
          </cell>
        </row>
        <row r="766">
          <cell r="F766">
            <v>25553</v>
          </cell>
        </row>
        <row r="767">
          <cell r="F767">
            <v>25553</v>
          </cell>
        </row>
        <row r="768">
          <cell r="F768">
            <v>25553</v>
          </cell>
        </row>
        <row r="769">
          <cell r="F769">
            <v>24904</v>
          </cell>
        </row>
        <row r="770">
          <cell r="F770">
            <v>24904</v>
          </cell>
        </row>
        <row r="771">
          <cell r="F771">
            <v>24904</v>
          </cell>
        </row>
        <row r="772">
          <cell r="F772">
            <v>24904</v>
          </cell>
        </row>
        <row r="773">
          <cell r="F773">
            <v>24904</v>
          </cell>
        </row>
        <row r="774">
          <cell r="F774">
            <v>25553</v>
          </cell>
        </row>
        <row r="775">
          <cell r="F775">
            <v>25553</v>
          </cell>
        </row>
        <row r="776">
          <cell r="F776">
            <v>25553</v>
          </cell>
        </row>
        <row r="777">
          <cell r="F777">
            <v>25553</v>
          </cell>
        </row>
        <row r="778">
          <cell r="F778">
            <v>25553</v>
          </cell>
        </row>
        <row r="779">
          <cell r="F779">
            <v>21532</v>
          </cell>
        </row>
        <row r="780">
          <cell r="F780">
            <v>21532</v>
          </cell>
        </row>
        <row r="781">
          <cell r="F781">
            <v>21532</v>
          </cell>
        </row>
        <row r="782">
          <cell r="F782">
            <v>21532</v>
          </cell>
        </row>
        <row r="783">
          <cell r="F783">
            <v>21532</v>
          </cell>
        </row>
        <row r="784">
          <cell r="F784">
            <v>23348</v>
          </cell>
        </row>
        <row r="785">
          <cell r="F785">
            <v>23348</v>
          </cell>
        </row>
        <row r="786">
          <cell r="F786">
            <v>23348</v>
          </cell>
        </row>
        <row r="787">
          <cell r="F787">
            <v>23348</v>
          </cell>
        </row>
        <row r="788">
          <cell r="F788">
            <v>23348</v>
          </cell>
        </row>
        <row r="789">
          <cell r="F789">
            <v>38913</v>
          </cell>
        </row>
        <row r="790">
          <cell r="F790">
            <v>38913</v>
          </cell>
        </row>
        <row r="791">
          <cell r="F791">
            <v>38913</v>
          </cell>
        </row>
        <row r="792">
          <cell r="F792">
            <v>38913</v>
          </cell>
        </row>
        <row r="793">
          <cell r="F793">
            <v>51884</v>
          </cell>
        </row>
        <row r="794">
          <cell r="F794">
            <v>51884</v>
          </cell>
        </row>
        <row r="795">
          <cell r="F795">
            <v>51884</v>
          </cell>
        </row>
        <row r="796">
          <cell r="F796">
            <v>51884</v>
          </cell>
        </row>
        <row r="797">
          <cell r="F797">
            <v>46696</v>
          </cell>
        </row>
        <row r="798">
          <cell r="F798">
            <v>46696</v>
          </cell>
        </row>
        <row r="799">
          <cell r="F799">
            <v>46696</v>
          </cell>
        </row>
        <row r="800">
          <cell r="F800">
            <v>51884</v>
          </cell>
        </row>
        <row r="801">
          <cell r="F801">
            <v>51884</v>
          </cell>
        </row>
        <row r="802">
          <cell r="F802">
            <v>7653</v>
          </cell>
        </row>
        <row r="803">
          <cell r="F803">
            <v>20481</v>
          </cell>
        </row>
        <row r="804">
          <cell r="F804">
            <v>20481</v>
          </cell>
        </row>
        <row r="805">
          <cell r="F805">
            <v>14647</v>
          </cell>
        </row>
        <row r="806">
          <cell r="F806">
            <v>14647</v>
          </cell>
        </row>
        <row r="807">
          <cell r="F807">
            <v>20357</v>
          </cell>
        </row>
        <row r="808">
          <cell r="F808">
            <v>20357</v>
          </cell>
        </row>
        <row r="809">
          <cell r="F809">
            <v>20357</v>
          </cell>
        </row>
        <row r="810">
          <cell r="F810">
            <v>20357</v>
          </cell>
        </row>
        <row r="811">
          <cell r="F811">
            <v>20357</v>
          </cell>
        </row>
        <row r="812">
          <cell r="F812">
            <v>19612</v>
          </cell>
        </row>
        <row r="813">
          <cell r="F813">
            <v>19612</v>
          </cell>
        </row>
        <row r="814">
          <cell r="F814">
            <v>46177</v>
          </cell>
        </row>
        <row r="815">
          <cell r="F815">
            <v>58370</v>
          </cell>
        </row>
        <row r="816">
          <cell r="F816">
            <v>62520</v>
          </cell>
        </row>
        <row r="817">
          <cell r="F817">
            <v>46177</v>
          </cell>
        </row>
        <row r="818">
          <cell r="F818">
            <v>46177</v>
          </cell>
        </row>
        <row r="819">
          <cell r="F819">
            <v>32168</v>
          </cell>
        </row>
        <row r="820">
          <cell r="F820">
            <v>32168</v>
          </cell>
        </row>
        <row r="821">
          <cell r="F821">
            <v>32168</v>
          </cell>
        </row>
        <row r="822">
          <cell r="F822">
            <v>49290</v>
          </cell>
        </row>
        <row r="823">
          <cell r="F823">
            <v>49290</v>
          </cell>
        </row>
        <row r="824">
          <cell r="F824">
            <v>37616</v>
          </cell>
        </row>
        <row r="825">
          <cell r="F825">
            <v>39821</v>
          </cell>
        </row>
        <row r="826">
          <cell r="F826">
            <v>14523</v>
          </cell>
        </row>
        <row r="827">
          <cell r="F827">
            <v>14523</v>
          </cell>
        </row>
        <row r="828">
          <cell r="F828">
            <v>12289</v>
          </cell>
        </row>
        <row r="829">
          <cell r="F829">
            <v>12289</v>
          </cell>
        </row>
        <row r="830">
          <cell r="F830">
            <v>31901</v>
          </cell>
        </row>
        <row r="831">
          <cell r="F831">
            <v>61693</v>
          </cell>
        </row>
        <row r="832">
          <cell r="F832">
            <v>38729</v>
          </cell>
        </row>
        <row r="833">
          <cell r="F833">
            <v>35501</v>
          </cell>
        </row>
        <row r="834">
          <cell r="F834">
            <v>146.83000000000001</v>
          </cell>
        </row>
        <row r="835">
          <cell r="F835">
            <v>108.18</v>
          </cell>
        </row>
        <row r="836">
          <cell r="F836">
            <v>82.37</v>
          </cell>
        </row>
        <row r="837">
          <cell r="F837">
            <v>179.834</v>
          </cell>
        </row>
        <row r="838">
          <cell r="F838">
            <v>186.29900000000001</v>
          </cell>
        </row>
        <row r="839">
          <cell r="F839">
            <v>147.37700000000001</v>
          </cell>
        </row>
        <row r="840">
          <cell r="F840">
            <v>160.96700000000001</v>
          </cell>
        </row>
        <row r="841">
          <cell r="F841">
            <v>120.065</v>
          </cell>
        </row>
        <row r="842">
          <cell r="F842">
            <v>134.447</v>
          </cell>
        </row>
        <row r="843">
          <cell r="F843">
            <v>196.33</v>
          </cell>
        </row>
        <row r="844">
          <cell r="F844">
            <v>201.34</v>
          </cell>
        </row>
        <row r="845">
          <cell r="F845">
            <v>132.19999999999999</v>
          </cell>
        </row>
        <row r="846">
          <cell r="F846">
            <v>134.44999999999999</v>
          </cell>
        </row>
        <row r="847">
          <cell r="F847">
            <v>111.89</v>
          </cell>
        </row>
        <row r="848">
          <cell r="F848">
            <v>116.77</v>
          </cell>
        </row>
        <row r="849">
          <cell r="F849">
            <v>213.74</v>
          </cell>
        </row>
        <row r="850">
          <cell r="F850">
            <v>218.63</v>
          </cell>
        </row>
        <row r="851">
          <cell r="F851">
            <v>132.47</v>
          </cell>
        </row>
        <row r="852">
          <cell r="F852">
            <v>137.35</v>
          </cell>
        </row>
        <row r="853">
          <cell r="F853">
            <v>120.07</v>
          </cell>
        </row>
        <row r="854">
          <cell r="F854">
            <v>120.99</v>
          </cell>
        </row>
        <row r="855">
          <cell r="F855">
            <v>286.57</v>
          </cell>
        </row>
        <row r="856">
          <cell r="F856">
            <v>286.57</v>
          </cell>
        </row>
        <row r="857">
          <cell r="F857">
            <v>291.72000000000003</v>
          </cell>
        </row>
        <row r="858">
          <cell r="F858">
            <v>291.72000000000003</v>
          </cell>
        </row>
        <row r="859">
          <cell r="F859">
            <v>272.19</v>
          </cell>
        </row>
        <row r="860">
          <cell r="F860">
            <v>272.19</v>
          </cell>
        </row>
        <row r="861">
          <cell r="F861">
            <v>276.94</v>
          </cell>
        </row>
        <row r="862">
          <cell r="F862">
            <v>276.94</v>
          </cell>
        </row>
        <row r="863">
          <cell r="F863">
            <v>189.77</v>
          </cell>
        </row>
        <row r="864">
          <cell r="F864">
            <v>141.51</v>
          </cell>
        </row>
        <row r="865">
          <cell r="F865">
            <v>239.21</v>
          </cell>
        </row>
        <row r="866">
          <cell r="F866">
            <v>244.22</v>
          </cell>
        </row>
        <row r="867">
          <cell r="F867">
            <v>190.13</v>
          </cell>
        </row>
        <row r="868">
          <cell r="F868">
            <v>193.03</v>
          </cell>
        </row>
        <row r="869">
          <cell r="F869">
            <v>185.11</v>
          </cell>
        </row>
        <row r="870">
          <cell r="F870">
            <v>189.99</v>
          </cell>
        </row>
        <row r="871">
          <cell r="F871">
            <v>376.69</v>
          </cell>
        </row>
        <row r="872">
          <cell r="F872">
            <v>381.7</v>
          </cell>
        </row>
        <row r="873">
          <cell r="F873">
            <v>292.12</v>
          </cell>
        </row>
        <row r="874">
          <cell r="F874">
            <v>297</v>
          </cell>
        </row>
        <row r="875">
          <cell r="F875">
            <v>193.03</v>
          </cell>
        </row>
        <row r="876">
          <cell r="F876">
            <v>197.91</v>
          </cell>
        </row>
        <row r="877">
          <cell r="F877">
            <v>221.8</v>
          </cell>
        </row>
        <row r="878">
          <cell r="F878">
            <v>1765.35</v>
          </cell>
        </row>
        <row r="879">
          <cell r="F879">
            <v>6323.36</v>
          </cell>
        </row>
        <row r="880">
          <cell r="F880">
            <v>3852.39</v>
          </cell>
        </row>
        <row r="881">
          <cell r="F881">
            <v>10659.5</v>
          </cell>
        </row>
        <row r="882">
          <cell r="F882">
            <v>4315.75</v>
          </cell>
        </row>
        <row r="883">
          <cell r="F883">
            <v>4651.2700000000004</v>
          </cell>
        </row>
        <row r="884">
          <cell r="F884">
            <v>3646.06</v>
          </cell>
        </row>
        <row r="885">
          <cell r="F885">
            <v>3851.71</v>
          </cell>
        </row>
        <row r="886">
          <cell r="F886">
            <v>6190.87</v>
          </cell>
        </row>
        <row r="887">
          <cell r="F887">
            <v>12730.79</v>
          </cell>
        </row>
        <row r="888">
          <cell r="F888">
            <v>5867.53</v>
          </cell>
        </row>
        <row r="889">
          <cell r="F889">
            <v>7056.73</v>
          </cell>
        </row>
        <row r="890">
          <cell r="F890">
            <v>3180.21</v>
          </cell>
        </row>
        <row r="891">
          <cell r="F891">
            <v>2029</v>
          </cell>
        </row>
        <row r="892">
          <cell r="F892">
            <v>3382</v>
          </cell>
        </row>
        <row r="893">
          <cell r="F893">
            <v>6088</v>
          </cell>
        </row>
        <row r="894">
          <cell r="F894">
            <v>11500</v>
          </cell>
        </row>
        <row r="895">
          <cell r="F895">
            <v>107003</v>
          </cell>
        </row>
        <row r="896">
          <cell r="F896">
            <v>107003</v>
          </cell>
        </row>
        <row r="897">
          <cell r="F897">
            <v>141308</v>
          </cell>
        </row>
        <row r="898">
          <cell r="F898">
            <v>111357</v>
          </cell>
        </row>
        <row r="899">
          <cell r="F899">
            <v>111357</v>
          </cell>
        </row>
        <row r="900">
          <cell r="F900">
            <v>128773</v>
          </cell>
        </row>
        <row r="901">
          <cell r="F901">
            <v>131266</v>
          </cell>
        </row>
        <row r="902">
          <cell r="F902">
            <v>129191</v>
          </cell>
        </row>
        <row r="903">
          <cell r="F903">
            <v>51495</v>
          </cell>
        </row>
        <row r="904">
          <cell r="F904">
            <v>55127</v>
          </cell>
        </row>
        <row r="905">
          <cell r="F905">
            <v>50198</v>
          </cell>
        </row>
        <row r="906">
          <cell r="F906">
            <v>1946</v>
          </cell>
        </row>
        <row r="907">
          <cell r="F907">
            <v>2929</v>
          </cell>
        </row>
        <row r="908">
          <cell r="F908">
            <v>3243</v>
          </cell>
        </row>
        <row r="909">
          <cell r="F909">
            <v>5188</v>
          </cell>
        </row>
        <row r="910">
          <cell r="F910">
            <v>577.04999999999995</v>
          </cell>
        </row>
        <row r="911">
          <cell r="F911">
            <v>491.99</v>
          </cell>
        </row>
        <row r="912">
          <cell r="F912">
            <v>91.06</v>
          </cell>
        </row>
        <row r="913">
          <cell r="F913">
            <v>483.053</v>
          </cell>
        </row>
        <row r="914">
          <cell r="F914">
            <v>339.69</v>
          </cell>
        </row>
        <row r="915">
          <cell r="F915">
            <v>305.87700000000001</v>
          </cell>
        </row>
        <row r="916">
          <cell r="F916">
            <v>384.14</v>
          </cell>
        </row>
        <row r="917">
          <cell r="F917">
            <v>477.13</v>
          </cell>
        </row>
        <row r="918">
          <cell r="F918">
            <v>15176</v>
          </cell>
        </row>
        <row r="919">
          <cell r="F919">
            <v>16862</v>
          </cell>
        </row>
        <row r="920">
          <cell r="F920">
            <v>19456</v>
          </cell>
        </row>
        <row r="921">
          <cell r="F921">
            <v>22051</v>
          </cell>
        </row>
        <row r="922">
          <cell r="F922">
            <v>125.97</v>
          </cell>
        </row>
        <row r="923">
          <cell r="F923">
            <v>78.290000000000006</v>
          </cell>
        </row>
        <row r="924">
          <cell r="F924">
            <v>35.409999999999997</v>
          </cell>
        </row>
        <row r="925">
          <cell r="F925">
            <v>35.409999999999997</v>
          </cell>
        </row>
        <row r="926">
          <cell r="F926">
            <v>31</v>
          </cell>
        </row>
        <row r="927">
          <cell r="F927">
            <v>91.834000000000003</v>
          </cell>
        </row>
        <row r="928">
          <cell r="F928">
            <v>169.18</v>
          </cell>
        </row>
        <row r="929">
          <cell r="F929">
            <v>6467</v>
          </cell>
        </row>
        <row r="930">
          <cell r="F930">
            <v>4059</v>
          </cell>
        </row>
        <row r="931">
          <cell r="F931">
            <v>5412</v>
          </cell>
        </row>
        <row r="932">
          <cell r="F932">
            <v>2706</v>
          </cell>
        </row>
        <row r="933">
          <cell r="F933">
            <v>6764</v>
          </cell>
        </row>
        <row r="934">
          <cell r="F934">
            <v>4059</v>
          </cell>
        </row>
        <row r="935">
          <cell r="F935">
            <v>151.24</v>
          </cell>
        </row>
        <row r="936">
          <cell r="F936">
            <v>1541.7</v>
          </cell>
        </row>
        <row r="937">
          <cell r="F937">
            <v>1541.7</v>
          </cell>
        </row>
        <row r="938">
          <cell r="F938">
            <v>1700.58</v>
          </cell>
        </row>
        <row r="939">
          <cell r="F939">
            <v>1700.58</v>
          </cell>
        </row>
        <row r="940">
          <cell r="F940">
            <v>946.88</v>
          </cell>
        </row>
        <row r="941">
          <cell r="F941">
            <v>830.14</v>
          </cell>
        </row>
        <row r="942">
          <cell r="F942">
            <v>583.70000000000005</v>
          </cell>
        </row>
        <row r="943">
          <cell r="F943">
            <v>583.70000000000005</v>
          </cell>
        </row>
        <row r="944">
          <cell r="F944">
            <v>583.70000000000005</v>
          </cell>
        </row>
        <row r="945">
          <cell r="F945">
            <v>583.70000000000005</v>
          </cell>
        </row>
        <row r="946">
          <cell r="F946">
            <v>583.70000000000005</v>
          </cell>
        </row>
        <row r="947">
          <cell r="F947">
            <v>664.12</v>
          </cell>
        </row>
        <row r="948">
          <cell r="F948">
            <v>6764</v>
          </cell>
        </row>
        <row r="949">
          <cell r="F949">
            <v>7441</v>
          </cell>
        </row>
        <row r="950">
          <cell r="F950">
            <v>1808</v>
          </cell>
        </row>
        <row r="951">
          <cell r="F951">
            <v>1808</v>
          </cell>
        </row>
        <row r="952">
          <cell r="F952">
            <v>1808</v>
          </cell>
        </row>
        <row r="953">
          <cell r="F953">
            <v>1808</v>
          </cell>
        </row>
        <row r="954">
          <cell r="F954">
            <v>2599</v>
          </cell>
        </row>
        <row r="955">
          <cell r="F955">
            <v>2599</v>
          </cell>
        </row>
        <row r="956">
          <cell r="F956">
            <v>2599</v>
          </cell>
        </row>
        <row r="957">
          <cell r="F957">
            <v>2599</v>
          </cell>
        </row>
        <row r="958">
          <cell r="F958">
            <v>1808</v>
          </cell>
        </row>
        <row r="959">
          <cell r="F959">
            <v>1808</v>
          </cell>
        </row>
        <row r="960">
          <cell r="F960">
            <v>1808</v>
          </cell>
        </row>
        <row r="961">
          <cell r="F961">
            <v>1808</v>
          </cell>
        </row>
        <row r="962">
          <cell r="F962">
            <v>2599</v>
          </cell>
        </row>
        <row r="963">
          <cell r="F963">
            <v>2599</v>
          </cell>
        </row>
        <row r="964">
          <cell r="F964">
            <v>2599</v>
          </cell>
        </row>
        <row r="965">
          <cell r="F965">
            <v>2599</v>
          </cell>
        </row>
        <row r="966">
          <cell r="F966">
            <v>1808</v>
          </cell>
        </row>
        <row r="967">
          <cell r="F967">
            <v>1808</v>
          </cell>
        </row>
        <row r="968">
          <cell r="F968">
            <v>1808</v>
          </cell>
        </row>
        <row r="969">
          <cell r="F969">
            <v>1808</v>
          </cell>
        </row>
        <row r="970">
          <cell r="F970">
            <v>1808</v>
          </cell>
        </row>
        <row r="971">
          <cell r="F971">
            <v>1808</v>
          </cell>
        </row>
        <row r="972">
          <cell r="F972">
            <v>1808</v>
          </cell>
        </row>
        <row r="973">
          <cell r="F973">
            <v>2599</v>
          </cell>
        </row>
        <row r="974">
          <cell r="F974">
            <v>2166</v>
          </cell>
        </row>
        <row r="975">
          <cell r="F975">
            <v>2166</v>
          </cell>
        </row>
        <row r="976">
          <cell r="F976">
            <v>2599</v>
          </cell>
        </row>
        <row r="977">
          <cell r="F977">
            <v>2599</v>
          </cell>
        </row>
        <row r="978">
          <cell r="F978">
            <v>2599</v>
          </cell>
        </row>
        <row r="979">
          <cell r="F979">
            <v>6571</v>
          </cell>
        </row>
        <row r="980">
          <cell r="F980">
            <v>6571</v>
          </cell>
        </row>
        <row r="981">
          <cell r="F981">
            <v>6571</v>
          </cell>
        </row>
        <row r="982">
          <cell r="F982">
            <v>6571</v>
          </cell>
        </row>
        <row r="983">
          <cell r="F983">
            <v>6571</v>
          </cell>
        </row>
        <row r="984">
          <cell r="F984">
            <v>6571</v>
          </cell>
        </row>
        <row r="985">
          <cell r="F985">
            <v>6571</v>
          </cell>
        </row>
        <row r="986">
          <cell r="F986">
            <v>6571</v>
          </cell>
        </row>
        <row r="987">
          <cell r="F987">
            <v>6571</v>
          </cell>
        </row>
        <row r="988">
          <cell r="F988">
            <v>6571</v>
          </cell>
        </row>
        <row r="989">
          <cell r="F989">
            <v>6571</v>
          </cell>
        </row>
        <row r="990">
          <cell r="F990">
            <v>6571</v>
          </cell>
        </row>
        <row r="991">
          <cell r="F991">
            <v>6571</v>
          </cell>
        </row>
        <row r="992">
          <cell r="F992">
            <v>6571</v>
          </cell>
        </row>
        <row r="993">
          <cell r="F993">
            <v>4354</v>
          </cell>
        </row>
        <row r="994">
          <cell r="F994">
            <v>4354</v>
          </cell>
        </row>
        <row r="995">
          <cell r="F995">
            <v>4354</v>
          </cell>
        </row>
        <row r="996">
          <cell r="F996">
            <v>4354</v>
          </cell>
        </row>
        <row r="997">
          <cell r="F997">
            <v>3958</v>
          </cell>
        </row>
        <row r="998">
          <cell r="F998">
            <v>3958</v>
          </cell>
        </row>
        <row r="999">
          <cell r="F999">
            <v>3958</v>
          </cell>
        </row>
        <row r="1000">
          <cell r="F1000">
            <v>3958</v>
          </cell>
        </row>
        <row r="1001">
          <cell r="F1001">
            <v>3958</v>
          </cell>
        </row>
        <row r="1002">
          <cell r="F1002">
            <v>2985</v>
          </cell>
        </row>
        <row r="1003">
          <cell r="F1003">
            <v>2985</v>
          </cell>
        </row>
        <row r="1004">
          <cell r="F1004">
            <v>2985</v>
          </cell>
        </row>
        <row r="1005">
          <cell r="F1005">
            <v>2985</v>
          </cell>
        </row>
        <row r="1006">
          <cell r="F1006">
            <v>1821</v>
          </cell>
        </row>
        <row r="1007">
          <cell r="F1007">
            <v>1821</v>
          </cell>
        </row>
        <row r="1008">
          <cell r="F1008">
            <v>1821</v>
          </cell>
        </row>
        <row r="1009">
          <cell r="F1009">
            <v>1821</v>
          </cell>
        </row>
        <row r="1010">
          <cell r="F1010">
            <v>3167</v>
          </cell>
        </row>
        <row r="1011">
          <cell r="F1011">
            <v>3167</v>
          </cell>
        </row>
        <row r="1012">
          <cell r="F1012">
            <v>3167</v>
          </cell>
        </row>
        <row r="1013">
          <cell r="F1013">
            <v>3167</v>
          </cell>
        </row>
        <row r="1014">
          <cell r="F1014">
            <v>3167</v>
          </cell>
        </row>
        <row r="1015">
          <cell r="F1015">
            <v>4090</v>
          </cell>
        </row>
        <row r="1016">
          <cell r="F1016">
            <v>4222</v>
          </cell>
        </row>
        <row r="1017">
          <cell r="F1017">
            <v>4222</v>
          </cell>
        </row>
        <row r="1018">
          <cell r="F1018">
            <v>38658</v>
          </cell>
        </row>
        <row r="1019">
          <cell r="F1019">
            <v>38658</v>
          </cell>
        </row>
        <row r="1020">
          <cell r="F1020">
            <v>20451</v>
          </cell>
        </row>
        <row r="1021">
          <cell r="F1021">
            <v>20451</v>
          </cell>
        </row>
        <row r="1022">
          <cell r="F1022">
            <v>20451</v>
          </cell>
        </row>
        <row r="1023">
          <cell r="F1023">
            <v>20451</v>
          </cell>
        </row>
        <row r="1024">
          <cell r="F1024">
            <v>13854</v>
          </cell>
        </row>
        <row r="1025">
          <cell r="F1025">
            <v>13854</v>
          </cell>
        </row>
        <row r="1026">
          <cell r="F1026">
            <v>13854</v>
          </cell>
        </row>
        <row r="1027">
          <cell r="F1027">
            <v>13854</v>
          </cell>
        </row>
        <row r="1028">
          <cell r="F1028">
            <v>33381</v>
          </cell>
        </row>
        <row r="1029">
          <cell r="F1029">
            <v>33381</v>
          </cell>
        </row>
        <row r="1030">
          <cell r="F1030">
            <v>33381</v>
          </cell>
        </row>
        <row r="1031">
          <cell r="F1031">
            <v>33381</v>
          </cell>
        </row>
        <row r="1032">
          <cell r="F1032">
            <v>7238</v>
          </cell>
        </row>
        <row r="1033">
          <cell r="F1033">
            <v>7400</v>
          </cell>
        </row>
        <row r="1034">
          <cell r="F1034">
            <v>14476</v>
          </cell>
        </row>
        <row r="1035">
          <cell r="F1035">
            <v>14801</v>
          </cell>
        </row>
        <row r="1036">
          <cell r="F1036">
            <v>14206</v>
          </cell>
        </row>
        <row r="1037">
          <cell r="F1037">
            <v>14611</v>
          </cell>
        </row>
        <row r="1038">
          <cell r="F1038">
            <v>9064</v>
          </cell>
        </row>
        <row r="1039">
          <cell r="F1039">
            <v>9606</v>
          </cell>
        </row>
        <row r="1040">
          <cell r="F1040">
            <v>9606</v>
          </cell>
        </row>
        <row r="1041">
          <cell r="F1041">
            <v>10526</v>
          </cell>
        </row>
        <row r="1042">
          <cell r="F1042">
            <v>14151</v>
          </cell>
        </row>
        <row r="1043">
          <cell r="F1043">
            <v>15004</v>
          </cell>
        </row>
        <row r="1044">
          <cell r="F1044">
            <v>8794</v>
          </cell>
        </row>
        <row r="1045">
          <cell r="F1045">
            <v>9470</v>
          </cell>
        </row>
        <row r="1046">
          <cell r="F1046">
            <v>6764</v>
          </cell>
        </row>
        <row r="1047">
          <cell r="F1047">
            <v>7441</v>
          </cell>
        </row>
        <row r="1048">
          <cell r="F1048">
            <v>10958</v>
          </cell>
        </row>
        <row r="1049">
          <cell r="F1049">
            <v>12582</v>
          </cell>
        </row>
        <row r="1050">
          <cell r="F1050">
            <v>8388</v>
          </cell>
        </row>
        <row r="1051">
          <cell r="F1051">
            <v>9606</v>
          </cell>
        </row>
        <row r="1052">
          <cell r="F1052">
            <v>17588</v>
          </cell>
        </row>
        <row r="1053">
          <cell r="F1053">
            <v>20294</v>
          </cell>
        </row>
        <row r="1054">
          <cell r="F1054">
            <v>24758</v>
          </cell>
        </row>
        <row r="1055">
          <cell r="F1055">
            <v>28140</v>
          </cell>
        </row>
        <row r="1056">
          <cell r="F1056">
            <v>18955</v>
          </cell>
        </row>
        <row r="1057">
          <cell r="F1057">
            <v>21790</v>
          </cell>
        </row>
        <row r="1058">
          <cell r="F1058">
            <v>19402</v>
          </cell>
        </row>
        <row r="1059">
          <cell r="F1059">
            <v>22984</v>
          </cell>
        </row>
        <row r="1060">
          <cell r="F1060">
            <v>30298</v>
          </cell>
        </row>
        <row r="1061">
          <cell r="F1061">
            <v>24776</v>
          </cell>
        </row>
        <row r="1062">
          <cell r="F1062">
            <v>897</v>
          </cell>
        </row>
        <row r="1063">
          <cell r="F1063">
            <v>897</v>
          </cell>
        </row>
        <row r="1064">
          <cell r="F1064">
            <v>897</v>
          </cell>
        </row>
        <row r="1065">
          <cell r="F1065">
            <v>897</v>
          </cell>
        </row>
        <row r="1066">
          <cell r="F1066">
            <v>1029</v>
          </cell>
        </row>
        <row r="1067">
          <cell r="F1067">
            <v>1029</v>
          </cell>
        </row>
        <row r="1068">
          <cell r="F1068">
            <v>1029</v>
          </cell>
        </row>
        <row r="1069">
          <cell r="F1069">
            <v>1029</v>
          </cell>
        </row>
        <row r="1070">
          <cell r="F1070">
            <v>1399</v>
          </cell>
        </row>
        <row r="1071">
          <cell r="F1071">
            <v>1399</v>
          </cell>
        </row>
        <row r="1072">
          <cell r="F1072">
            <v>1399</v>
          </cell>
        </row>
        <row r="1073">
          <cell r="F1073">
            <v>1399</v>
          </cell>
        </row>
        <row r="1074">
          <cell r="F1074">
            <v>1517</v>
          </cell>
        </row>
        <row r="1075">
          <cell r="F1075">
            <v>1517</v>
          </cell>
        </row>
        <row r="1076">
          <cell r="F1076">
            <v>1517</v>
          </cell>
        </row>
        <row r="1077">
          <cell r="F1077">
            <v>1517</v>
          </cell>
        </row>
        <row r="1078">
          <cell r="F1078">
            <v>1201</v>
          </cell>
        </row>
        <row r="1079">
          <cell r="F1079">
            <v>1201</v>
          </cell>
        </row>
        <row r="1080">
          <cell r="F1080">
            <v>1201</v>
          </cell>
        </row>
        <row r="1081">
          <cell r="F1081">
            <v>1340</v>
          </cell>
        </row>
        <row r="1082">
          <cell r="F1082">
            <v>1340</v>
          </cell>
        </row>
        <row r="1083">
          <cell r="F1083">
            <v>1340</v>
          </cell>
        </row>
        <row r="1084">
          <cell r="F1084">
            <v>1649</v>
          </cell>
        </row>
        <row r="1085">
          <cell r="F1085">
            <v>1649</v>
          </cell>
        </row>
        <row r="1086">
          <cell r="F1086">
            <v>1649</v>
          </cell>
        </row>
        <row r="1087">
          <cell r="F1087">
            <v>1781</v>
          </cell>
        </row>
        <row r="1088">
          <cell r="F1088">
            <v>1781</v>
          </cell>
        </row>
        <row r="1089">
          <cell r="F1089">
            <v>1781</v>
          </cell>
        </row>
        <row r="1090">
          <cell r="F1090">
            <v>1557</v>
          </cell>
        </row>
        <row r="1091">
          <cell r="F1091">
            <v>1557</v>
          </cell>
        </row>
        <row r="1092">
          <cell r="F1092">
            <v>1557</v>
          </cell>
        </row>
        <row r="1093">
          <cell r="F1093">
            <v>1874</v>
          </cell>
        </row>
        <row r="1094">
          <cell r="F1094">
            <v>1874</v>
          </cell>
        </row>
        <row r="1095">
          <cell r="F1095">
            <v>1874</v>
          </cell>
        </row>
        <row r="1096">
          <cell r="F1096">
            <v>1557</v>
          </cell>
        </row>
        <row r="1097">
          <cell r="F1097">
            <v>1781</v>
          </cell>
        </row>
        <row r="1098">
          <cell r="F1098">
            <v>1781</v>
          </cell>
        </row>
        <row r="1099">
          <cell r="F1099">
            <v>1781</v>
          </cell>
        </row>
        <row r="1100">
          <cell r="F1100">
            <v>20055</v>
          </cell>
        </row>
        <row r="1101">
          <cell r="F1101">
            <v>25069</v>
          </cell>
        </row>
        <row r="1102">
          <cell r="F1102">
            <v>36547</v>
          </cell>
        </row>
        <row r="1103">
          <cell r="F1103">
            <v>1764</v>
          </cell>
        </row>
        <row r="1104">
          <cell r="F1104">
            <v>1979</v>
          </cell>
        </row>
        <row r="1105">
          <cell r="F1105">
            <v>1979</v>
          </cell>
        </row>
        <row r="1106">
          <cell r="F1106">
            <v>2283</v>
          </cell>
        </row>
        <row r="1107">
          <cell r="F1107">
            <v>2507</v>
          </cell>
        </row>
        <row r="1108">
          <cell r="F1108">
            <v>2243</v>
          </cell>
        </row>
        <row r="1109">
          <cell r="F1109">
            <v>2375</v>
          </cell>
        </row>
        <row r="1110">
          <cell r="F1110">
            <v>2243</v>
          </cell>
        </row>
        <row r="1111">
          <cell r="F1111">
            <v>2375</v>
          </cell>
        </row>
        <row r="1112">
          <cell r="F1112">
            <v>2503</v>
          </cell>
        </row>
        <row r="1113">
          <cell r="F1113">
            <v>2909</v>
          </cell>
        </row>
        <row r="1114">
          <cell r="F1114">
            <v>5412</v>
          </cell>
        </row>
        <row r="1115">
          <cell r="F1115">
            <v>6088</v>
          </cell>
        </row>
        <row r="1116">
          <cell r="F1116">
            <v>4329</v>
          </cell>
        </row>
        <row r="1117">
          <cell r="F1117">
            <v>5141</v>
          </cell>
        </row>
        <row r="1118">
          <cell r="F1118">
            <v>3112</v>
          </cell>
        </row>
        <row r="1119">
          <cell r="F1119">
            <v>3788</v>
          </cell>
        </row>
        <row r="1120">
          <cell r="F1120">
            <v>2594</v>
          </cell>
        </row>
        <row r="1121">
          <cell r="F1121">
            <v>2854</v>
          </cell>
        </row>
        <row r="1122">
          <cell r="F1122">
            <v>2335</v>
          </cell>
        </row>
        <row r="1123">
          <cell r="F1123">
            <v>2594</v>
          </cell>
        </row>
        <row r="1124">
          <cell r="F1124">
            <v>2205</v>
          </cell>
        </row>
        <row r="1125">
          <cell r="F1125">
            <v>2335</v>
          </cell>
        </row>
        <row r="1126">
          <cell r="F1126">
            <v>2706</v>
          </cell>
        </row>
        <row r="1127">
          <cell r="F1127">
            <v>2570</v>
          </cell>
        </row>
        <row r="1128">
          <cell r="F1128">
            <v>2300</v>
          </cell>
        </row>
        <row r="1129">
          <cell r="F1129">
            <v>2165</v>
          </cell>
        </row>
        <row r="1130">
          <cell r="F1130">
            <v>6764</v>
          </cell>
        </row>
        <row r="1131">
          <cell r="F1131">
            <v>7441</v>
          </cell>
        </row>
        <row r="1132">
          <cell r="F1132">
            <v>5885</v>
          </cell>
        </row>
        <row r="1133">
          <cell r="F1133">
            <v>6764</v>
          </cell>
        </row>
        <row r="1134">
          <cell r="F1134">
            <v>5006</v>
          </cell>
        </row>
        <row r="1135">
          <cell r="F1135">
            <v>5682</v>
          </cell>
        </row>
        <row r="1136">
          <cell r="F1136">
            <v>3636</v>
          </cell>
        </row>
        <row r="1137">
          <cell r="F1137">
            <v>3632</v>
          </cell>
        </row>
        <row r="1138">
          <cell r="F1138">
            <v>1816</v>
          </cell>
        </row>
        <row r="1139">
          <cell r="F1139">
            <v>1816</v>
          </cell>
        </row>
        <row r="1140">
          <cell r="F1140">
            <v>1894</v>
          </cell>
        </row>
        <row r="1141">
          <cell r="F1141">
            <v>1894</v>
          </cell>
        </row>
        <row r="1142">
          <cell r="F1142">
            <v>1894</v>
          </cell>
        </row>
        <row r="1143">
          <cell r="F1143">
            <v>1894</v>
          </cell>
        </row>
        <row r="1144">
          <cell r="F1144">
            <v>1894</v>
          </cell>
        </row>
        <row r="1145">
          <cell r="F1145">
            <v>1894</v>
          </cell>
        </row>
        <row r="1146">
          <cell r="F1146">
            <v>11940</v>
          </cell>
        </row>
        <row r="1147">
          <cell r="F1147">
            <v>11940</v>
          </cell>
        </row>
        <row r="1148">
          <cell r="F1148">
            <v>27058</v>
          </cell>
        </row>
        <row r="1149">
          <cell r="F1149">
            <v>9470</v>
          </cell>
        </row>
        <row r="1150">
          <cell r="F1150">
            <v>23676</v>
          </cell>
        </row>
        <row r="1151">
          <cell r="F1151">
            <v>23676</v>
          </cell>
        </row>
        <row r="1152">
          <cell r="F1152">
            <v>4059</v>
          </cell>
        </row>
        <row r="1153">
          <cell r="F1153">
            <v>5141</v>
          </cell>
        </row>
        <row r="1154">
          <cell r="F1154">
            <v>5141</v>
          </cell>
        </row>
        <row r="1155">
          <cell r="F1155">
            <v>7847</v>
          </cell>
        </row>
        <row r="1156">
          <cell r="F1156">
            <v>7847</v>
          </cell>
        </row>
        <row r="1157">
          <cell r="F1157">
            <v>2134</v>
          </cell>
        </row>
        <row r="1158">
          <cell r="F1158">
            <v>2567</v>
          </cell>
        </row>
        <row r="1159">
          <cell r="F1159">
            <v>5970</v>
          </cell>
        </row>
        <row r="1160">
          <cell r="F1160">
            <v>7313</v>
          </cell>
        </row>
        <row r="1161">
          <cell r="F1161">
            <v>108232</v>
          </cell>
        </row>
        <row r="1162">
          <cell r="F1162">
            <v>135290</v>
          </cell>
        </row>
        <row r="1163">
          <cell r="F1163">
            <v>135290</v>
          </cell>
        </row>
        <row r="1164">
          <cell r="F1164">
            <v>14747</v>
          </cell>
        </row>
        <row r="1165">
          <cell r="F1165">
            <v>14747</v>
          </cell>
        </row>
        <row r="1166">
          <cell r="F1166">
            <v>14747</v>
          </cell>
        </row>
        <row r="1167">
          <cell r="F1167">
            <v>15558</v>
          </cell>
        </row>
        <row r="1168">
          <cell r="F1168">
            <v>15558</v>
          </cell>
        </row>
        <row r="1169">
          <cell r="F1169">
            <v>11364</v>
          </cell>
        </row>
        <row r="1170">
          <cell r="F1170">
            <v>10012</v>
          </cell>
        </row>
        <row r="1171">
          <cell r="F1171">
            <v>4059</v>
          </cell>
        </row>
        <row r="1172">
          <cell r="F1172">
            <v>4465</v>
          </cell>
        </row>
        <row r="1173">
          <cell r="F1173">
            <v>1353</v>
          </cell>
        </row>
        <row r="1174">
          <cell r="F1174">
            <v>676</v>
          </cell>
        </row>
        <row r="1175">
          <cell r="F1175">
            <v>1353</v>
          </cell>
        </row>
        <row r="1176">
          <cell r="F1176">
            <v>1624</v>
          </cell>
        </row>
        <row r="1177">
          <cell r="F1177">
            <v>1759</v>
          </cell>
        </row>
        <row r="1178">
          <cell r="F1178">
            <v>1894</v>
          </cell>
        </row>
        <row r="1179">
          <cell r="F1179">
            <v>10823</v>
          </cell>
        </row>
        <row r="1180">
          <cell r="F1180">
            <v>29764</v>
          </cell>
        </row>
        <row r="1181">
          <cell r="F1181">
            <v>0</v>
          </cell>
        </row>
        <row r="1182">
          <cell r="F1182">
            <v>415</v>
          </cell>
        </row>
        <row r="1183">
          <cell r="F1183">
            <v>493</v>
          </cell>
        </row>
        <row r="1184">
          <cell r="F1184">
            <v>415</v>
          </cell>
        </row>
        <row r="1185">
          <cell r="F1185">
            <v>493</v>
          </cell>
        </row>
        <row r="1186">
          <cell r="F1186">
            <v>246</v>
          </cell>
        </row>
        <row r="1187">
          <cell r="F1187">
            <v>272</v>
          </cell>
        </row>
        <row r="1188">
          <cell r="F1188">
            <v>1092</v>
          </cell>
        </row>
        <row r="1189">
          <cell r="F1189">
            <v>1353</v>
          </cell>
        </row>
        <row r="1190">
          <cell r="F1190">
            <v>6494</v>
          </cell>
        </row>
        <row r="1191">
          <cell r="F1191">
            <v>8659</v>
          </cell>
        </row>
        <row r="1192">
          <cell r="F1192">
            <v>6088</v>
          </cell>
        </row>
        <row r="1193">
          <cell r="F1193">
            <v>7306</v>
          </cell>
        </row>
        <row r="1194">
          <cell r="F1194">
            <v>5818</v>
          </cell>
        </row>
        <row r="1195">
          <cell r="F1195">
            <v>6900</v>
          </cell>
        </row>
        <row r="1196">
          <cell r="F1196">
            <v>649</v>
          </cell>
        </row>
        <row r="1197">
          <cell r="F1197">
            <v>830</v>
          </cell>
        </row>
        <row r="1198">
          <cell r="F1198">
            <v>1608</v>
          </cell>
        </row>
        <row r="1199">
          <cell r="F1199">
            <v>2075</v>
          </cell>
        </row>
        <row r="1200">
          <cell r="F1200">
            <v>2400</v>
          </cell>
        </row>
        <row r="1201">
          <cell r="F1201">
            <v>3113</v>
          </cell>
        </row>
        <row r="1202">
          <cell r="F1202">
            <v>1842</v>
          </cell>
        </row>
        <row r="1203">
          <cell r="F1203">
            <v>2166</v>
          </cell>
        </row>
        <row r="1204">
          <cell r="F1204">
            <v>272</v>
          </cell>
        </row>
        <row r="1205">
          <cell r="F1205">
            <v>934</v>
          </cell>
        </row>
        <row r="1206">
          <cell r="F1206">
            <v>1180</v>
          </cell>
        </row>
        <row r="1207">
          <cell r="F1207">
            <v>662</v>
          </cell>
        </row>
        <row r="1208">
          <cell r="F1208">
            <v>960</v>
          </cell>
        </row>
        <row r="1209">
          <cell r="F1209">
            <v>1116</v>
          </cell>
        </row>
        <row r="1210">
          <cell r="F1210">
            <v>1621</v>
          </cell>
        </row>
        <row r="1211">
          <cell r="F1211">
            <v>731</v>
          </cell>
        </row>
        <row r="1212">
          <cell r="F1212">
            <v>731</v>
          </cell>
        </row>
        <row r="1213">
          <cell r="F1213">
            <v>920</v>
          </cell>
        </row>
        <row r="1214">
          <cell r="F1214">
            <v>372</v>
          </cell>
        </row>
        <row r="1215">
          <cell r="F1215">
            <v>5074</v>
          </cell>
        </row>
        <row r="1216">
          <cell r="F1216">
            <v>6268</v>
          </cell>
        </row>
        <row r="1217">
          <cell r="F1217">
            <v>908</v>
          </cell>
        </row>
        <row r="1218">
          <cell r="F1218">
            <v>259</v>
          </cell>
        </row>
        <row r="1219">
          <cell r="F1219">
            <v>5445</v>
          </cell>
        </row>
        <row r="1220">
          <cell r="F1220">
            <v>1704</v>
          </cell>
        </row>
        <row r="1221">
          <cell r="F1221">
            <v>1967</v>
          </cell>
        </row>
        <row r="1222">
          <cell r="F1222">
            <v>3147</v>
          </cell>
        </row>
        <row r="1223">
          <cell r="F1223">
            <v>3409</v>
          </cell>
        </row>
        <row r="1224">
          <cell r="F1224">
            <v>3802</v>
          </cell>
        </row>
        <row r="1225">
          <cell r="F1225">
            <v>5900</v>
          </cell>
        </row>
        <row r="1226">
          <cell r="F1226">
            <v>4458</v>
          </cell>
        </row>
        <row r="1227">
          <cell r="F1227">
            <v>6293</v>
          </cell>
        </row>
        <row r="1228">
          <cell r="F1228">
            <v>3278</v>
          </cell>
        </row>
        <row r="1229">
          <cell r="F1229">
            <v>3933</v>
          </cell>
        </row>
        <row r="1230">
          <cell r="F1230">
            <v>4327</v>
          </cell>
        </row>
        <row r="1231">
          <cell r="F1231">
            <v>2360</v>
          </cell>
        </row>
        <row r="1232">
          <cell r="F1232">
            <v>2622</v>
          </cell>
        </row>
        <row r="1233">
          <cell r="F1233">
            <v>2098</v>
          </cell>
        </row>
        <row r="1234">
          <cell r="F1234">
            <v>1573</v>
          </cell>
        </row>
        <row r="1235">
          <cell r="F1235">
            <v>1967</v>
          </cell>
        </row>
        <row r="1236">
          <cell r="F1236">
            <v>3278</v>
          </cell>
        </row>
        <row r="1237">
          <cell r="F1237">
            <v>4589</v>
          </cell>
        </row>
        <row r="1238">
          <cell r="F1238">
            <v>2622</v>
          </cell>
        </row>
        <row r="1239">
          <cell r="F1239">
            <v>656</v>
          </cell>
        </row>
        <row r="1240">
          <cell r="F1240">
            <v>787</v>
          </cell>
        </row>
        <row r="1241">
          <cell r="F1241">
            <v>813</v>
          </cell>
        </row>
        <row r="1242">
          <cell r="F1242">
            <v>852</v>
          </cell>
        </row>
        <row r="1243">
          <cell r="F1243">
            <v>1246</v>
          </cell>
        </row>
        <row r="1244">
          <cell r="F1244">
            <v>1442</v>
          </cell>
        </row>
        <row r="1245">
          <cell r="F1245">
            <v>2622</v>
          </cell>
        </row>
        <row r="1246">
          <cell r="F1246">
            <v>3409</v>
          </cell>
        </row>
        <row r="1247">
          <cell r="F1247">
            <v>3802</v>
          </cell>
        </row>
        <row r="1248">
          <cell r="F1248">
            <v>4589</v>
          </cell>
        </row>
        <row r="1249">
          <cell r="F1249">
            <v>5376</v>
          </cell>
        </row>
        <row r="1250">
          <cell r="F1250">
            <v>6031</v>
          </cell>
        </row>
        <row r="1251">
          <cell r="F1251">
            <v>4982</v>
          </cell>
        </row>
        <row r="1252">
          <cell r="F1252">
            <v>5507</v>
          </cell>
        </row>
        <row r="1253">
          <cell r="F1253">
            <v>5900</v>
          </cell>
        </row>
        <row r="1254">
          <cell r="F1254">
            <v>7080</v>
          </cell>
        </row>
        <row r="1255">
          <cell r="F1255">
            <v>197</v>
          </cell>
        </row>
        <row r="1256">
          <cell r="F1256">
            <v>262</v>
          </cell>
        </row>
        <row r="1257">
          <cell r="F1257">
            <v>629</v>
          </cell>
        </row>
        <row r="1258">
          <cell r="F1258">
            <v>747</v>
          </cell>
        </row>
        <row r="1259">
          <cell r="F1259">
            <v>892</v>
          </cell>
        </row>
        <row r="1260">
          <cell r="F1260">
            <v>2045</v>
          </cell>
        </row>
        <row r="1261">
          <cell r="F1261">
            <v>2045</v>
          </cell>
        </row>
        <row r="1262">
          <cell r="F1262">
            <v>3671</v>
          </cell>
        </row>
        <row r="1263">
          <cell r="F1263">
            <v>6556</v>
          </cell>
        </row>
        <row r="1264">
          <cell r="F1264">
            <v>288</v>
          </cell>
        </row>
        <row r="1265">
          <cell r="F1265">
            <v>380</v>
          </cell>
        </row>
        <row r="1266">
          <cell r="F1266">
            <v>616</v>
          </cell>
        </row>
        <row r="1270">
          <cell r="F1270">
            <v>1573</v>
          </cell>
        </row>
        <row r="1271">
          <cell r="F1271">
            <v>1967</v>
          </cell>
        </row>
        <row r="1272">
          <cell r="F1272">
            <v>2753</v>
          </cell>
        </row>
        <row r="1273">
          <cell r="F1273">
            <v>328</v>
          </cell>
        </row>
        <row r="1274">
          <cell r="F1274">
            <v>393</v>
          </cell>
        </row>
        <row r="1275">
          <cell r="F1275">
            <v>328</v>
          </cell>
        </row>
        <row r="1276">
          <cell r="F1276">
            <v>328</v>
          </cell>
        </row>
        <row r="1277">
          <cell r="F1277">
            <v>1967</v>
          </cell>
        </row>
        <row r="1278">
          <cell r="F1278">
            <v>1967</v>
          </cell>
        </row>
        <row r="1279">
          <cell r="F1279">
            <v>2163</v>
          </cell>
        </row>
        <row r="1280">
          <cell r="F1280">
            <v>2163</v>
          </cell>
        </row>
        <row r="1281">
          <cell r="F1281">
            <v>1311</v>
          </cell>
        </row>
        <row r="1282">
          <cell r="F1282">
            <v>1967</v>
          </cell>
        </row>
        <row r="1283">
          <cell r="F1283">
            <v>2756</v>
          </cell>
        </row>
        <row r="1284">
          <cell r="F1284">
            <v>3626</v>
          </cell>
        </row>
        <row r="1285">
          <cell r="F1285">
            <v>6904</v>
          </cell>
        </row>
        <row r="1286">
          <cell r="F1286">
            <v>8285</v>
          </cell>
        </row>
        <row r="1287">
          <cell r="F1287">
            <v>20714</v>
          </cell>
        </row>
        <row r="1288">
          <cell r="F1288">
            <v>20714</v>
          </cell>
        </row>
        <row r="1289">
          <cell r="F1289">
            <v>20714</v>
          </cell>
        </row>
        <row r="1290">
          <cell r="F1290">
            <v>20714</v>
          </cell>
        </row>
        <row r="1291">
          <cell r="F1291">
            <v>2762</v>
          </cell>
        </row>
        <row r="1292">
          <cell r="F1292">
            <v>2348</v>
          </cell>
        </row>
        <row r="1293">
          <cell r="F1293">
            <v>30104</v>
          </cell>
        </row>
        <row r="1294">
          <cell r="F1294">
            <v>2209</v>
          </cell>
        </row>
        <row r="1295">
          <cell r="F1295">
            <v>2624</v>
          </cell>
        </row>
        <row r="1296">
          <cell r="F1296">
            <v>6076</v>
          </cell>
        </row>
        <row r="1297">
          <cell r="F1297">
            <v>1726</v>
          </cell>
        </row>
        <row r="1298">
          <cell r="F1298">
            <v>19873</v>
          </cell>
        </row>
        <row r="1299">
          <cell r="F1299">
            <v>23500</v>
          </cell>
        </row>
        <row r="1300">
          <cell r="F1300">
            <v>27561</v>
          </cell>
        </row>
        <row r="1301">
          <cell r="F1301">
            <v>4439.59</v>
          </cell>
        </row>
        <row r="1302">
          <cell r="F1302">
            <v>4439.59</v>
          </cell>
        </row>
        <row r="1303">
          <cell r="F1303">
            <v>4439.59</v>
          </cell>
        </row>
        <row r="1304">
          <cell r="F1304">
            <v>4690.92</v>
          </cell>
        </row>
        <row r="1305">
          <cell r="F1305">
            <v>5468.36</v>
          </cell>
        </row>
        <row r="1306">
          <cell r="F1306">
            <v>6296.9</v>
          </cell>
        </row>
        <row r="1307">
          <cell r="F1307">
            <v>5937.87</v>
          </cell>
        </row>
        <row r="1308">
          <cell r="F1308">
            <v>7594.95</v>
          </cell>
        </row>
        <row r="1309">
          <cell r="F1309">
            <v>8988</v>
          </cell>
        </row>
        <row r="1310">
          <cell r="F1310">
            <v>3646</v>
          </cell>
        </row>
        <row r="1311">
          <cell r="F1311">
            <v>1400.23</v>
          </cell>
        </row>
        <row r="1312">
          <cell r="F1312">
            <v>1518.99</v>
          </cell>
        </row>
        <row r="1313">
          <cell r="F1313">
            <v>1778.6</v>
          </cell>
        </row>
        <row r="1314">
          <cell r="F1314">
            <v>2188.73</v>
          </cell>
        </row>
        <row r="1315">
          <cell r="F1315">
            <v>1311.86</v>
          </cell>
        </row>
        <row r="1316">
          <cell r="F1316">
            <v>1339.47</v>
          </cell>
        </row>
        <row r="1317">
          <cell r="F1317">
            <v>1443.04</v>
          </cell>
        </row>
        <row r="1318">
          <cell r="F1318">
            <v>1415.42</v>
          </cell>
        </row>
        <row r="1319">
          <cell r="F1319">
            <v>1739.93</v>
          </cell>
        </row>
        <row r="1320">
          <cell r="F1320">
            <v>2209.44</v>
          </cell>
        </row>
        <row r="1321">
          <cell r="F1321">
            <v>1450</v>
          </cell>
        </row>
        <row r="1322">
          <cell r="F1322">
            <v>1712</v>
          </cell>
        </row>
        <row r="1323">
          <cell r="F1323">
            <v>2016</v>
          </cell>
        </row>
        <row r="1324">
          <cell r="F1324">
            <v>2389</v>
          </cell>
        </row>
        <row r="1325">
          <cell r="F1325">
            <v>2886</v>
          </cell>
        </row>
        <row r="1326">
          <cell r="F1326">
            <v>3646</v>
          </cell>
        </row>
        <row r="1327">
          <cell r="F1327">
            <v>1450</v>
          </cell>
        </row>
        <row r="1328">
          <cell r="F1328">
            <v>1712</v>
          </cell>
        </row>
        <row r="1329">
          <cell r="F1329">
            <v>2016</v>
          </cell>
        </row>
        <row r="1330">
          <cell r="F1330">
            <v>2389</v>
          </cell>
        </row>
        <row r="1331">
          <cell r="F1331">
            <v>2886</v>
          </cell>
        </row>
        <row r="1332">
          <cell r="F1332">
            <v>524</v>
          </cell>
        </row>
        <row r="1333">
          <cell r="F1333">
            <v>656</v>
          </cell>
        </row>
        <row r="1334">
          <cell r="F1334">
            <v>1049</v>
          </cell>
        </row>
        <row r="1335">
          <cell r="F1335">
            <v>1180</v>
          </cell>
        </row>
        <row r="1336">
          <cell r="F1336">
            <v>1442</v>
          </cell>
        </row>
        <row r="1337">
          <cell r="F1337">
            <v>1573</v>
          </cell>
        </row>
        <row r="1338">
          <cell r="F1338">
            <v>387</v>
          </cell>
        </row>
        <row r="1339">
          <cell r="F1339">
            <v>483</v>
          </cell>
        </row>
        <row r="1340">
          <cell r="F1340">
            <v>511</v>
          </cell>
        </row>
        <row r="1341">
          <cell r="F1341">
            <v>539</v>
          </cell>
        </row>
        <row r="1342">
          <cell r="F1342">
            <v>552</v>
          </cell>
        </row>
        <row r="1343">
          <cell r="F1343">
            <v>608</v>
          </cell>
        </row>
        <row r="1344">
          <cell r="F1344">
            <v>387</v>
          </cell>
        </row>
        <row r="1345">
          <cell r="F1345">
            <v>483</v>
          </cell>
        </row>
        <row r="1346">
          <cell r="F1346">
            <v>511</v>
          </cell>
        </row>
        <row r="1347">
          <cell r="F1347">
            <v>539</v>
          </cell>
        </row>
        <row r="1348">
          <cell r="F1348">
            <v>552</v>
          </cell>
        </row>
        <row r="1349">
          <cell r="F1349">
            <v>608</v>
          </cell>
        </row>
        <row r="1350">
          <cell r="F1350">
            <v>552</v>
          </cell>
        </row>
        <row r="1351">
          <cell r="F1351">
            <v>690</v>
          </cell>
        </row>
        <row r="1352">
          <cell r="F1352">
            <v>704</v>
          </cell>
        </row>
        <row r="1353">
          <cell r="F1353">
            <v>801</v>
          </cell>
        </row>
        <row r="1354">
          <cell r="F1354">
            <v>829</v>
          </cell>
        </row>
        <row r="1355">
          <cell r="F1355">
            <v>898</v>
          </cell>
        </row>
        <row r="1356">
          <cell r="F1356">
            <v>829</v>
          </cell>
        </row>
        <row r="1357">
          <cell r="F1357">
            <v>884</v>
          </cell>
        </row>
        <row r="1358">
          <cell r="F1358">
            <v>994</v>
          </cell>
        </row>
        <row r="1359">
          <cell r="F1359">
            <v>1091</v>
          </cell>
        </row>
        <row r="1360">
          <cell r="F1360">
            <v>1381</v>
          </cell>
        </row>
        <row r="1361">
          <cell r="F1361">
            <v>1519</v>
          </cell>
        </row>
        <row r="1362">
          <cell r="F1362">
            <v>829</v>
          </cell>
        </row>
        <row r="1363">
          <cell r="F1363">
            <v>884</v>
          </cell>
        </row>
        <row r="1364">
          <cell r="F1364">
            <v>994</v>
          </cell>
        </row>
        <row r="1365">
          <cell r="F1365">
            <v>1091</v>
          </cell>
        </row>
        <row r="1366">
          <cell r="F1366">
            <v>1381</v>
          </cell>
        </row>
        <row r="1367">
          <cell r="F1367">
            <v>1519</v>
          </cell>
        </row>
        <row r="1368">
          <cell r="F1368">
            <v>1243</v>
          </cell>
        </row>
        <row r="1369">
          <cell r="F1369">
            <v>1312</v>
          </cell>
        </row>
        <row r="1370">
          <cell r="F1370">
            <v>1491</v>
          </cell>
        </row>
        <row r="1371">
          <cell r="F1371">
            <v>1629</v>
          </cell>
        </row>
        <row r="1372">
          <cell r="F1372">
            <v>2071</v>
          </cell>
        </row>
        <row r="1373">
          <cell r="F1373">
            <v>2278</v>
          </cell>
        </row>
      </sheetData>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SNN(V2)"/>
      <sheetName val="Dt 2001"/>
      <sheetName val="tinh CD DT"/>
      <sheetName val="Thu NSNN (V1)"/>
      <sheetName val="mau"/>
    </sheetNames>
    <sheetDataSet>
      <sheetData sheetId="0" refreshError="1"/>
      <sheetData sheetId="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XL4Poppy"/>
      <sheetName val="1"/>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Gia VL"/>
      <sheetName val="Bang gia ca may"/>
      <sheetName val="Bang luong CB"/>
      <sheetName val="Bang P.tich CT"/>
      <sheetName val="D.toan chi tiet"/>
      <sheetName val="Bang TH Dtoan"/>
      <sheetName val="XXXXXXXX"/>
      <sheetName val="KLHT"/>
      <sheetName val="THKP"/>
      <sheetName val="KL XL2000"/>
      <sheetName val="KLXL2001"/>
      <sheetName val="THKP2001"/>
      <sheetName val="KLphanbo"/>
      <sheetName val="Chiet tinh"/>
      <sheetName val="Van chuyen"/>
      <sheetName val="THKP (2)"/>
      <sheetName val="T.Bi"/>
      <sheetName val="Thiet ke"/>
      <sheetName val="CT"/>
      <sheetName val="K.luong"/>
      <sheetName val="TT L2"/>
      <sheetName val="TT L1"/>
      <sheetName val="Thue Ngoai"/>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KH 2003 (moi max)"/>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00000000"/>
      <sheetName val="Km0-Km1"/>
      <sheetName val="Km1-Km2"/>
      <sheetName val="TH"/>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Tong hop"/>
      <sheetName val="KL tong"/>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MD"/>
      <sheetName val="ND"/>
      <sheetName val="CONG"/>
      <sheetName val="DGCT"/>
      <sheetName val="Congty"/>
      <sheetName val="VPPN"/>
      <sheetName val="XN74"/>
      <sheetName val="XN54"/>
      <sheetName val="XN33"/>
      <sheetName val="NK96"/>
      <sheetName val="XL4Test5"/>
      <sheetName val="KH12"/>
      <sheetName val="CN12"/>
      <sheetName val="HD12"/>
      <sheetName val="KH1"/>
      <sheetName val="Chi tiet - Dv lap"/>
      <sheetName val="TH KHTC"/>
      <sheetName val="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CT cong"/>
      <sheetName val="dg cong"/>
      <sheetName val="Dong Dau"/>
      <sheetName val="Dong Dau (2)"/>
      <sheetName val="Sau dong"/>
      <sheetName val="Ma xa"/>
      <sheetName val="My dinh"/>
      <sheetName val="Tong cong"/>
      <sheetName val="VL"/>
      <sheetName val="CTXD"/>
      <sheetName val=".."/>
      <sheetName val="CTDN"/>
      <sheetName val="san vuon"/>
      <sheetName val="khu phu tro"/>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Chart2"/>
      <sheetName val="be tong"/>
      <sheetName val="Thep"/>
      <sheetName val="Tong hop thep"/>
      <sheetName val="Thuyet minh"/>
      <sheetName val="CQ-HQ"/>
      <sheetName val="00000001"/>
      <sheetName val="00000002"/>
      <sheetName val="00000003"/>
      <sheetName val="00000004"/>
      <sheetName val="Dec31"/>
      <sheetName val="Jan2"/>
      <sheetName val="Jan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9"/>
      <sheetName val="10"/>
      <sheetName val="NRC"/>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DTHH"/>
      <sheetName val="Bang1"/>
      <sheetName val="TAI TRONG"/>
      <sheetName val="NOI LUC"/>
      <sheetName val="TINH DUYET THTT CHINH"/>
      <sheetName val="TDUYET THTT PHU"/>
      <sheetName val="TINH DAO DONG VA DO VONG"/>
      <sheetName val="TINH NEO"/>
      <sheetName val="Phu luc"/>
      <sheetName val="Gia trÞ"/>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tscd"/>
      <sheetName val="KM"/>
      <sheetName val="KHOANMUC"/>
      <sheetName val="CPQL"/>
      <sheetName val="SANLUONG"/>
      <sheetName val="SSCP-SL"/>
      <sheetName val="CPSX"/>
      <sheetName val="KQKD"/>
      <sheetName val="CDSL (2)"/>
      <sheetName val="Thep "/>
      <sheetName val="Chi tiet Khoi luong"/>
      <sheetName val="TH khoi luong"/>
      <sheetName val="Chiet tinh vat lieu "/>
      <sheetName val="TH KL VL"/>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Sheet17"/>
      <sheetName val="DS them luong qui 4-2002"/>
      <sheetName val="Phuc loi 2-9-02"/>
      <sheetName val="PCLB-2002"/>
      <sheetName val="Thuong nhan dip 21-12-02"/>
      <sheetName val="Thuong dip nhan danh hieu AHL§"/>
      <sheetName val="Thang luong thu 13 nam 2002"/>
      <sheetName val="Luong SX# dip Tet Qui Mui(dong)"/>
      <sheetName val="Sheet13"/>
      <sheetName val="Sheet14"/>
      <sheetName val="Sheet15"/>
      <sheetName val="Sheet16"/>
      <sheetName val="THCT"/>
      <sheetName val="cap cho cac DT"/>
      <sheetName val="Ung - hoan"/>
      <sheetName val="CP may"/>
      <sheetName val="SS"/>
      <sheetName val="NVL"/>
      <sheetName val="10000000"/>
      <sheetName val="Quang Tri"/>
      <sheetName val="TTHue"/>
      <sheetName val="Da Nang"/>
      <sheetName val="Quang Nam"/>
      <sheetName val="Quang Ngai"/>
      <sheetName val="TH DH-QN"/>
      <sheetName val="KP HD"/>
      <sheetName val="DB HD"/>
      <sheetName val="dutoan1"/>
      <sheetName val="Anhtoan"/>
      <sheetName val="dutoan2"/>
      <sheetName val="vat tu"/>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sent to"/>
      <sheetName val="C45A-BH"/>
      <sheetName val="C46A-BH"/>
      <sheetName val="C47A-BH"/>
      <sheetName val="C48A-BH"/>
      <sheetName val="S-53-1"/>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phan tich DG"/>
      <sheetName val="gia vat lieu"/>
      <sheetName val="gia xe may"/>
      <sheetName val="gia nhan cong"/>
      <sheetName val="Q1-02"/>
      <sheetName val="Q2-02"/>
      <sheetName val="Q3-02"/>
      <sheetName val="cd viaK0-T6"/>
      <sheetName val="cdvia T6-Tc24"/>
      <sheetName val="cdvia Tc24-T46"/>
      <sheetName val="cdbtnL2ko-k0+361"/>
      <sheetName val="cd btnL2k0+361-T19"/>
      <sheetName val="01"/>
      <sheetName val="02"/>
      <sheetName val="03"/>
      <sheetName val="04"/>
      <sheetName val="05"/>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Quyet toan"/>
      <sheetName val="Thu hoi"/>
      <sheetName val="Lai vay"/>
      <sheetName val="Tien vay"/>
      <sheetName val="Cong no"/>
      <sheetName val="Cop pha"/>
      <sheetName val="20000000"/>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T1(T1)04"/>
      <sheetName val="KL Tram Cty"/>
      <sheetName val="Gam may Cty"/>
      <sheetName val="KL tram KH"/>
      <sheetName val="Gam may KH"/>
      <sheetName val="Cach dien"/>
      <sheetName val="Mang tai"/>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PXuat"/>
      <sheetName val="THVT.T5"/>
      <sheetName val="XL1.t5"/>
      <sheetName val="XL2.T5"/>
      <sheetName val="XL3.T5"/>
      <sheetName val="XL5.T5"/>
      <sheetName val="THCCDCXN"/>
      <sheetName val="CC.XL1"/>
      <sheetName val="XL2"/>
      <sheetName val="XL3"/>
      <sheetName val="XL5"/>
      <sheetName val="Cpa"/>
      <sheetName val="khXN"/>
      <sheetName val="KKTS.04"/>
      <sheetName val="nha kct"/>
      <sheetName val="BKVT"/>
      <sheetName val="DT"/>
      <sheetName val="THND"/>
      <sheetName val="THMD"/>
      <sheetName val="Phtro1"/>
      <sheetName val="DTKS1"/>
      <sheetName val="CT1m"/>
      <sheetName val="binh do"/>
      <sheetName val="cot lieu"/>
      <sheetName val="van khuon"/>
      <sheetName val="CT BT"/>
      <sheetName val="lay mau"/>
      <sheetName val="mat ngoai goi"/>
      <sheetName val="coc tram-bt"/>
      <sheetName val="cong Q2"/>
      <sheetName val="T.U luong Q1"/>
      <sheetName val="T.U luong Q2"/>
      <sheetName val="T.U luong Q3"/>
      <sheetName val="KL VL"/>
      <sheetName val="KHCTiet"/>
      <sheetName val="QT 9-6"/>
      <sheetName val="Thuong luu HB"/>
      <sheetName val="QT03"/>
      <sheetName val="QT"/>
      <sheetName val="PTmay"/>
      <sheetName val="KK"/>
      <sheetName val="QT Ky T"/>
      <sheetName val="BCKT"/>
      <sheetName val="bc vt TON BAI"/>
      <sheetName val="XXXXXXX0"/>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THDT"/>
      <sheetName val="DM-Goc"/>
      <sheetName val="Gia-CT"/>
      <sheetName val="PTCP"/>
      <sheetName val="cphoi"/>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TM"/>
      <sheetName val="Caodo"/>
      <sheetName val="Dat"/>
      <sheetName val="KL-CTTK"/>
      <sheetName val="BTH"/>
      <sheetName val="BU-gian"/>
      <sheetName val="Bu-Ha"/>
      <sheetName val="PTVT"/>
      <sheetName val="Gia DAN"/>
      <sheetName val="Dan"/>
      <sheetName val="Cuoc"/>
      <sheetName val="Bugia"/>
      <sheetName val="KL57"/>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Phu luc HD"/>
      <sheetName val="Gia du thau"/>
      <sheetName val="PTDG"/>
      <sheetName val="Ca xe"/>
      <sheetName val="Tien ung"/>
      <sheetName val="phi luong3"/>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tc"/>
      <sheetName val="XN79"/>
      <sheetName val="CTMT"/>
      <sheetName val="N1111"/>
      <sheetName val="C1111"/>
      <sheetName val="1121"/>
      <sheetName val="daura"/>
      <sheetName val="dauvao"/>
      <sheetName val="HTSD6LD"/>
      <sheetName val="HTSDDNN"/>
      <sheetName val="HTSDKT"/>
      <sheetName val="BD"/>
      <sheetName val="HTNT"/>
      <sheetName val="CHART"/>
      <sheetName val="HTDT"/>
      <sheetName val="HTSDD"/>
      <sheetName val="TDT"/>
      <sheetName val="xl"/>
      <sheetName val="NN"/>
      <sheetName val="Tralaivay"/>
      <sheetName val="TBTN"/>
      <sheetName val="CPTV"/>
      <sheetName val="PCCHAY"/>
      <sheetName val="dtks"/>
      <sheetName val="DGXDCB"/>
      <sheetName val="DEM"/>
      <sheetName val="KHOILUONG"/>
      <sheetName val="DONGIA"/>
      <sheetName val="CPKSTK"/>
      <sheetName val="THIETBI"/>
      <sheetName val="VC1"/>
      <sheetName val="VC2"/>
      <sheetName val="VC3"/>
      <sheetName val="VC4"/>
      <sheetName val="VC5"/>
      <sheetName val="BaoCao"/>
      <sheetName val="TT"/>
      <sheetName val="CO SO DU LIEU PTVL"/>
      <sheetName val="Cau 2(3)"/>
      <sheetName val="00000005"/>
      <sheetName val="00000006"/>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TH du toan "/>
      <sheetName val="Du toan "/>
      <sheetName val="C.Tinh"/>
      <sheetName val="TK_cap"/>
      <sheetName val="KH 200³ (moi max)"/>
      <sheetName val="C47T11"/>
      <sheetName val="C45T11"/>
      <sheetName val="C45 T10"/>
      <sheetName val="C47-t10"/>
      <sheetName val="Outlets"/>
      <sheetName val="PGs"/>
      <sheetName val="PIPE-03E.XLS"/>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Cong n_x0000_"/>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_x0000_"/>
      <sheetName val="0_x0000_Ԁ_x0000_가"/>
      <sheetName val="JanÐ"/>
      <sheetName val="T_x0003_"/>
      <sheetName val="TD"/>
      <sheetName val="Cong n"/>
      <sheetName val="BU13-_x0003_"/>
    </sheetNames>
    <definedNames>
      <definedName name="DataFilter"/>
      <definedName name="DataSort"/>
      <definedName name="GoBack" sheetId="1"/>
    </definedNames>
    <sheetDataSet>
      <sheetData sheetId="0"/>
      <sheetData sheetId="1"/>
      <sheetData sheetId="2"/>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refreshError="1"/>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refreshError="1"/>
      <sheetData sheetId="416" refreshError="1"/>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refreshError="1"/>
      <sheetData sheetId="479" refreshError="1"/>
      <sheetData sheetId="480"/>
      <sheetData sheetId="481"/>
      <sheetData sheetId="482"/>
      <sheetData sheetId="483"/>
      <sheetData sheetId="484"/>
      <sheetData sheetId="485"/>
      <sheetData sheetId="486"/>
      <sheetData sheetId="487"/>
      <sheetData sheetId="488"/>
      <sheetData sheetId="489"/>
      <sheetData sheetId="490" refreshError="1"/>
      <sheetData sheetId="491" refreshError="1"/>
      <sheetData sheetId="492" refreshError="1"/>
      <sheetData sheetId="493" refreshError="1"/>
      <sheetData sheetId="494" refreshError="1"/>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refreshError="1"/>
      <sheetData sheetId="530" refreshError="1"/>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refreshError="1"/>
      <sheetData sheetId="546" refreshError="1"/>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refreshError="1"/>
      <sheetData sheetId="604" refreshError="1"/>
      <sheetData sheetId="605" refreshError="1"/>
      <sheetData sheetId="606"/>
      <sheetData sheetId="607"/>
      <sheetData sheetId="608"/>
      <sheetData sheetId="609"/>
      <sheetData sheetId="610" refreshError="1"/>
      <sheetData sheetId="611" refreshError="1"/>
      <sheetData sheetId="612" refreshError="1"/>
      <sheetData sheetId="613" refreshError="1"/>
      <sheetData sheetId="614" refreshError="1"/>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refreshError="1"/>
      <sheetData sheetId="665" refreshError="1"/>
      <sheetData sheetId="666" refreshError="1"/>
      <sheetData sheetId="667" refreshError="1"/>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refreshError="1"/>
      <sheetData sheetId="710" refreshError="1"/>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refreshError="1"/>
      <sheetData sheetId="790"/>
      <sheetData sheetId="791"/>
      <sheetData sheetId="792"/>
      <sheetData sheetId="793" refreshError="1"/>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refreshError="1"/>
      <sheetData sheetId="814" refreshError="1"/>
      <sheetData sheetId="815" refreshError="1"/>
      <sheetData sheetId="816"/>
      <sheetData sheetId="817"/>
      <sheetData sheetId="818"/>
      <sheetData sheetId="819" refreshError="1"/>
      <sheetData sheetId="820" refreshError="1"/>
      <sheetData sheetId="821" refreshError="1"/>
      <sheetData sheetId="822" refreshError="1"/>
      <sheetData sheetId="823" refreshError="1"/>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sheetData sheetId="881"/>
      <sheetData sheetId="882"/>
      <sheetData sheetId="883"/>
      <sheetData sheetId="884"/>
      <sheetData sheetId="885"/>
      <sheetData sheetId="886" refreshError="1"/>
      <sheetData sheetId="887"/>
      <sheetData sheetId="888"/>
      <sheetData sheetId="889" refreshError="1"/>
      <sheetData sheetId="890" refreshError="1"/>
      <sheetData sheetId="891" refreshError="1"/>
      <sheetData sheetId="892"/>
      <sheetData sheetId="893"/>
      <sheetData sheetId="894"/>
      <sheetData sheetId="895"/>
      <sheetData sheetId="896"/>
      <sheetData sheetId="897"/>
      <sheetData sheetId="898"/>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refreshError="1"/>
      <sheetData sheetId="124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sheetData sheetId="1254"/>
      <sheetData sheetId="1255"/>
      <sheetData sheetId="1256"/>
      <sheetData sheetId="1257"/>
      <sheetData sheetId="1258"/>
      <sheetData sheetId="1259"/>
      <sheetData sheetId="1260" refreshError="1"/>
      <sheetData sheetId="1261" refreshError="1"/>
      <sheetData sheetId="1262" refreshError="1"/>
      <sheetData sheetId="1263" refreshError="1"/>
      <sheetData sheetId="1264"/>
      <sheetData sheetId="1265"/>
      <sheetData sheetId="1266"/>
      <sheetData sheetId="1267"/>
      <sheetData sheetId="1268"/>
      <sheetData sheetId="1269"/>
      <sheetData sheetId="1270"/>
      <sheetData sheetId="1271"/>
      <sheetData sheetId="1272"/>
      <sheetData sheetId="1273"/>
      <sheetData sheetId="1274" refreshError="1"/>
      <sheetData sheetId="1275" refreshError="1"/>
      <sheetData sheetId="1276" refreshError="1"/>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refreshError="1"/>
      <sheetData sheetId="1298" refreshError="1"/>
      <sheetData sheetId="1299" refreshError="1"/>
      <sheetData sheetId="1300" refreshError="1"/>
      <sheetData sheetId="1301"/>
      <sheetData sheetId="1302"/>
      <sheetData sheetId="1303" refreshError="1"/>
      <sheetData sheetId="1304" refreshError="1"/>
      <sheetData sheetId="1305"/>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refreshError="1"/>
      <sheetData sheetId="1340" refreshError="1"/>
      <sheetData sheetId="1341" refreshError="1"/>
      <sheetData sheetId="1342"/>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sheetData sheetId="1362" refreshError="1"/>
      <sheetData sheetId="1363" refreshError="1"/>
      <sheetData sheetId="1364" refreshError="1"/>
      <sheetData sheetId="1365"/>
      <sheetData sheetId="1366"/>
      <sheetData sheetId="1367"/>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sheetData sheetId="1522" refreshError="1"/>
      <sheetData sheetId="1523" refreshError="1"/>
      <sheetData sheetId="1524"/>
      <sheetData sheetId="1525"/>
      <sheetData sheetId="1526" refreshError="1"/>
      <sheetData sheetId="152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XT_Buoc 3"/>
      <sheetName val="PU_ITALY_"/>
      <sheetName val="TH_DZ35"/>
      <sheetName val="Tro_giup"/>
      <sheetName val="DON_GIA_CAN_THO"/>
      <sheetName val="Don gia"/>
      <sheetName val="DC"/>
      <sheetName val="NL"/>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PU_ITALY_1"/>
      <sheetName val="TH_DZ351"/>
      <sheetName val="Tro_giup1"/>
      <sheetName val="DON_GIA_CAN_THO1"/>
      <sheetName val="gvl"/>
      <sheetName val="TONGKE-HT"/>
      <sheetName val="7606 DZ"/>
      <sheetName val="Control"/>
      <sheetName val="THVATTU"/>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 val="VL"/>
      <sheetName val="A1.CN"/>
      <sheetName val="PTDG"/>
      <sheetName val="CTG"/>
      <sheetName val="phuluc1"/>
      <sheetName val="So doi chieu LC"/>
      <sheetName val="CBKC-110"/>
      <sheetName val="dnc4"/>
      <sheetName val="project management"/>
      <sheetName val="실행철강하도"/>
      <sheetName val="침하계"/>
      <sheetName val="BETON"/>
      <sheetName val="갑지"/>
      <sheetName val="24-ACMV"/>
      <sheetName val="chitimc"/>
      <sheetName val="giathanh1"/>
      <sheetName val="Titles"/>
      <sheetName val="Rates 2009"/>
      <sheetName val="SL"/>
      <sheetName val="TH_CNO"/>
      <sheetName val="NK_CHUNG"/>
      <sheetName val="May"/>
      <sheetName val="Adix A"/>
      <sheetName val="dg67-1"/>
      <sheetName val="DM 6061"/>
      <sheetName val="Gia"/>
      <sheetName val="dm366"/>
      <sheetName val="DG thep ma kem"/>
      <sheetName val="Don_gia"/>
      <sheetName val="DON_GIA_TRAM_(3)"/>
      <sheetName val="7606_DZ"/>
      <sheetName val="TONG_HOP_VL-NC_TT"/>
      <sheetName val="CHITIET_VL-NC-TT_-1p"/>
      <sheetName val="KPVC-BD_"/>
      <sheetName val="Du_lieu"/>
      <sheetName val="DG7606DZ"/>
      <sheetName val="집계표"/>
      <sheetName val="Ng.hàng xà+bulong"/>
      <sheetName val="TBA"/>
      <sheetName val="DM1776"/>
      <sheetName val="DM228"/>
      <sheetName val="DM4970"/>
      <sheetName val="Camay_DP"/>
      <sheetName val="chiet tinh"/>
      <sheetName val="KPTH-T12"/>
      <sheetName val="Thamgia-T10"/>
      <sheetName val="Đầu vào"/>
      <sheetName val="Ts"/>
      <sheetName val="K95"/>
      <sheetName val="K98"/>
      <sheetName val="THVT"/>
      <sheetName val="O20"/>
      <sheetName val="CAT_5"/>
      <sheetName val="BQMP"/>
      <sheetName val="산근"/>
      <sheetName val="inter"/>
      <sheetName val="대비"/>
      <sheetName val="REINF."/>
      <sheetName val="SKETCH"/>
      <sheetName val="LOADS"/>
      <sheetName val="P"/>
      <sheetName val="MAIN GATE HOUSE"/>
      <sheetName val="CT-35"/>
      <sheetName val="CT-0.4KV"/>
      <sheetName val="Data Input"/>
      <sheetName val="damgiua"/>
      <sheetName val="dgct"/>
      <sheetName val="4.PTDG"/>
      <sheetName val="366"/>
      <sheetName val="DG-VL"/>
      <sheetName val="PTDGCT"/>
      <sheetName val="bt19"/>
      <sheetName val="Btr25"/>
      <sheetName val="Keothep"/>
      <sheetName val="Re-bar"/>
      <sheetName val="DLDTLN"/>
      <sheetName val="Dulieu"/>
      <sheetName val="6787CWFASE2CASE2_00.xls"/>
      <sheetName val="T&amp;D"/>
      <sheetName val="list"/>
      <sheetName val="XD"/>
      <sheetName val="Cuongricc"/>
      <sheetName val="CT vat lieu"/>
      <sheetName val="vcdngan"/>
      <sheetName val="DG DZ"/>
      <sheetName val="DG TBA"/>
      <sheetName val="DGXD"/>
      <sheetName val="????"/>
      <sheetName val="TONG HOP T5 1998"/>
      <sheetName val="A1, May"/>
      <sheetName val="Máy"/>
      <sheetName val="Vat lieu"/>
      <sheetName val="DTXL"/>
      <sheetName val="EIRR&gt;1&lt;1"/>
      <sheetName val="EIRR&gt; 2"/>
      <sheetName val="EIRR&lt;2"/>
      <sheetName val="Cp&gt;10-Ln&lt;10"/>
      <sheetName val="Ln&lt;20"/>
      <sheetName val="차액보증"/>
      <sheetName val="SITE-E"/>
      <sheetName val="Bang KL"/>
      <sheetName val="Config"/>
      <sheetName val="DMCP"/>
      <sheetName val="HS_TDT"/>
      <sheetName val="ALLOWANCE"/>
      <sheetName val="MH RATE"/>
      <sheetName val="Sheet3"/>
      <sheetName val="금융비용"/>
      <sheetName val="입찰안"/>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BGD"/>
      <sheetName val="KCS"/>
      <sheetName val="KD"/>
      <sheetName val="KT"/>
      <sheetName val="KTNL"/>
      <sheetName val="KH"/>
      <sheetName val="PX-SX"/>
      <sheetName val="TC"/>
      <sheetName val="Lcau - Lxuc"/>
      <sheetName val="LaborPY"/>
      <sheetName val="LaborKH"/>
      <sheetName val="Equip "/>
      <sheetName val="Material"/>
      <sheetName val="WT-LIST"/>
      <sheetName val="EXTERNAL"/>
      <sheetName val="Trạm biến áp"/>
      <sheetName val="Đơn Giá "/>
      <sheetName val="Chi tiet XD TBA"/>
      <sheetName val="Giá"/>
      <sheetName val="DM6061"/>
      <sheetName val="Luong2"/>
      <sheetName val="Chenh lech vat tu"/>
      <sheetName val="Diện tích"/>
      <sheetName val="1_Khái toán"/>
      <sheetName val="ironmongery"/>
      <sheetName val="DTOAN"/>
      <sheetName val="Equipment"/>
      <sheetName val="DT_THAU"/>
      <sheetName val="말뚝지지력산정"/>
      <sheetName val="rate material"/>
      <sheetName val="04 - XUONG DET B"/>
      <sheetName val="CTGX"/>
      <sheetName val="CTG-1"/>
      <sheetName val="DM"/>
      <sheetName val="KL Chi tiết Xây tô"/>
      <sheetName val="Sheet2"/>
      <sheetName val="Chi tiet"/>
      <sheetName val="07Base Cost"/>
      <sheetName val="DonGiaLD"/>
      <sheetName val="7606-TBA"/>
      <sheetName val="7606-ĐZ"/>
      <sheetName val="DM 67"/>
      <sheetName val="負荷集計（断熱不燃）"/>
      <sheetName val="Duc_bk"/>
      <sheetName val="CE(E)"/>
      <sheetName val="CE(M)"/>
      <sheetName val="Project Data"/>
      <sheetName val="Phan khai KLuong"/>
      <sheetName val="Duphong"/>
      <sheetName val="Bill 1_Quy dinh chung"/>
      <sheetName val="1.R18 BF"/>
      <sheetName val="A"/>
      <sheetName val="G"/>
      <sheetName val="F-B"/>
      <sheetName val="H-J"/>
      <sheetName val="6.External works-R18"/>
      <sheetName val="chiettinh"/>
      <sheetName val="INFO"/>
      <sheetName val="Summary"/>
      <sheetName val="Chi tiet KL"/>
      <sheetName val="Tổng hợp KL"/>
      <sheetName val="갑지1"/>
      <sheetName val="BM"/>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rrem"/>
      <sheetName val="Xay lapduongR3"/>
      <sheetName val="CANDOI"/>
      <sheetName val="MATK"/>
      <sheetName val="NHATKY"/>
      <sheetName val="Standardwerte"/>
      <sheetName val="base"/>
      <sheetName val="DGG"/>
      <sheetName val="INDEX"/>
      <sheetName val="Area Cal"/>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PAGE 1"/>
      <sheetName val="BKBANRA"/>
      <sheetName val="BKMUAVAO"/>
      <sheetName val="GAEYO"/>
      <sheetName val="Đầu tư"/>
      <sheetName val="DL"/>
      <sheetName val="실행"/>
      <sheetName val="BIDDING-SUM"/>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Tower - Concrete Works"/>
      <sheetName val="Bill-04 ket cau thap- UNI"/>
      <sheetName val="DTICH"/>
      <sheetName val="Loại Vật tư"/>
      <sheetName val="tonghop"/>
      <sheetName val="DATA2"/>
      <sheetName val="PEDESB"/>
      <sheetName val="TH Vat tu"/>
      <sheetName val="Cửa"/>
      <sheetName val="dg tphcm"/>
      <sheetName val="DUCVIETPQ"/>
      <sheetName val="INFOR-ST"/>
      <sheetName val="T.KÊ K.CẤU"/>
      <sheetName val="Bill 01 - CTN"/>
      <sheetName val="Bill 2.2 Villa 2 beds"/>
      <sheetName val="D&amp;W"/>
      <sheetName val="Bang trong luong rieng thep"/>
      <sheetName val="LEGEND"/>
      <sheetName val="6PILE  (돌출)"/>
      <sheetName val="6MONTHS"/>
      <sheetName val="???S"/>
      <sheetName val="???"/>
      <sheetName val="??"/>
      <sheetName val="HÐ ngoài"/>
      <sheetName val="??????"/>
      <sheetName val="HÐ_ngoài"/>
      <sheetName val="gia cong tac"/>
      <sheetName val="____"/>
      <sheetName val="Measure 1306"/>
      <sheetName val="0"/>
      <sheetName val="NVL"/>
      <sheetName val="PU_ITALY_3"/>
      <sheetName val="Tro_giup3"/>
      <sheetName val="TH_DZ353"/>
      <sheetName val="CHITIET_VL-NC-TT_-1p1"/>
      <sheetName val="TONG_HOP_VL-NC_TT1"/>
      <sheetName val="KPVC-BD_1"/>
      <sheetName val="Don_gia1"/>
      <sheetName val="DON_GIA_TRAM_(3)1"/>
      <sheetName val="DON_GIA_CAN_THO3"/>
      <sheetName val="Don_gia_chi_tiet1"/>
      <sheetName val="7606_DZ1"/>
      <sheetName val="project_management"/>
      <sheetName val="MAIN_GATE_HOUSE"/>
      <sheetName val="REINF_"/>
      <sheetName val="Rates_2009"/>
      <sheetName val="Du_toan"/>
      <sheetName val="Commercial_value"/>
      <sheetName val="Ky_Lam_Bridge"/>
      <sheetName val="Provisional_Sums_Item"/>
      <sheetName val="Gas_Pressure_Welding"/>
      <sheetName val="General_Item&amp;General_Requiremen"/>
      <sheetName val="General_Items"/>
      <sheetName val="Regenral_Requirements"/>
      <sheetName val="chiet_tinh"/>
      <sheetName val="Ng_hàng_xà+bulong"/>
      <sheetName val="TONG_HOP_VL-NC"/>
      <sheetName val="Bang_KL"/>
      <sheetName val="MH_RATE"/>
      <sheetName val="Lcau_-_Lxuc"/>
      <sheetName val="Note"/>
      <sheetName val="DLdauvao"/>
      <sheetName val="CẤP THOÁT NƯỚC"/>
      <sheetName val="PRI-LS"/>
      <sheetName val="NKC6"/>
      <sheetName val="Cước VC + ĐM CP Tư vấn"/>
      <sheetName val="Hệ số"/>
      <sheetName val="DG-TNHC-85"/>
      <sheetName val="Dia"/>
      <sheetName val="SP10"/>
      <sheetName val="THDT goi thau TB"/>
      <sheetName val="Tien do TV"/>
      <sheetName val="QD957"/>
      <sheetName val="Harga ME "/>
      <sheetName val="토공"/>
      <sheetName val="Alat"/>
      <sheetName val="Analisa Gabungan"/>
      <sheetName val="Sub"/>
      <sheetName val="I-KAMAR"/>
      <sheetName val="TH MTC"/>
      <sheetName val="TH N.Cong"/>
      <sheetName val="Gia vat tu"/>
      <sheetName val="Ca máy"/>
      <sheetName val="Dự toán"/>
      <sheetName val="Đơn Giá TH"/>
      <sheetName val="Nhân công"/>
      <sheetName val="Phân tích"/>
      <sheetName val="C.P Thiết bị"/>
      <sheetName val="T.H Kinh phí"/>
      <sheetName val="Vật tư"/>
      <sheetName val="Trang bìa"/>
      <sheetName val="CT_vat_lieu"/>
      <sheetName val="DM_6061"/>
      <sheetName val="DG_thep_ma_kem"/>
      <sheetName val="DG_DZ"/>
      <sheetName val="DG_TBA"/>
      <sheetName val="Data_Input"/>
      <sheetName val="DG7606"/>
      <sheetName val="GV1-D13 (Casement door)"/>
      <sheetName val="MTL$-INTER"/>
      <sheetName val="DK"/>
      <sheetName val="Isolasi Luar Dalam"/>
      <sheetName val="Isolasi Luar"/>
      <sheetName val="Setting"/>
      <sheetName val="Settings"/>
      <sheetName val="Door and window"/>
      <sheetName val="DETAIL "/>
      <sheetName val="Luong NII"/>
      <sheetName val="Cpbetong"/>
      <sheetName val="366fun"/>
      <sheetName val="DM_60606061"/>
      <sheetName val="DINH MUC THI NGHIEM"/>
      <sheetName val="CUOCVC"/>
      <sheetName val="Luong NI"/>
      <sheetName val="Vatlieu"/>
      <sheetName val="CT"/>
      <sheetName val="DTCTchung"/>
      <sheetName val="Don gia chi tiet DIEN 2"/>
      <sheetName val="NEW-PANEL"/>
      <sheetName val="___S"/>
      <sheetName val="___"/>
      <sheetName val="__"/>
      <sheetName val="______"/>
      <sheetName val="GTTBA"/>
      <sheetName val="Chenh lech ca may"/>
      <sheetName val="TLg CN&amp;Laixe"/>
      <sheetName val="TLg CN&amp;Laixe (2)"/>
      <sheetName val="TLg Laitau"/>
      <sheetName val="TLg Laitau (2)"/>
      <sheetName val="Equipment list (PAC)"/>
      <sheetName val="計算条件"/>
      <sheetName val="TINH KHOI LUONG"/>
      <sheetName val="DATA BASE"/>
      <sheetName val="Mat_Source"/>
      <sheetName val="入力作成表"/>
      <sheetName val="CPA"/>
      <sheetName val="Sheet4"/>
      <sheetName val="Supplier"/>
      <sheetName val=" Bill.5-Earthing.2 - Add Works"/>
      <sheetName val="DTXD"/>
      <sheetName val="JP_List"/>
      <sheetName val="SUBS"/>
      <sheetName val="Feeds"/>
      <sheetName val="final list 2005"/>
      <sheetName val="final_list_2005"/>
      <sheetName val="WORKINGS"/>
      <sheetName val="LV data"/>
      <sheetName val="ESTI."/>
      <sheetName val="CPDDII"/>
      <sheetName val="KHOI LUONG"/>
      <sheetName val="Hardware"/>
      <sheetName val="HWW"/>
      <sheetName val="DGsuyrong"/>
      <sheetName val="PhanTichVua"/>
      <sheetName val="PhanTichVT"/>
      <sheetName val="KhoiluongDT"/>
      <sheetName val="CT1"/>
      <sheetName val="DG1426"/>
      <sheetName val="KH-Q1,Q2,01"/>
      <sheetName val="Dlieu dau vao"/>
      <sheetName val="7606"/>
      <sheetName val="OT"/>
      <sheetName val="Income Statement"/>
      <sheetName val="Shareholders' Equity"/>
      <sheetName val="PU_ITALY_4"/>
      <sheetName val="TH_DZ354"/>
      <sheetName val="Tro_giup4"/>
      <sheetName val="Don_gia2"/>
      <sheetName val="DON_GIA_TRAM_(3)2"/>
      <sheetName val="chi_tiet_TBA2"/>
      <sheetName val="DON_GIA_CAN_THO4"/>
      <sheetName val="RAB_AR&amp;STR2"/>
      <sheetName val="chi_tiet_C2"/>
      <sheetName val="7606_DZ2"/>
      <sheetName val="Don_gia_chi_tiet2"/>
      <sheetName val="Customize_Your_Purchase_Order2"/>
      <sheetName val="XT_Buoc_31"/>
      <sheetName val="CHITIET_VL-NC-TT_-1p2"/>
      <sheetName val="CHITIET_VL-NC-TT-3p1"/>
      <sheetName val="TONG_HOP_VL-NC_TT2"/>
      <sheetName val="KPVC-BD_2"/>
      <sheetName val="dongia_(2)1"/>
      <sheetName val="Gia_vat_tu1"/>
      <sheetName val="Adix_A1"/>
      <sheetName val="Ky_Lam_Bridge1"/>
      <sheetName val="Provisional_Sums_Item1"/>
      <sheetName val="Gas_Pressure_Welding1"/>
      <sheetName val="General_Item&amp;General_Requireme1"/>
      <sheetName val="General_Items1"/>
      <sheetName val="Regenral_Requirements1"/>
      <sheetName val="S-curve_1"/>
      <sheetName val="HĐ_ngoài1"/>
      <sheetName val="Ng_hàng_xà+bulong1"/>
      <sheetName val="CT_vat_lieu1"/>
      <sheetName val="Income_Statement1"/>
      <sheetName val="Shareholders'_Equity1"/>
      <sheetName val="So_doi_chieu_LC1"/>
      <sheetName val="A1_CN"/>
      <sheetName val="Đầu_vào"/>
      <sheetName val="Gia_vat_tu"/>
      <sheetName val="Income_Statement"/>
      <sheetName val="Shareholders'_Equity"/>
      <sheetName val="Bang 3_Chi tiet phan Dz"/>
      <sheetName val="bridge # 1"/>
      <sheetName val="TK-COL"/>
      <sheetName val="02_Dulieu_Cua"/>
      <sheetName val="HMCV"/>
      <sheetName val="CauKien"/>
      <sheetName val="KL san lap"/>
      <sheetName val="PS-Labour_M"/>
      <sheetName val="SEX"/>
      <sheetName val="HVAC.BLOCK B4"/>
      <sheetName val="subcon sched"/>
      <sheetName val="VND"/>
      <sheetName val="Buy vs. Lease Car"/>
      <sheetName val="daf-3(OK)"/>
      <sheetName val="daf-7(OK)"/>
      <sheetName val="SourceData"/>
      <sheetName val="新规"/>
      <sheetName val="Master"/>
      <sheetName val="BẢNG KHỐI LƯỢNG TỔNG HỢP"/>
      <sheetName val="TH_CPTB"/>
      <sheetName val="CP Khac cuoc VC"/>
      <sheetName val="Code"/>
      <sheetName val="Budget Code"/>
      <sheetName val="CTKL KTX HT"/>
      <sheetName val="PRE (E)"/>
      <sheetName val="2.Chiet tinh"/>
      <sheetName val="NHÀ NHẬP LIỆU"/>
      <sheetName val="MÓNG SILO"/>
      <sheetName val="Z"/>
      <sheetName val="Tong du toan"/>
      <sheetName val="Bill 2 - ketcau"/>
      <sheetName val="A1"/>
      <sheetName val="IBASE"/>
      <sheetName val="DANHMUC"/>
      <sheetName val="13-Cốt thép (10mm&lt;D≤18mm) FO16"/>
      <sheetName val="du lieu du toan"/>
      <sheetName val="Equip_"/>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DM_4970"/>
      <sheetName val="don_giaQB"/>
      <sheetName val="dm 366"/>
      <sheetName val="DM 6060"/>
      <sheetName val="DM7606"/>
      <sheetName val="XDM22"/>
      <sheetName val="DinhMuc"/>
      <sheetName val="Gvlch"/>
      <sheetName val="DGLX"/>
      <sheetName val="TK-TUBU"/>
      <sheetName val="DGIA"/>
      <sheetName val="TT"/>
      <sheetName val="D &amp; W sizes"/>
      <sheetName val="Formwork"/>
      <sheetName val="Phan_khai_KLuong"/>
      <sheetName val="Bill_1_Quy_dinh_chung"/>
      <sheetName val="1_R18_BF"/>
      <sheetName val="6_External_works-R18"/>
      <sheetName val="Project_Data"/>
      <sheetName val="chieu_day_san"/>
      <sheetName val="Podium_Concrete_Works"/>
      <sheetName val="KLCT-_TOWER"/>
      <sheetName val="KLCT-_PODIUM"/>
      <sheetName val="Gia_thanh_chuoi_su"/>
      <sheetName val="Tiep_dia"/>
      <sheetName val="Don_gia_vung_III-Can_Tho"/>
      <sheetName val="Area_Cal"/>
      <sheetName val="Elect_(3)"/>
      <sheetName val="plan&amp;section_of_foundation"/>
      <sheetName val="design_criteria"/>
      <sheetName val="Bond_수수료_계산_포맷"/>
      <sheetName val="ITB_COST"/>
      <sheetName val="PAGE_1"/>
      <sheetName val="6PILE__(돌출)"/>
      <sheetName val="HÐ_ngoài1"/>
      <sheetName val="EIRR&gt;_2"/>
      <sheetName val="DETAIL_"/>
      <sheetName val="DG 1426"/>
      <sheetName val="Dongia7606new"/>
      <sheetName val="dgtn"/>
      <sheetName val="VC.xd"/>
      <sheetName val="Gia.VLTB"/>
      <sheetName val="B.Luong"/>
      <sheetName val="C.May"/>
      <sheetName val="7606(TT01)"/>
      <sheetName val="7606TBA(TT01)"/>
      <sheetName val="DG7606TBA"/>
      <sheetName val="CTTN"/>
      <sheetName val="Luong_Cnhan"/>
      <sheetName val="DMTN"/>
      <sheetName val="VatTU"/>
      <sheetName val="DM_336cai tao"/>
      <sheetName val="Thongtin"/>
      <sheetName val="Theo doi Doanh thu 2017"/>
      <sheetName val="DGiaT"/>
      <sheetName val="DGiaTN"/>
      <sheetName val="Chi tiet lan can"/>
      <sheetName val="Main"/>
      <sheetName val="DL ĐẦU VÀO"/>
      <sheetName val="경비2내역"/>
      <sheetName val="project_management1"/>
      <sheetName val="REINF_1"/>
      <sheetName val="Rates_20091"/>
      <sheetName val="Du_toan1"/>
      <sheetName val="MAIN_GATE_HOUSE1"/>
      <sheetName val="Commercial_value1"/>
      <sheetName val="chiet_tinh1"/>
      <sheetName val="Bang_KL1"/>
      <sheetName val="TONG_HOP_VL-NC1"/>
      <sheetName val="MH_RATE1"/>
      <sheetName val="Lcau_-_Lxuc1"/>
      <sheetName val="DM_67"/>
      <sheetName val="Unit_Div6"/>
      <sheetName val="Purchase Order"/>
      <sheetName val="6787CWFASE2CASE2_00_xls"/>
      <sheetName val="Xay_lapduongR3"/>
      <sheetName val="A6,MAY"/>
      <sheetName val="dutoan"/>
      <sheetName val="dghn"/>
      <sheetName val="Loại_Vật_tư"/>
      <sheetName val="Đầu_tư"/>
      <sheetName val="dg_tphcm"/>
      <sheetName val="T_KÊ_K_CẤU"/>
      <sheetName val="4_PTDG"/>
      <sheetName val="A1,_May"/>
      <sheetName val="Vat_lieu"/>
      <sheetName val="Door_and_window"/>
      <sheetName val="wsLists"/>
      <sheetName val="Trichluc"/>
      <sheetName val="dodat"/>
      <sheetName val="Dieutra"/>
      <sheetName val="catdoc"/>
      <sheetName val="diahinh"/>
      <sheetName val="Thop Ksat"/>
      <sheetName val="Nhap"/>
      <sheetName val="bia"/>
      <sheetName val="Thu hoi "/>
      <sheetName val="tongkphi"/>
      <sheetName val="HM chung"/>
      <sheetName val="CP xd-thiet bi"/>
      <sheetName val="TH-TN LD TB"/>
      <sheetName val="CP xaydung"/>
      <sheetName val="Thao ha phu kien"/>
      <sheetName val="VL-NC-MTC ket cau"/>
      <sheetName val="CTKETCAU"/>
      <sheetName val="KHOI LUONG TONG"/>
      <sheetName val="TK 22KV"/>
      <sheetName val="TK0,4KV"/>
      <sheetName val="6061"/>
      <sheetName val="6060"/>
      <sheetName val="DM 366-1777"/>
      <sheetName val="Thi nhiem"/>
      <sheetName val="Gia goc VT-TB"/>
      <sheetName val="Gia_BTong"/>
      <sheetName val="Gia vc den chan CT"/>
      <sheetName val="culy 22"/>
      <sheetName val="Daomong"/>
      <sheetName val="Luong 2050"/>
      <sheetName val="ca may QN"/>
      <sheetName val="TNHC1246 "/>
      <sheetName val="Ca may TT06.2010"/>
      <sheetName val="Don gia VLXD dia phuong"/>
      <sheetName val="Bang luong SCL"/>
      <sheetName val="Dinhmuc366"/>
      <sheetName val="Dinh muc TN1426"/>
      <sheetName val="DongiaCamay"/>
      <sheetName val="Bill_01_-_CTN"/>
      <sheetName val="Bill_2_2_Villa_2_beds"/>
      <sheetName val="CẤP_THOÁT_NƯỚC"/>
      <sheetName val="Cước_VC_+_ĐM_CP_Tư_vấn"/>
      <sheetName val="Hệ_số"/>
      <sheetName val="Vat_tu_XD"/>
      <sheetName val="Bill_02_-_Xay_gach-Pou_"/>
      <sheetName val="Bill_03-Chống_thấm-Pou"/>
      <sheetName val="Bill_04-Kim_loại-Pou"/>
      <sheetName val="Bill_05_-_Hoan_thien-Pou_"/>
      <sheetName val="Bill_02_-_Xay_gach-Tower"/>
      <sheetName val="Bill_03-Chống_thấm-Tower"/>
      <sheetName val="Bill_04-Kim_loại-Tower"/>
      <sheetName val="Bill_05_-_Hoan_thien-Tower"/>
      <sheetName val="KL-_KHAC"/>
      <sheetName val="BILL_3_-_KẾT_CẤU_HẦM"/>
      <sheetName val="PTĐG_LTBT"/>
      <sheetName val="CTG-PRECHEx1_4"/>
      <sheetName val="CTG-AB_(2)"/>
      <sheetName val="CTG-AB_(3)"/>
      <sheetName val="CTG-PLP-1_08"/>
      <sheetName val="Pre_Đội_nhóm"/>
      <sheetName val="Tower_-_Concrete_Works"/>
      <sheetName val="Bill-04_ket_cau_thap-_UNI"/>
      <sheetName val="TH_Vat_tu"/>
      <sheetName val="Bang_trong_luong_rieng_thep"/>
      <sheetName val="gia_cong_tac"/>
      <sheetName val="Measure_1306"/>
      <sheetName val="THDT_goi_thau_TB"/>
      <sheetName val="Tien_do_TV"/>
      <sheetName val="Harga_ME_"/>
      <sheetName val="Analisa_Gabungan"/>
      <sheetName val="GV1-D13_(Casement_door)"/>
      <sheetName val="Isolasi_Luar_Dalam"/>
      <sheetName val="Isolasi_Luar"/>
      <sheetName val="Buy_vs__Lease_Car"/>
      <sheetName val="bridge_#_1"/>
      <sheetName val="BOQ THAN"/>
      <sheetName val="Analisa &amp; Upah"/>
      <sheetName val="CTEMCOST"/>
      <sheetName val="DongiaVL2"/>
      <sheetName val="Active"/>
      <sheetName val="PMS"/>
      <sheetName val="1_MV"/>
      <sheetName val="Ktmo"/>
      <sheetName val="Du lieu"/>
      <sheetName val="Cash2"/>
      <sheetName val="Markup"/>
      <sheetName val="BOQ건축"/>
      <sheetName val="BocXep"/>
      <sheetName val="VCBo"/>
      <sheetName val="VCThuy"/>
      <sheetName val="Phan tich"/>
      <sheetName val="INPUT-STR"/>
      <sheetName val="REF"/>
      <sheetName val="CT Thang Mo"/>
      <sheetName val="CT  PL"/>
      <sheetName val="dongia _2_"/>
      <sheetName val="FAB별"/>
      <sheetName val="Thép CKN"/>
      <sheetName val="GOC-KO IN"/>
      <sheetName val="TMinh"/>
      <sheetName val="MAU 8A"/>
      <sheetName val="MAU 8B"/>
      <sheetName val="MAU 9"/>
      <sheetName val="MAU 10"/>
      <sheetName val="TLuong"/>
      <sheetName val="Perform1"/>
      <sheetName val="Source"/>
      <sheetName val="sochitiettaikhoan "/>
      <sheetName val="DIL4"/>
      <sheetName val="Share price data"/>
      <sheetName val="Breadown-Nop"/>
      <sheetName val="B-111"/>
      <sheetName val="19.3"/>
      <sheetName val="20.3"/>
      <sheetName val="Chieu 4.3"/>
      <sheetName val="Cow req"/>
      <sheetName val="TỔNG HỢP"/>
      <sheetName val="14-LẦN 3-CHIỀU"/>
      <sheetName val="14-LẦN 1-SÁNG"/>
      <sheetName val="14-LẦN 2-TRƯA"/>
      <sheetName val="1.3+1.4-TOTAL - Ko IN"/>
      <sheetName val="2.1-LẦN 3-CHIỀU"/>
      <sheetName val="2.1-LẦN 1-SÁNG"/>
      <sheetName val="2.1-LẦN 2-TRƯA"/>
      <sheetName val="2.1-TOTAL-Ko IN"/>
      <sheetName val="1.3(TMR 4)"/>
      <sheetName val="CHO DE"/>
      <sheetName val="1.1+1.2+2.2+2.3(TMR 3)"/>
      <sheetName val="CK1+CK2"/>
      <sheetName val="CK1+CK2 (VS SAN CHOI 23)"/>
      <sheetName val="CK1+CK2 (2)"/>
      <sheetName val="CP-CK"/>
      <sheetName val="12-16 THÁNG"/>
      <sheetName val="CAN SỮA"/>
      <sheetName val="54+55+56(SAU CAI SỮA-6)"/>
      <sheetName val="BÊ 71-90 NGÀY"/>
      <sheetName val="BÊ 12-16 tháng"/>
      <sheetName val="BÊ 6-12"/>
      <sheetName val="BÊ 1-3"/>
      <sheetName val="F01-BC KHAU PHAN SANG 20.3"/>
      <sheetName val="F01-BC KHAU PHAN CHIEU 19.3"/>
      <sheetName val="dinh mưc cty"/>
      <sheetName val="Giá thành"/>
      <sheetName val="Thong ke"/>
      <sheetName val="MIFC"/>
      <sheetName val="Energy for milk prod"/>
      <sheetName val="DE NGHI XUAT "/>
      <sheetName val="phieu xuat mau"/>
      <sheetName val="PHIEU XUAT CHIEU"/>
      <sheetName val="11 rai them cỏ"/>
      <sheetName val="PHU LUC 02- HDSD CAC BIEU MAU"/>
      <sheetName val="PhU LUC 01- MA CAC NHOM BO"/>
      <sheetName val="F03-BC THUC TRON SANG 20.3"/>
      <sheetName val="F03-BC THUC TRON CHIEU 19.3"/>
      <sheetName val="F02-BC THEO DOI THUC AN DU"/>
      <sheetName val="Tham khao- Bao cao xuat thuc an"/>
      <sheetName val="cash budget"/>
      <sheetName val="Criteria"/>
      <sheetName val="ICGSIP"/>
      <sheetName val="DM_60611"/>
      <sheetName val="DG_thep_ma_kem1"/>
      <sheetName val="DG_DZ1"/>
      <sheetName val="DG_TBA1"/>
      <sheetName val="_Bill_5-Earthing_2_-_Add_Works"/>
      <sheetName val="Data_Input1"/>
      <sheetName val="final_list_20051"/>
      <sheetName val="LV_data"/>
      <sheetName val="ESTI_"/>
      <sheetName val="KL_san_lap"/>
      <sheetName val="Equipment_list_(PAC)"/>
      <sheetName val="TINH_KHOI_LUONG"/>
      <sheetName val="DATA_BASE"/>
      <sheetName val="Chenh_lech_ca_may"/>
      <sheetName val="TLg_CN&amp;Laixe"/>
      <sheetName val="TLg_CN&amp;Laixe_(2)"/>
      <sheetName val="TLg_Laitau"/>
      <sheetName val="TLg_Laitau_(2)"/>
      <sheetName val="Bang_3_Chi_tiet_phan_Dz"/>
      <sheetName val="KHOI_LUONG"/>
      <sheetName val="TH_MTC"/>
      <sheetName val="TH_N_Cong"/>
      <sheetName val="Chi_tiet"/>
      <sheetName val="PRE_(E)"/>
      <sheetName val="subcon_sched"/>
      <sheetName val="HVAC_BLOCK_B4"/>
      <sheetName val="SORT"/>
      <sheetName val="Luong_NII"/>
      <sheetName val="DINH_MUC_THI_NGHIEM"/>
      <sheetName val="Luong_NI"/>
      <sheetName val="THCT"/>
      <sheetName val="DM-1776"/>
      <sheetName val="Kê 0,4"/>
      <sheetName val="TH 0,4"/>
      <sheetName val="Kê 22"/>
      <sheetName val="TH 22"/>
      <sheetName val="TBA CAI TAO"/>
      <sheetName val="TBA XDM"/>
      <sheetName val="V-N-M"/>
      <sheetName val="TONG HOP DU TOAN"/>
      <sheetName val="Thop XAY DUNG"/>
      <sheetName val="CP HANG MUC CHUNG"/>
      <sheetName val="thiet bi"/>
      <sheetName val="THKS+TK"/>
      <sheetName val="CHI PHI XD"/>
      <sheetName val="CHI PHI THI NGHIEM"/>
      <sheetName val="DGVL"/>
      <sheetName val="VC"/>
      <sheetName val="VLDIEN 22"/>
      <sheetName val="Tinhvanchuyen"/>
      <sheetName val="Dao dat"/>
      <sheetName val="TH Denbu"/>
      <sheetName val="Denbu"/>
      <sheetName val="Do ve DC"/>
      <sheetName val="CMHLT"/>
      <sheetName val="TH Bommin"/>
      <sheetName val="Bommin"/>
      <sheetName val="CHI PHI THI NGHIEM-LD thiet bi"/>
      <sheetName val="VLXD"/>
      <sheetName val="Luong TT01"/>
      <sheetName val="NLĐV"/>
      <sheetName val="Đongia"/>
      <sheetName val="Camay QB"/>
      <sheetName val="gia ca may BXD"/>
      <sheetName val="BANG LUONG KY SU"/>
      <sheetName val="Bang luong NHOM I"/>
      <sheetName val="Bangluong NHOM II "/>
      <sheetName val="13-XE_MAY"/>
      <sheetName val="09-GIA nhien lieu-ko in"/>
      <sheetName val="Tinh V cot chiem cho"/>
      <sheetName val="ĐM 1354"/>
      <sheetName val="KHOAN MAU"/>
      <sheetName val="ĐO ĐỊA VẬT LÝ"/>
      <sheetName val="KSMB"/>
      <sheetName val="KSCD"/>
      <sheetName val="khoan tiep dia"/>
      <sheetName val="DG-1776KV4"/>
      <sheetName val="DG 4970"/>
      <sheetName val="TDTKP"/>
      <sheetName val="DK-KH"/>
      <sheetName val="DG Chi tiet"/>
      <sheetName val="Dự thầu"/>
      <sheetName val="Nhap VT oto"/>
      <sheetName val="gtrinh"/>
      <sheetName val="Cotthep.NPT"/>
      <sheetName val="vl.nc.mtc"/>
      <sheetName val="DMSC"/>
      <sheetName val="Heso DZ"/>
      <sheetName val="DGiaDZ"/>
      <sheetName val="Gia VT-TB"/>
      <sheetName val="noi suy xa"/>
      <sheetName val="noi suy xa thu hoi"/>
      <sheetName val="Chi tiet -tong 9 thang"/>
      <sheetName val="BangMa"/>
      <sheetName val="DK1.Don gia"/>
      <sheetName val="02. PTDG"/>
      <sheetName val="外気負荷"/>
      <sheetName val="Chiết tính"/>
      <sheetName val="Don gia (khong in)"/>
      <sheetName val="1.MONG 1-2"/>
      <sheetName val="TB NẶNG"/>
      <sheetName val="Du tru CP-Bieu 01"/>
      <sheetName val="MTL(AG)"/>
      <sheetName val="Hao phí"/>
      <sheetName val=" 1710 HOINGHINLD"/>
      <sheetName val="99"/>
      <sheetName val="99 (2)"/>
      <sheetName val="134 "/>
      <sheetName val="cuocbd"/>
      <sheetName val="CUOC"/>
      <sheetName val="#REF!"/>
      <sheetName val="CTKL_KTX_HT"/>
      <sheetName val="NHÀ_NHẬP_LIỆU"/>
      <sheetName val="MÓNG_SILO"/>
      <sheetName val="CP_Khac_cuoc_VC"/>
      <sheetName val="Budget_Code"/>
      <sheetName val="BẢNG_KHỐI_LƯỢNG_TỔNG_HỢP"/>
      <sheetName val="2_Chiet_tinh"/>
      <sheetName val="M1-XL-1c"/>
      <sheetName val="THKL"/>
      <sheetName val="sort2"/>
      <sheetName val="소일위대가코드표"/>
      <sheetName val="DATA1"/>
      <sheetName val="wk prgs"/>
      <sheetName val="Dongiaxd"/>
      <sheetName val="Structure data"/>
      <sheetName val="Specs"/>
      <sheetName val="Data.Wall"/>
      <sheetName val="ĐNTT"/>
      <sheetName val="GTHT"/>
      <sheetName val="Chi tiet cong no"/>
      <sheetName val="BoQ"/>
      <sheetName val="PHÁT SINH TẦNG 1."/>
      <sheetName val="PHÁT SINH TẦNG 2"/>
      <sheetName val="Hầm chuyển psinh"/>
      <sheetName val="Ống thẳng"/>
      <sheetName val="Côn thu"/>
      <sheetName val="Vuông tròn"/>
      <sheetName val="Chân rẽ"/>
      <sheetName val="Cút"/>
      <sheetName val="Chạc ba"/>
      <sheetName val="Ma don vi"/>
      <sheetName val="bang cc"/>
      <sheetName val="Pric塅䕃"/>
      <sheetName val="DZ 22K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sheetData sheetId="127"/>
      <sheetData sheetId="128"/>
      <sheetData sheetId="129"/>
      <sheetData sheetId="130" refreshError="1"/>
      <sheetData sheetId="131" refreshError="1"/>
      <sheetData sheetId="132" refreshError="1"/>
      <sheetData sheetId="133"/>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sheetData sheetId="433"/>
      <sheetData sheetId="434" refreshError="1"/>
      <sheetData sheetId="435" refreshError="1"/>
      <sheetData sheetId="436"/>
      <sheetData sheetId="437"/>
      <sheetData sheetId="438"/>
      <sheetData sheetId="439"/>
      <sheetData sheetId="440"/>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sheetData sheetId="458"/>
      <sheetData sheetId="459"/>
      <sheetData sheetId="460"/>
      <sheetData sheetId="461"/>
      <sheetData sheetId="462"/>
      <sheetData sheetId="463"/>
      <sheetData sheetId="464"/>
      <sheetData sheetId="465"/>
      <sheetData sheetId="466"/>
      <sheetData sheetId="467" refreshError="1"/>
      <sheetData sheetId="468"/>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sheetData sheetId="482"/>
      <sheetData sheetId="483"/>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sheetData sheetId="501"/>
      <sheetData sheetId="502" refreshError="1"/>
      <sheetData sheetId="503" refreshError="1"/>
      <sheetData sheetId="504" refreshError="1"/>
      <sheetData sheetId="505" refreshError="1"/>
      <sheetData sheetId="506"/>
      <sheetData sheetId="507" refreshError="1"/>
      <sheetData sheetId="508" refreshError="1"/>
      <sheetData sheetId="509"/>
      <sheetData sheetId="510"/>
      <sheetData sheetId="511"/>
      <sheetData sheetId="512"/>
      <sheetData sheetId="513"/>
      <sheetData sheetId="514" refreshError="1"/>
      <sheetData sheetId="515" refreshError="1"/>
      <sheetData sheetId="516" refreshError="1"/>
      <sheetData sheetId="517"/>
      <sheetData sheetId="518"/>
      <sheetData sheetId="519" refreshError="1"/>
      <sheetData sheetId="520"/>
      <sheetData sheetId="521" refreshError="1"/>
      <sheetData sheetId="522" refreshError="1"/>
      <sheetData sheetId="523"/>
      <sheetData sheetId="524"/>
      <sheetData sheetId="525" refreshError="1"/>
      <sheetData sheetId="526" refreshError="1"/>
      <sheetData sheetId="527"/>
      <sheetData sheetId="528" refreshError="1"/>
      <sheetData sheetId="529"/>
      <sheetData sheetId="530"/>
      <sheetData sheetId="531" refreshError="1"/>
      <sheetData sheetId="532"/>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sheetData sheetId="560" refreshError="1"/>
      <sheetData sheetId="561" refreshError="1"/>
      <sheetData sheetId="562" refreshError="1"/>
      <sheetData sheetId="563"/>
      <sheetData sheetId="564" refreshError="1"/>
      <sheetData sheetId="565" refreshError="1"/>
      <sheetData sheetId="566" refreshError="1"/>
      <sheetData sheetId="567" refreshError="1"/>
      <sheetData sheetId="568" refreshError="1"/>
      <sheetData sheetId="569"/>
      <sheetData sheetId="570" refreshError="1"/>
      <sheetData sheetId="571" refreshError="1"/>
      <sheetData sheetId="572" refreshError="1"/>
      <sheetData sheetId="573" refreshError="1"/>
      <sheetData sheetId="574"/>
      <sheetData sheetId="575"/>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ow r="9">
          <cell r="A9" t="str">
            <v>A</v>
          </cell>
        </row>
      </sheetData>
      <sheetData sheetId="620">
        <row r="9">
          <cell r="A9" t="str">
            <v>A</v>
          </cell>
        </row>
      </sheetData>
      <sheetData sheetId="621">
        <row r="9">
          <cell r="A9" t="str">
            <v>A</v>
          </cell>
        </row>
      </sheetData>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sheetData sheetId="677" refreshError="1"/>
      <sheetData sheetId="678"/>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ow r="9">
          <cell r="A9" t="str">
            <v>A</v>
          </cell>
        </row>
      </sheetData>
      <sheetData sheetId="735" refreshError="1"/>
      <sheetData sheetId="736" refreshError="1"/>
      <sheetData sheetId="737">
        <row r="9">
          <cell r="A9" t="str">
            <v>A</v>
          </cell>
        </row>
      </sheetData>
      <sheetData sheetId="738">
        <row r="9">
          <cell r="A9" t="str">
            <v>A</v>
          </cell>
        </row>
      </sheetData>
      <sheetData sheetId="739"/>
      <sheetData sheetId="740">
        <row r="9">
          <cell r="A9" t="str">
            <v>A</v>
          </cell>
        </row>
      </sheetData>
      <sheetData sheetId="741"/>
      <sheetData sheetId="742"/>
      <sheetData sheetId="743">
        <row r="9">
          <cell r="A9" t="str">
            <v>A</v>
          </cell>
        </row>
      </sheetData>
      <sheetData sheetId="744">
        <row r="9">
          <cell r="A9" t="str">
            <v>A</v>
          </cell>
        </row>
      </sheetData>
      <sheetData sheetId="745">
        <row r="9">
          <cell r="A9" t="str">
            <v>A</v>
          </cell>
        </row>
      </sheetData>
      <sheetData sheetId="746">
        <row r="9">
          <cell r="A9" t="str">
            <v>A</v>
          </cell>
        </row>
      </sheetData>
      <sheetData sheetId="747">
        <row r="9">
          <cell r="A9" t="str">
            <v>A</v>
          </cell>
        </row>
      </sheetData>
      <sheetData sheetId="748">
        <row r="9">
          <cell r="A9" t="str">
            <v>A</v>
          </cell>
        </row>
      </sheetData>
      <sheetData sheetId="749">
        <row r="9">
          <cell r="A9" t="str">
            <v>A</v>
          </cell>
        </row>
      </sheetData>
      <sheetData sheetId="750">
        <row r="9">
          <cell r="A9" t="str">
            <v>A</v>
          </cell>
        </row>
      </sheetData>
      <sheetData sheetId="751"/>
      <sheetData sheetId="752">
        <row r="9">
          <cell r="A9" t="str">
            <v>A</v>
          </cell>
        </row>
      </sheetData>
      <sheetData sheetId="753">
        <row r="9">
          <cell r="A9" t="str">
            <v>A</v>
          </cell>
        </row>
      </sheetData>
      <sheetData sheetId="754">
        <row r="9">
          <cell r="A9" t="str">
            <v>A</v>
          </cell>
        </row>
      </sheetData>
      <sheetData sheetId="755">
        <row r="9">
          <cell r="A9" t="str">
            <v>A</v>
          </cell>
        </row>
      </sheetData>
      <sheetData sheetId="756">
        <row r="9">
          <cell r="A9" t="str">
            <v>A</v>
          </cell>
        </row>
      </sheetData>
      <sheetData sheetId="757">
        <row r="9">
          <cell r="A9" t="str">
            <v>A</v>
          </cell>
        </row>
      </sheetData>
      <sheetData sheetId="758">
        <row r="9">
          <cell r="A9" t="str">
            <v>A</v>
          </cell>
        </row>
      </sheetData>
      <sheetData sheetId="759">
        <row r="9">
          <cell r="A9" t="str">
            <v>A</v>
          </cell>
        </row>
      </sheetData>
      <sheetData sheetId="760">
        <row r="9">
          <cell r="A9" t="str">
            <v>A</v>
          </cell>
        </row>
      </sheetData>
      <sheetData sheetId="761">
        <row r="9">
          <cell r="A9" t="str">
            <v>A</v>
          </cell>
        </row>
      </sheetData>
      <sheetData sheetId="762">
        <row r="9">
          <cell r="A9" t="str">
            <v>A</v>
          </cell>
        </row>
      </sheetData>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sheetData sheetId="852"/>
      <sheetData sheetId="853"/>
      <sheetData sheetId="854"/>
      <sheetData sheetId="855"/>
      <sheetData sheetId="856"/>
      <sheetData sheetId="857"/>
      <sheetData sheetId="858"/>
      <sheetData sheetId="859"/>
      <sheetData sheetId="860"/>
      <sheetData sheetId="861"/>
      <sheetData sheetId="862">
        <row r="9">
          <cell r="A9" t="str">
            <v>A</v>
          </cell>
        </row>
      </sheetData>
      <sheetData sheetId="863">
        <row r="9">
          <cell r="A9" t="str">
            <v>A</v>
          </cell>
        </row>
      </sheetData>
      <sheetData sheetId="864" refreshError="1"/>
      <sheetData sheetId="865" refreshError="1"/>
      <sheetData sheetId="866" refreshError="1"/>
      <sheetData sheetId="867" refreshError="1"/>
      <sheetData sheetId="868" refreshError="1"/>
      <sheetData sheetId="869">
        <row r="9">
          <cell r="A9" t="str">
            <v>A</v>
          </cell>
        </row>
      </sheetData>
      <sheetData sheetId="870">
        <row r="9">
          <cell r="A9" t="str">
            <v>A</v>
          </cell>
        </row>
      </sheetData>
      <sheetData sheetId="871">
        <row r="9">
          <cell r="A9" t="str">
            <v>A</v>
          </cell>
        </row>
      </sheetData>
      <sheetData sheetId="872">
        <row r="9">
          <cell r="A9" t="str">
            <v>A</v>
          </cell>
        </row>
      </sheetData>
      <sheetData sheetId="873">
        <row r="9">
          <cell r="A9" t="str">
            <v>A</v>
          </cell>
        </row>
      </sheetData>
      <sheetData sheetId="874">
        <row r="9">
          <cell r="A9" t="str">
            <v>A</v>
          </cell>
        </row>
      </sheetData>
      <sheetData sheetId="875">
        <row r="9">
          <cell r="A9" t="str">
            <v>A</v>
          </cell>
        </row>
      </sheetData>
      <sheetData sheetId="876">
        <row r="9">
          <cell r="A9" t="str">
            <v>A</v>
          </cell>
        </row>
      </sheetData>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ểu số 01"/>
      <sheetName val="Biểu số 02"/>
      <sheetName val="biểu số 3"/>
      <sheetName val="Biểu số 4"/>
      <sheetName val="Biểu số 5"/>
      <sheetName val="Thu (01)"/>
      <sheetName val="Thu xã (01a)"/>
      <sheetName val="Điều tiết xã (1b)"/>
      <sheetName val="Chi NSĐP (02)"/>
      <sheetName val="Chi huyện (03)"/>
      <sheetName val="Chi tiết NS cấp huyện (04)"/>
      <sheetName val="Vốn SN (05)"/>
      <sheetName val="Chi tiết NSX (06)"/>
      <sheetName val="SN giáo dục (07)"/>
      <sheetName val="SN giáo dục (09)_1"/>
      <sheetName val="KP 116 (07a)"/>
      <sheetName val="KP 42 (07b)"/>
      <sheetName val="KP 105 (07c)"/>
      <sheetName val="KP 81 (07d)"/>
      <sheetName val="KP TTHTCĐ (07e)"/>
      <sheetName val="Thu học phí (7g)"/>
      <sheetName val="BSMT (08)"/>
      <sheetName val="99 (9)"/>
      <sheetName val="Sheet1"/>
      <sheetName val="DM cầu treo (12)"/>
      <sheetName val="Cân đối NSX (13)"/>
      <sheetName val="XL4Poppy"/>
    </sheetNames>
    <sheetDataSet>
      <sheetData sheetId="0"/>
      <sheetData sheetId="1"/>
      <sheetData sheetId="2"/>
      <sheetData sheetId="3"/>
      <sheetData sheetId="4"/>
      <sheetData sheetId="5"/>
      <sheetData sheetId="6"/>
      <sheetData sheetId="7"/>
      <sheetData sheetId="8"/>
      <sheetData sheetId="9"/>
      <sheetData sheetId="10">
        <row r="17">
          <cell r="H17">
            <v>702</v>
          </cell>
        </row>
        <row r="20">
          <cell r="H20">
            <v>6318</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EEE2A-99B2-4174-8D9A-9D2BC314765E}">
  <sheetPr codeName="Sheet4">
    <tabColor rgb="FF7030A0"/>
    <pageSetUpPr fitToPage="1"/>
  </sheetPr>
  <dimension ref="A1:IV51"/>
  <sheetViews>
    <sheetView topLeftCell="A19" zoomScaleNormal="100" workbookViewId="0">
      <selection activeCell="E28" sqref="E28"/>
    </sheetView>
  </sheetViews>
  <sheetFormatPr defaultRowHeight="15.75"/>
  <cols>
    <col min="1" max="1" width="6.25" style="6" customWidth="1"/>
    <col min="2" max="2" width="48" style="6" customWidth="1"/>
    <col min="3" max="5" width="13" style="6" customWidth="1"/>
    <col min="6" max="6" width="11.5" style="6" customWidth="1"/>
    <col min="7" max="7" width="11.625" style="6" customWidth="1"/>
    <col min="8" max="8" width="11.125" style="6" customWidth="1"/>
    <col min="9" max="16384" width="9" style="6"/>
  </cols>
  <sheetData>
    <row r="1" spans="1:7" ht="18.75">
      <c r="A1" s="4"/>
      <c r="B1" s="45"/>
      <c r="C1" s="5"/>
      <c r="D1" s="5"/>
      <c r="E1" s="5"/>
      <c r="F1" s="404" t="s">
        <v>295</v>
      </c>
      <c r="G1" s="404"/>
    </row>
    <row r="2" spans="1:7" ht="18.75">
      <c r="A2" s="7"/>
      <c r="B2" s="7"/>
      <c r="C2" s="5"/>
      <c r="D2" s="5"/>
      <c r="E2" s="5"/>
      <c r="F2" s="5"/>
      <c r="G2" s="5"/>
    </row>
    <row r="3" spans="1:7" s="242" customFormat="1" ht="26.25" customHeight="1">
      <c r="A3" s="405" t="s">
        <v>458</v>
      </c>
      <c r="B3" s="405"/>
      <c r="C3" s="405"/>
      <c r="D3" s="405"/>
      <c r="E3" s="405"/>
      <c r="F3" s="405"/>
      <c r="G3" s="405"/>
    </row>
    <row r="4" spans="1:7" s="242" customFormat="1" ht="27.75" customHeight="1">
      <c r="A4" s="406" t="s">
        <v>459</v>
      </c>
      <c r="B4" s="406"/>
      <c r="C4" s="406"/>
      <c r="D4" s="406"/>
      <c r="E4" s="406"/>
      <c r="F4" s="406"/>
      <c r="G4" s="406"/>
    </row>
    <row r="5" spans="1:7" ht="11.25" customHeight="1">
      <c r="A5" s="237"/>
      <c r="B5" s="237"/>
      <c r="C5" s="237"/>
      <c r="D5" s="237"/>
      <c r="E5" s="237"/>
      <c r="F5" s="237"/>
      <c r="G5" s="237"/>
    </row>
    <row r="6" spans="1:7" ht="23.25" customHeight="1">
      <c r="A6" s="112"/>
      <c r="B6" s="112"/>
      <c r="C6" s="10"/>
      <c r="D6" s="10"/>
      <c r="E6" s="407" t="s">
        <v>0</v>
      </c>
      <c r="F6" s="407"/>
      <c r="G6" s="407"/>
    </row>
    <row r="7" spans="1:7" s="11" customFormat="1" ht="21.75" customHeight="1">
      <c r="A7" s="408" t="s">
        <v>79</v>
      </c>
      <c r="B7" s="408" t="s">
        <v>286</v>
      </c>
      <c r="C7" s="408" t="s">
        <v>310</v>
      </c>
      <c r="D7" s="408" t="s">
        <v>460</v>
      </c>
      <c r="E7" s="408" t="s">
        <v>461</v>
      </c>
      <c r="F7" s="408" t="s">
        <v>311</v>
      </c>
      <c r="G7" s="408"/>
    </row>
    <row r="8" spans="1:7" s="11" customFormat="1" ht="37.5">
      <c r="A8" s="408"/>
      <c r="B8" s="408"/>
      <c r="C8" s="408"/>
      <c r="D8" s="408"/>
      <c r="E8" s="408"/>
      <c r="F8" s="111" t="s">
        <v>3</v>
      </c>
      <c r="G8" s="111" t="s">
        <v>80</v>
      </c>
    </row>
    <row r="9" spans="1:7" s="2" customFormat="1" ht="17.25" customHeight="1">
      <c r="A9" s="1" t="s">
        <v>4</v>
      </c>
      <c r="B9" s="1" t="s">
        <v>5</v>
      </c>
      <c r="C9" s="1">
        <v>1</v>
      </c>
      <c r="D9" s="1">
        <f>C9+1</f>
        <v>2</v>
      </c>
      <c r="E9" s="1">
        <f>D9+1</f>
        <v>3</v>
      </c>
      <c r="F9" s="1">
        <f>E9+1</f>
        <v>4</v>
      </c>
      <c r="G9" s="1">
        <f>F9+1</f>
        <v>5</v>
      </c>
    </row>
    <row r="10" spans="1:7" s="10" customFormat="1" ht="31.5" customHeight="1">
      <c r="A10" s="15" t="s">
        <v>4</v>
      </c>
      <c r="B10" s="91" t="s">
        <v>251</v>
      </c>
      <c r="C10" s="90">
        <f>C11+C14+C17+C18+C19</f>
        <v>407254</v>
      </c>
      <c r="D10" s="90">
        <f>D11+D14+D17+D18+D19</f>
        <v>600818.26270600001</v>
      </c>
      <c r="E10" s="90">
        <f>E11+E14+E17+E18+E19</f>
        <v>545367</v>
      </c>
      <c r="F10" s="90">
        <f t="shared" ref="F10" si="0">F11+F14+F17+F18+F19</f>
        <v>40942</v>
      </c>
      <c r="G10" s="120">
        <f t="shared" ref="G10:G16" si="1">E10/D10</f>
        <v>0.90770709522667403</v>
      </c>
    </row>
    <row r="11" spans="1:7" s="10" customFormat="1" ht="31.5" customHeight="1">
      <c r="A11" s="18" t="s">
        <v>8</v>
      </c>
      <c r="B11" s="41" t="s">
        <v>252</v>
      </c>
      <c r="C11" s="108">
        <f>SUM(C12:C13)</f>
        <v>31700</v>
      </c>
      <c r="D11" s="108">
        <f>SUM(D12:D13)</f>
        <v>23000</v>
      </c>
      <c r="E11" s="108">
        <f t="shared" ref="E11:F11" si="2">SUM(E12:E13)</f>
        <v>21855</v>
      </c>
      <c r="F11" s="108">
        <f t="shared" si="2"/>
        <v>-1145</v>
      </c>
      <c r="G11" s="120">
        <f t="shared" si="1"/>
        <v>0.95021739130434779</v>
      </c>
    </row>
    <row r="12" spans="1:7" s="124" customFormat="1" ht="31.5" customHeight="1">
      <c r="A12" s="121" t="s">
        <v>87</v>
      </c>
      <c r="B12" s="122" t="s">
        <v>253</v>
      </c>
      <c r="C12" s="107">
        <f>16026+8824</f>
        <v>24850</v>
      </c>
      <c r="D12" s="107">
        <v>12500</v>
      </c>
      <c r="E12" s="107">
        <v>15203</v>
      </c>
      <c r="F12" s="107">
        <f>E12-D12</f>
        <v>2703</v>
      </c>
      <c r="G12" s="123">
        <f t="shared" si="1"/>
        <v>1.21624</v>
      </c>
    </row>
    <row r="13" spans="1:7" s="124" customFormat="1" ht="31.5" customHeight="1">
      <c r="A13" s="121" t="s">
        <v>88</v>
      </c>
      <c r="B13" s="122" t="s">
        <v>254</v>
      </c>
      <c r="C13" s="107">
        <v>6850</v>
      </c>
      <c r="D13" s="107">
        <v>10500</v>
      </c>
      <c r="E13" s="107">
        <v>6652</v>
      </c>
      <c r="F13" s="107">
        <f>E13-D13</f>
        <v>-3848</v>
      </c>
      <c r="G13" s="123">
        <f t="shared" si="1"/>
        <v>0.63352380952380949</v>
      </c>
    </row>
    <row r="14" spans="1:7" s="10" customFormat="1" ht="31.5" customHeight="1">
      <c r="A14" s="18" t="s">
        <v>17</v>
      </c>
      <c r="B14" s="41" t="s">
        <v>11</v>
      </c>
      <c r="C14" s="108">
        <f>SUM(C15:C16)</f>
        <v>375554</v>
      </c>
      <c r="D14" s="108">
        <f>SUM(D15:D16)</f>
        <v>481425</v>
      </c>
      <c r="E14" s="108">
        <f t="shared" ref="E14:F14" si="3">SUM(E15:E16)</f>
        <v>523512</v>
      </c>
      <c r="F14" s="108">
        <f t="shared" si="3"/>
        <v>42087</v>
      </c>
      <c r="G14" s="120">
        <f t="shared" si="1"/>
        <v>1.0874217167783145</v>
      </c>
    </row>
    <row r="15" spans="1:7" s="10" customFormat="1" ht="31.5" customHeight="1">
      <c r="A15" s="21">
        <v>1</v>
      </c>
      <c r="B15" s="42" t="s">
        <v>13</v>
      </c>
      <c r="C15" s="20">
        <v>366425</v>
      </c>
      <c r="D15" s="20">
        <v>366425</v>
      </c>
      <c r="E15" s="20">
        <v>398242</v>
      </c>
      <c r="F15" s="107">
        <f>E15-D15</f>
        <v>31817</v>
      </c>
      <c r="G15" s="123">
        <f t="shared" si="1"/>
        <v>1.0868308657979122</v>
      </c>
    </row>
    <row r="16" spans="1:7" s="10" customFormat="1" ht="31.5" customHeight="1">
      <c r="A16" s="21">
        <f>A15+1</f>
        <v>2</v>
      </c>
      <c r="B16" s="42" t="s">
        <v>14</v>
      </c>
      <c r="C16" s="20">
        <v>9129</v>
      </c>
      <c r="D16" s="20">
        <v>115000</v>
      </c>
      <c r="E16" s="20">
        <v>125270</v>
      </c>
      <c r="F16" s="107">
        <f>E16-D16</f>
        <v>10270</v>
      </c>
      <c r="G16" s="123">
        <f t="shared" si="1"/>
        <v>1.0893043478260869</v>
      </c>
    </row>
    <row r="17" spans="1:8" s="10" customFormat="1" ht="31.5" customHeight="1">
      <c r="A17" s="18" t="s">
        <v>23</v>
      </c>
      <c r="B17" s="41" t="s">
        <v>294</v>
      </c>
      <c r="C17" s="20"/>
      <c r="D17" s="20"/>
      <c r="E17" s="20"/>
      <c r="F17" s="20"/>
      <c r="G17" s="125"/>
    </row>
    <row r="18" spans="1:8" s="10" customFormat="1" ht="31.5" customHeight="1">
      <c r="A18" s="18" t="s">
        <v>48</v>
      </c>
      <c r="B18" s="41" t="s">
        <v>15</v>
      </c>
      <c r="C18" s="20"/>
      <c r="D18" s="20">
        <v>6568.5045500000006</v>
      </c>
      <c r="E18" s="20"/>
      <c r="F18" s="20"/>
      <c r="G18" s="125"/>
    </row>
    <row r="19" spans="1:8" s="10" customFormat="1" ht="31.5" customHeight="1">
      <c r="A19" s="18" t="s">
        <v>255</v>
      </c>
      <c r="B19" s="41" t="s">
        <v>16</v>
      </c>
      <c r="C19" s="20"/>
      <c r="D19" s="20">
        <v>89824.758155999996</v>
      </c>
      <c r="E19" s="20"/>
      <c r="F19" s="20"/>
      <c r="G19" s="125"/>
    </row>
    <row r="20" spans="1:8" s="10" customFormat="1" ht="31.5" customHeight="1">
      <c r="A20" s="18" t="s">
        <v>5</v>
      </c>
      <c r="B20" s="41" t="s">
        <v>34</v>
      </c>
      <c r="C20" s="108">
        <f>C21+C26+C29</f>
        <v>407254</v>
      </c>
      <c r="D20" s="108">
        <f>D21+D26+D29</f>
        <v>600818</v>
      </c>
      <c r="E20" s="108">
        <f>E21+E26+E29</f>
        <v>545367</v>
      </c>
      <c r="F20" s="108">
        <f t="shared" ref="F20:F21" si="4">E20-C20</f>
        <v>138113</v>
      </c>
      <c r="G20" s="120">
        <f t="shared" ref="G20:G21" si="5">E20/C20</f>
        <v>1.3391323351029087</v>
      </c>
      <c r="H20" s="126">
        <f>E10-E20</f>
        <v>0</v>
      </c>
    </row>
    <row r="21" spans="1:8" s="10" customFormat="1" ht="31.5" customHeight="1">
      <c r="A21" s="18" t="s">
        <v>8</v>
      </c>
      <c r="B21" s="41" t="s">
        <v>256</v>
      </c>
      <c r="C21" s="108">
        <f>SUM(C22:C25)</f>
        <v>407134</v>
      </c>
      <c r="D21" s="108">
        <f>SUM(D22:D25)</f>
        <v>411364</v>
      </c>
      <c r="E21" s="108">
        <f>SUM(E22:E25)</f>
        <v>433065</v>
      </c>
      <c r="F21" s="108">
        <f t="shared" si="4"/>
        <v>25931</v>
      </c>
      <c r="G21" s="120">
        <f t="shared" si="5"/>
        <v>1.0636915610093973</v>
      </c>
    </row>
    <row r="22" spans="1:8" s="10" customFormat="1" ht="31.5" customHeight="1">
      <c r="A22" s="24" t="s">
        <v>87</v>
      </c>
      <c r="B22" s="42" t="s">
        <v>55</v>
      </c>
      <c r="C22" s="20">
        <v>32773</v>
      </c>
      <c r="D22" s="20">
        <v>43000</v>
      </c>
      <c r="E22" s="20">
        <v>23950</v>
      </c>
      <c r="F22" s="107">
        <f>E22-C22</f>
        <v>-8823</v>
      </c>
      <c r="G22" s="123">
        <f>E22/C22</f>
        <v>0.73078448723034206</v>
      </c>
    </row>
    <row r="23" spans="1:8" s="10" customFormat="1" ht="31.5" customHeight="1">
      <c r="A23" s="24" t="s">
        <v>88</v>
      </c>
      <c r="B23" s="42" t="s">
        <v>46</v>
      </c>
      <c r="C23" s="20">
        <f>365387+1010</f>
        <v>366397</v>
      </c>
      <c r="D23" s="20">
        <f>370000-1636</f>
        <v>368364</v>
      </c>
      <c r="E23" s="20">
        <v>400713</v>
      </c>
      <c r="F23" s="107">
        <f>E23-C23</f>
        <v>34316</v>
      </c>
      <c r="G23" s="123">
        <f>E23/C23</f>
        <v>1.0936579720903827</v>
      </c>
    </row>
    <row r="24" spans="1:8" s="10" customFormat="1" ht="31.5" customHeight="1">
      <c r="A24" s="24" t="s">
        <v>89</v>
      </c>
      <c r="B24" s="42" t="s">
        <v>49</v>
      </c>
      <c r="C24" s="20">
        <v>7964</v>
      </c>
      <c r="D24" s="20"/>
      <c r="E24" s="20">
        <v>8402</v>
      </c>
      <c r="F24" s="107">
        <f>E24-C24</f>
        <v>438</v>
      </c>
      <c r="G24" s="123">
        <f>E24/C24</f>
        <v>1.0549974886991462</v>
      </c>
      <c r="H24" s="126">
        <f>D10-D20</f>
        <v>0.26270600000862032</v>
      </c>
    </row>
    <row r="25" spans="1:8" s="10" customFormat="1" ht="31.5" customHeight="1">
      <c r="A25" s="24" t="s">
        <v>90</v>
      </c>
      <c r="B25" s="42" t="s">
        <v>50</v>
      </c>
      <c r="C25" s="20"/>
      <c r="D25" s="20"/>
      <c r="E25" s="20"/>
      <c r="F25" s="107"/>
      <c r="G25" s="123"/>
    </row>
    <row r="26" spans="1:8" s="10" customFormat="1" ht="31.5" customHeight="1">
      <c r="A26" s="18" t="s">
        <v>17</v>
      </c>
      <c r="B26" s="41" t="s">
        <v>257</v>
      </c>
      <c r="C26" s="108">
        <f>SUM(C27:C28)</f>
        <v>120</v>
      </c>
      <c r="D26" s="108">
        <f t="shared" ref="D26:F26" si="6">SUM(D27:D28)</f>
        <v>81845</v>
      </c>
      <c r="E26" s="108">
        <f t="shared" si="6"/>
        <v>112302</v>
      </c>
      <c r="F26" s="108">
        <f t="shared" si="6"/>
        <v>112182</v>
      </c>
      <c r="G26" s="120">
        <f>E26/C26</f>
        <v>935.85</v>
      </c>
    </row>
    <row r="27" spans="1:8" s="10" customFormat="1" ht="31.5" customHeight="1">
      <c r="A27" s="21">
        <v>1</v>
      </c>
      <c r="B27" s="42" t="s">
        <v>52</v>
      </c>
      <c r="C27" s="20"/>
      <c r="D27" s="20">
        <v>75000</v>
      </c>
      <c r="E27" s="20">
        <v>112222</v>
      </c>
      <c r="F27" s="107">
        <f>E27-C27</f>
        <v>112222</v>
      </c>
      <c r="G27" s="123"/>
    </row>
    <row r="28" spans="1:8" s="10" customFormat="1" ht="31.5" customHeight="1">
      <c r="A28" s="21">
        <f>A27+1</f>
        <v>2</v>
      </c>
      <c r="B28" s="42" t="s">
        <v>53</v>
      </c>
      <c r="C28" s="20">
        <v>120</v>
      </c>
      <c r="D28" s="20">
        <v>6845</v>
      </c>
      <c r="E28" s="20">
        <v>80</v>
      </c>
      <c r="F28" s="107">
        <f>E28-C28</f>
        <v>-40</v>
      </c>
      <c r="G28" s="123">
        <f>E28/C28</f>
        <v>0.66666666666666663</v>
      </c>
    </row>
    <row r="29" spans="1:8" s="10" customFormat="1" ht="31.5" customHeight="1">
      <c r="A29" s="39" t="s">
        <v>23</v>
      </c>
      <c r="B29" s="44" t="s">
        <v>22</v>
      </c>
      <c r="C29" s="127"/>
      <c r="D29" s="127">
        <v>107609</v>
      </c>
      <c r="E29" s="127"/>
      <c r="F29" s="127"/>
      <c r="G29" s="128"/>
    </row>
    <row r="30" spans="1:8" s="10" customFormat="1" ht="45" customHeight="1">
      <c r="A30" s="409" t="s">
        <v>312</v>
      </c>
      <c r="B30" s="409"/>
      <c r="C30" s="409"/>
      <c r="D30" s="409"/>
      <c r="E30" s="409"/>
      <c r="F30" s="409"/>
      <c r="G30" s="409"/>
    </row>
    <row r="31" spans="1:8" ht="20.25" customHeight="1">
      <c r="A31" s="410" t="s">
        <v>293</v>
      </c>
      <c r="B31" s="410"/>
      <c r="C31" s="410"/>
      <c r="D31" s="410"/>
      <c r="E31" s="410"/>
      <c r="F31" s="410"/>
      <c r="G31" s="410"/>
    </row>
    <row r="32" spans="1:8">
      <c r="A32" s="114"/>
      <c r="B32" s="410" t="s">
        <v>292</v>
      </c>
      <c r="C32" s="410"/>
      <c r="D32" s="410"/>
      <c r="E32" s="410"/>
      <c r="F32" s="410"/>
      <c r="G32" s="410"/>
    </row>
    <row r="33" spans="1:256" ht="15.75" customHeight="1">
      <c r="A33" s="12"/>
      <c r="B33" s="12" t="s">
        <v>291</v>
      </c>
    </row>
    <row r="34" spans="1:256" ht="15.75" customHeight="1">
      <c r="A34" s="12"/>
      <c r="B34" s="105" t="s">
        <v>290</v>
      </c>
    </row>
    <row r="35" spans="1:256" ht="15.75" customHeight="1">
      <c r="A35" s="12"/>
      <c r="B35" s="411" t="s">
        <v>289</v>
      </c>
      <c r="C35" s="410"/>
      <c r="D35" s="410"/>
      <c r="E35" s="410"/>
      <c r="F35" s="410"/>
      <c r="G35" s="410"/>
    </row>
    <row r="36" spans="1:256" ht="15.75" customHeight="1">
      <c r="A36" s="12"/>
      <c r="B36" s="411" t="s">
        <v>288</v>
      </c>
      <c r="C36" s="410"/>
      <c r="D36" s="410"/>
      <c r="E36" s="410"/>
      <c r="F36" s="410"/>
      <c r="G36" s="410"/>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t="s">
        <v>287</v>
      </c>
      <c r="AT36" s="12" t="s">
        <v>287</v>
      </c>
      <c r="AU36" s="12" t="s">
        <v>287</v>
      </c>
      <c r="AV36" s="12" t="s">
        <v>287</v>
      </c>
      <c r="AW36" s="12" t="s">
        <v>287</v>
      </c>
      <c r="AX36" s="12" t="s">
        <v>287</v>
      </c>
      <c r="AY36" s="12" t="s">
        <v>287</v>
      </c>
      <c r="AZ36" s="12" t="s">
        <v>287</v>
      </c>
      <c r="BA36" s="12" t="s">
        <v>287</v>
      </c>
      <c r="BB36" s="12" t="s">
        <v>287</v>
      </c>
      <c r="BC36" s="12" t="s">
        <v>287</v>
      </c>
      <c r="BD36" s="12" t="s">
        <v>287</v>
      </c>
      <c r="BE36" s="12" t="s">
        <v>287</v>
      </c>
      <c r="BF36" s="12" t="s">
        <v>287</v>
      </c>
      <c r="BG36" s="12" t="s">
        <v>287</v>
      </c>
      <c r="BH36" s="12" t="s">
        <v>287</v>
      </c>
      <c r="BI36" s="12" t="s">
        <v>287</v>
      </c>
      <c r="BJ36" s="12" t="s">
        <v>287</v>
      </c>
      <c r="BK36" s="12" t="s">
        <v>287</v>
      </c>
      <c r="BL36" s="12" t="s">
        <v>287</v>
      </c>
      <c r="BM36" s="12" t="s">
        <v>287</v>
      </c>
      <c r="BN36" s="12" t="s">
        <v>287</v>
      </c>
      <c r="BO36" s="12" t="s">
        <v>287</v>
      </c>
      <c r="BP36" s="12" t="s">
        <v>287</v>
      </c>
      <c r="BQ36" s="12" t="s">
        <v>287</v>
      </c>
      <c r="BR36" s="12" t="s">
        <v>287</v>
      </c>
      <c r="BS36" s="12" t="s">
        <v>287</v>
      </c>
      <c r="BT36" s="12" t="s">
        <v>287</v>
      </c>
      <c r="BU36" s="12" t="s">
        <v>287</v>
      </c>
      <c r="BV36" s="12" t="s">
        <v>287</v>
      </c>
      <c r="BW36" s="12" t="s">
        <v>287</v>
      </c>
      <c r="BX36" s="12" t="s">
        <v>287</v>
      </c>
      <c r="BY36" s="12" t="s">
        <v>287</v>
      </c>
      <c r="BZ36" s="12" t="s">
        <v>287</v>
      </c>
      <c r="CA36" s="12" t="s">
        <v>287</v>
      </c>
      <c r="CB36" s="12" t="s">
        <v>287</v>
      </c>
      <c r="CC36" s="12" t="s">
        <v>287</v>
      </c>
      <c r="CD36" s="12" t="s">
        <v>287</v>
      </c>
      <c r="CE36" s="12" t="s">
        <v>287</v>
      </c>
      <c r="CF36" s="12" t="s">
        <v>287</v>
      </c>
      <c r="CG36" s="12" t="s">
        <v>287</v>
      </c>
      <c r="CH36" s="12" t="s">
        <v>287</v>
      </c>
      <c r="CI36" s="12" t="s">
        <v>287</v>
      </c>
      <c r="CJ36" s="12" t="s">
        <v>287</v>
      </c>
      <c r="CK36" s="12" t="s">
        <v>287</v>
      </c>
      <c r="CL36" s="12" t="s">
        <v>287</v>
      </c>
      <c r="CM36" s="12" t="s">
        <v>287</v>
      </c>
      <c r="CN36" s="12" t="s">
        <v>287</v>
      </c>
      <c r="CO36" s="12" t="s">
        <v>287</v>
      </c>
      <c r="CP36" s="12" t="s">
        <v>287</v>
      </c>
      <c r="CQ36" s="12" t="s">
        <v>287</v>
      </c>
      <c r="CR36" s="12" t="s">
        <v>287</v>
      </c>
      <c r="CS36" s="12" t="s">
        <v>287</v>
      </c>
      <c r="CT36" s="12" t="s">
        <v>287</v>
      </c>
      <c r="CU36" s="12" t="s">
        <v>287</v>
      </c>
      <c r="CV36" s="12" t="s">
        <v>287</v>
      </c>
      <c r="CW36" s="12" t="s">
        <v>287</v>
      </c>
      <c r="CX36" s="12" t="s">
        <v>287</v>
      </c>
      <c r="CY36" s="12" t="s">
        <v>287</v>
      </c>
      <c r="CZ36" s="12" t="s">
        <v>287</v>
      </c>
      <c r="DA36" s="12" t="s">
        <v>287</v>
      </c>
      <c r="DB36" s="12" t="s">
        <v>287</v>
      </c>
      <c r="DC36" s="12" t="s">
        <v>287</v>
      </c>
      <c r="DD36" s="12" t="s">
        <v>287</v>
      </c>
      <c r="DE36" s="12" t="s">
        <v>287</v>
      </c>
      <c r="DF36" s="12" t="s">
        <v>287</v>
      </c>
      <c r="DG36" s="12" t="s">
        <v>287</v>
      </c>
      <c r="DH36" s="12" t="s">
        <v>287</v>
      </c>
      <c r="DI36" s="12" t="s">
        <v>287</v>
      </c>
      <c r="DJ36" s="12" t="s">
        <v>287</v>
      </c>
      <c r="DK36" s="12" t="s">
        <v>287</v>
      </c>
      <c r="DL36" s="12" t="s">
        <v>287</v>
      </c>
      <c r="DM36" s="12" t="s">
        <v>287</v>
      </c>
      <c r="DN36" s="12" t="s">
        <v>287</v>
      </c>
      <c r="DO36" s="12" t="s">
        <v>287</v>
      </c>
      <c r="DP36" s="12" t="s">
        <v>287</v>
      </c>
      <c r="DQ36" s="12" t="s">
        <v>287</v>
      </c>
      <c r="DR36" s="12" t="s">
        <v>287</v>
      </c>
      <c r="DS36" s="12" t="s">
        <v>287</v>
      </c>
      <c r="DT36" s="12" t="s">
        <v>287</v>
      </c>
      <c r="DU36" s="12" t="s">
        <v>287</v>
      </c>
      <c r="DV36" s="12" t="s">
        <v>287</v>
      </c>
      <c r="DW36" s="12" t="s">
        <v>287</v>
      </c>
      <c r="DX36" s="12" t="s">
        <v>287</v>
      </c>
      <c r="DY36" s="12" t="s">
        <v>287</v>
      </c>
      <c r="DZ36" s="12" t="s">
        <v>287</v>
      </c>
      <c r="EA36" s="12" t="s">
        <v>287</v>
      </c>
      <c r="EB36" s="12" t="s">
        <v>287</v>
      </c>
      <c r="EC36" s="12" t="s">
        <v>287</v>
      </c>
      <c r="ED36" s="12" t="s">
        <v>287</v>
      </c>
      <c r="EE36" s="12" t="s">
        <v>287</v>
      </c>
      <c r="EF36" s="12" t="s">
        <v>287</v>
      </c>
      <c r="EG36" s="12" t="s">
        <v>287</v>
      </c>
      <c r="EH36" s="12" t="s">
        <v>287</v>
      </c>
      <c r="EI36" s="12" t="s">
        <v>287</v>
      </c>
      <c r="EJ36" s="12" t="s">
        <v>287</v>
      </c>
      <c r="EK36" s="12" t="s">
        <v>287</v>
      </c>
      <c r="EL36" s="12" t="s">
        <v>287</v>
      </c>
      <c r="EM36" s="12" t="s">
        <v>287</v>
      </c>
      <c r="EN36" s="12" t="s">
        <v>287</v>
      </c>
      <c r="EO36" s="12" t="s">
        <v>287</v>
      </c>
      <c r="EP36" s="12" t="s">
        <v>287</v>
      </c>
      <c r="EQ36" s="12" t="s">
        <v>287</v>
      </c>
      <c r="ER36" s="12" t="s">
        <v>287</v>
      </c>
      <c r="ES36" s="12" t="s">
        <v>287</v>
      </c>
      <c r="ET36" s="12" t="s">
        <v>287</v>
      </c>
      <c r="EU36" s="12" t="s">
        <v>287</v>
      </c>
      <c r="EV36" s="12" t="s">
        <v>287</v>
      </c>
      <c r="EW36" s="12" t="s">
        <v>287</v>
      </c>
      <c r="EX36" s="12" t="s">
        <v>287</v>
      </c>
      <c r="EY36" s="12" t="s">
        <v>287</v>
      </c>
      <c r="EZ36" s="12" t="s">
        <v>287</v>
      </c>
      <c r="FA36" s="12" t="s">
        <v>287</v>
      </c>
      <c r="FB36" s="12" t="s">
        <v>287</v>
      </c>
      <c r="FC36" s="12" t="s">
        <v>287</v>
      </c>
      <c r="FD36" s="12" t="s">
        <v>287</v>
      </c>
      <c r="FE36" s="12" t="s">
        <v>287</v>
      </c>
      <c r="FF36" s="12" t="s">
        <v>287</v>
      </c>
      <c r="FG36" s="12" t="s">
        <v>287</v>
      </c>
      <c r="FH36" s="12" t="s">
        <v>287</v>
      </c>
      <c r="FI36" s="12" t="s">
        <v>287</v>
      </c>
      <c r="FJ36" s="12" t="s">
        <v>287</v>
      </c>
      <c r="FK36" s="12" t="s">
        <v>287</v>
      </c>
      <c r="FL36" s="12" t="s">
        <v>287</v>
      </c>
      <c r="FM36" s="12" t="s">
        <v>287</v>
      </c>
      <c r="FN36" s="12" t="s">
        <v>287</v>
      </c>
      <c r="FO36" s="12" t="s">
        <v>287</v>
      </c>
      <c r="FP36" s="12" t="s">
        <v>287</v>
      </c>
      <c r="FQ36" s="12" t="s">
        <v>287</v>
      </c>
      <c r="FR36" s="12" t="s">
        <v>287</v>
      </c>
      <c r="FS36" s="12" t="s">
        <v>287</v>
      </c>
      <c r="FT36" s="12" t="s">
        <v>287</v>
      </c>
      <c r="FU36" s="12" t="s">
        <v>287</v>
      </c>
      <c r="FV36" s="12" t="s">
        <v>287</v>
      </c>
      <c r="FW36" s="12" t="s">
        <v>287</v>
      </c>
      <c r="FX36" s="12" t="s">
        <v>287</v>
      </c>
      <c r="FY36" s="12" t="s">
        <v>287</v>
      </c>
      <c r="FZ36" s="12" t="s">
        <v>287</v>
      </c>
      <c r="GA36" s="12" t="s">
        <v>287</v>
      </c>
      <c r="GB36" s="12" t="s">
        <v>287</v>
      </c>
      <c r="GC36" s="12" t="s">
        <v>287</v>
      </c>
      <c r="GD36" s="12" t="s">
        <v>287</v>
      </c>
      <c r="GE36" s="12" t="s">
        <v>287</v>
      </c>
      <c r="GF36" s="12" t="s">
        <v>287</v>
      </c>
      <c r="GG36" s="12" t="s">
        <v>287</v>
      </c>
      <c r="GH36" s="12" t="s">
        <v>287</v>
      </c>
      <c r="GI36" s="12" t="s">
        <v>287</v>
      </c>
      <c r="GJ36" s="12" t="s">
        <v>287</v>
      </c>
      <c r="GK36" s="12" t="s">
        <v>287</v>
      </c>
      <c r="GL36" s="12" t="s">
        <v>287</v>
      </c>
      <c r="GM36" s="12" t="s">
        <v>287</v>
      </c>
      <c r="GN36" s="12" t="s">
        <v>287</v>
      </c>
      <c r="GO36" s="12" t="s">
        <v>287</v>
      </c>
      <c r="GP36" s="12" t="s">
        <v>287</v>
      </c>
      <c r="GQ36" s="12" t="s">
        <v>287</v>
      </c>
      <c r="GR36" s="12" t="s">
        <v>287</v>
      </c>
      <c r="GS36" s="12" t="s">
        <v>287</v>
      </c>
      <c r="GT36" s="12" t="s">
        <v>287</v>
      </c>
      <c r="GU36" s="12" t="s">
        <v>287</v>
      </c>
      <c r="GV36" s="12" t="s">
        <v>287</v>
      </c>
      <c r="GW36" s="12" t="s">
        <v>287</v>
      </c>
      <c r="GX36" s="12" t="s">
        <v>287</v>
      </c>
      <c r="GY36" s="12" t="s">
        <v>287</v>
      </c>
      <c r="GZ36" s="12" t="s">
        <v>287</v>
      </c>
      <c r="HA36" s="12" t="s">
        <v>287</v>
      </c>
      <c r="HB36" s="12" t="s">
        <v>287</v>
      </c>
      <c r="HC36" s="12" t="s">
        <v>287</v>
      </c>
      <c r="HD36" s="12" t="s">
        <v>287</v>
      </c>
      <c r="HE36" s="12" t="s">
        <v>287</v>
      </c>
      <c r="HF36" s="12" t="s">
        <v>287</v>
      </c>
      <c r="HG36" s="12" t="s">
        <v>287</v>
      </c>
      <c r="HH36" s="12" t="s">
        <v>287</v>
      </c>
      <c r="HI36" s="12" t="s">
        <v>287</v>
      </c>
      <c r="HJ36" s="12" t="s">
        <v>287</v>
      </c>
      <c r="HK36" s="12" t="s">
        <v>287</v>
      </c>
      <c r="HL36" s="12" t="s">
        <v>287</v>
      </c>
      <c r="HM36" s="12" t="s">
        <v>287</v>
      </c>
      <c r="HN36" s="12" t="s">
        <v>287</v>
      </c>
      <c r="HO36" s="12" t="s">
        <v>287</v>
      </c>
      <c r="HP36" s="12" t="s">
        <v>287</v>
      </c>
      <c r="HQ36" s="12" t="s">
        <v>287</v>
      </c>
      <c r="HR36" s="12" t="s">
        <v>287</v>
      </c>
      <c r="HS36" s="12" t="s">
        <v>287</v>
      </c>
      <c r="HT36" s="12" t="s">
        <v>287</v>
      </c>
      <c r="HU36" s="12" t="s">
        <v>287</v>
      </c>
      <c r="HV36" s="12" t="s">
        <v>287</v>
      </c>
      <c r="HW36" s="12" t="s">
        <v>287</v>
      </c>
      <c r="HX36" s="12" t="s">
        <v>287</v>
      </c>
      <c r="HY36" s="12" t="s">
        <v>287</v>
      </c>
      <c r="HZ36" s="12" t="s">
        <v>287</v>
      </c>
      <c r="IA36" s="12" t="s">
        <v>287</v>
      </c>
      <c r="IB36" s="12" t="s">
        <v>287</v>
      </c>
      <c r="IC36" s="12" t="s">
        <v>287</v>
      </c>
      <c r="ID36" s="12" t="s">
        <v>287</v>
      </c>
      <c r="IE36" s="12" t="s">
        <v>287</v>
      </c>
      <c r="IF36" s="12" t="s">
        <v>287</v>
      </c>
      <c r="IG36" s="12" t="s">
        <v>287</v>
      </c>
      <c r="IH36" s="12" t="s">
        <v>287</v>
      </c>
      <c r="II36" s="12" t="s">
        <v>287</v>
      </c>
      <c r="IJ36" s="12" t="s">
        <v>287</v>
      </c>
      <c r="IK36" s="12" t="s">
        <v>287</v>
      </c>
      <c r="IL36" s="12" t="s">
        <v>287</v>
      </c>
      <c r="IM36" s="12" t="s">
        <v>287</v>
      </c>
      <c r="IN36" s="12" t="s">
        <v>287</v>
      </c>
      <c r="IO36" s="12" t="s">
        <v>287</v>
      </c>
      <c r="IP36" s="12" t="s">
        <v>287</v>
      </c>
      <c r="IQ36" s="12" t="s">
        <v>287</v>
      </c>
      <c r="IR36" s="12" t="s">
        <v>287</v>
      </c>
      <c r="IS36" s="12" t="s">
        <v>287</v>
      </c>
      <c r="IT36" s="12" t="s">
        <v>287</v>
      </c>
      <c r="IU36" s="12" t="s">
        <v>287</v>
      </c>
      <c r="IV36" s="12" t="s">
        <v>287</v>
      </c>
    </row>
    <row r="37" spans="1:256" ht="18.75">
      <c r="A37" s="10"/>
      <c r="B37" s="13"/>
      <c r="C37" s="10"/>
      <c r="D37" s="10"/>
      <c r="E37" s="10"/>
      <c r="F37" s="10"/>
      <c r="G37" s="10"/>
    </row>
    <row r="38" spans="1:256" ht="11.25" customHeight="1">
      <c r="A38" s="10"/>
      <c r="B38" s="10"/>
      <c r="C38" s="10"/>
      <c r="D38" s="10"/>
      <c r="E38" s="10"/>
      <c r="F38" s="10"/>
      <c r="G38" s="10"/>
    </row>
    <row r="39" spans="1:256" ht="18.75">
      <c r="A39" s="10"/>
      <c r="B39" s="10"/>
      <c r="C39" s="10"/>
      <c r="D39" s="10"/>
      <c r="E39" s="10"/>
      <c r="F39" s="10"/>
      <c r="G39" s="10"/>
    </row>
    <row r="40" spans="1:256" ht="18.75">
      <c r="A40" s="10"/>
      <c r="B40" s="10"/>
      <c r="C40" s="10"/>
      <c r="D40" s="10"/>
      <c r="E40" s="10"/>
      <c r="F40" s="10"/>
      <c r="G40" s="10"/>
    </row>
    <row r="41" spans="1:256" ht="18.75">
      <c r="A41" s="10"/>
      <c r="B41" s="10"/>
      <c r="C41" s="10"/>
      <c r="D41" s="10"/>
      <c r="E41" s="10"/>
      <c r="F41" s="10"/>
      <c r="G41" s="10"/>
    </row>
    <row r="42" spans="1:256" ht="18.75">
      <c r="A42" s="10"/>
      <c r="B42" s="10"/>
      <c r="C42" s="10"/>
      <c r="D42" s="10"/>
      <c r="E42" s="10"/>
      <c r="F42" s="10"/>
      <c r="G42" s="10"/>
    </row>
    <row r="43" spans="1:256" ht="18.75">
      <c r="A43" s="10"/>
      <c r="B43" s="10"/>
      <c r="C43" s="10"/>
      <c r="D43" s="10"/>
      <c r="E43" s="10"/>
      <c r="F43" s="10"/>
      <c r="G43" s="10"/>
    </row>
    <row r="44" spans="1:256" ht="18.75">
      <c r="A44" s="10"/>
      <c r="B44" s="10"/>
      <c r="C44" s="10"/>
      <c r="D44" s="10"/>
      <c r="E44" s="10"/>
      <c r="F44" s="10"/>
      <c r="G44" s="10"/>
    </row>
    <row r="45" spans="1:256" ht="18.75">
      <c r="A45" s="10"/>
      <c r="B45" s="10"/>
      <c r="C45" s="10"/>
      <c r="D45" s="10"/>
      <c r="E45" s="10"/>
      <c r="F45" s="10"/>
      <c r="G45" s="10"/>
    </row>
    <row r="46" spans="1:256" ht="18.75">
      <c r="A46" s="10"/>
      <c r="B46" s="10"/>
      <c r="C46" s="10"/>
      <c r="D46" s="10"/>
      <c r="E46" s="10"/>
      <c r="F46" s="10"/>
      <c r="G46" s="10"/>
    </row>
    <row r="47" spans="1:256" ht="22.5" customHeight="1">
      <c r="A47" s="10"/>
      <c r="B47" s="10"/>
      <c r="C47" s="10"/>
      <c r="D47" s="10"/>
      <c r="E47" s="10"/>
      <c r="F47" s="10"/>
      <c r="G47" s="10"/>
    </row>
    <row r="48" spans="1:256" ht="18.75">
      <c r="A48" s="10"/>
      <c r="B48" s="10"/>
      <c r="C48" s="10"/>
      <c r="D48" s="10"/>
      <c r="E48" s="10"/>
      <c r="F48" s="10"/>
      <c r="G48" s="10"/>
    </row>
    <row r="49" spans="1:7" ht="18.75">
      <c r="A49" s="10"/>
      <c r="B49" s="10"/>
      <c r="C49" s="10"/>
      <c r="D49" s="10"/>
      <c r="E49" s="10"/>
      <c r="F49" s="10"/>
      <c r="G49" s="10"/>
    </row>
    <row r="50" spans="1:7" ht="18.75">
      <c r="A50" s="10"/>
      <c r="B50" s="10"/>
      <c r="C50" s="10"/>
      <c r="D50" s="10"/>
      <c r="E50" s="10"/>
      <c r="F50" s="10"/>
      <c r="G50" s="10"/>
    </row>
    <row r="51" spans="1:7" ht="18.75">
      <c r="A51" s="10"/>
      <c r="B51" s="10"/>
      <c r="C51" s="10"/>
      <c r="D51" s="10"/>
      <c r="E51" s="10"/>
      <c r="F51" s="10"/>
      <c r="G51" s="10"/>
    </row>
  </sheetData>
  <mergeCells count="15">
    <mergeCell ref="A30:G30"/>
    <mergeCell ref="A31:G31"/>
    <mergeCell ref="B32:G32"/>
    <mergeCell ref="B35:G35"/>
    <mergeCell ref="B36:G36"/>
    <mergeCell ref="F1:G1"/>
    <mergeCell ref="A3:G3"/>
    <mergeCell ref="A4:G4"/>
    <mergeCell ref="E6:G6"/>
    <mergeCell ref="A7:A8"/>
    <mergeCell ref="B7:B8"/>
    <mergeCell ref="C7:C8"/>
    <mergeCell ref="D7:D8"/>
    <mergeCell ref="E7:E8"/>
    <mergeCell ref="F7:G7"/>
  </mergeCells>
  <phoneticPr fontId="43" type="noConversion"/>
  <pageMargins left="0.71" right="0.28000000000000003" top="0.59" bottom="0.17" header="0.17" footer="0.2"/>
  <pageSetup paperSize="9" scale="74" fitToHeight="0" orientation="portrait" r:id="rId1"/>
  <headerFooter alignWithMargins="0">
    <oddHeader xml:space="preserve">&amp;C                                                                                                                                  </oddHeader>
    <oddFooter xml:space="preserve">&amp;C&amp;".VnTime,Italic"&amp;8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1A5A3-F033-423E-A2B2-A7283843FA38}">
  <sheetPr codeName="Sheet26">
    <tabColor rgb="FF7030A0"/>
    <pageSetUpPr fitToPage="1"/>
  </sheetPr>
  <dimension ref="A1:R89"/>
  <sheetViews>
    <sheetView topLeftCell="A7" workbookViewId="0">
      <pane ySplit="5" topLeftCell="A32" activePane="bottomLeft" state="frozen"/>
      <selection activeCell="A7" sqref="A7"/>
      <selection pane="bottomLeft" activeCell="B86" sqref="B86"/>
    </sheetView>
  </sheetViews>
  <sheetFormatPr defaultRowHeight="16.5"/>
  <cols>
    <col min="1" max="1" width="5.125" style="184" customWidth="1"/>
    <col min="2" max="2" width="29" style="184" customWidth="1"/>
    <col min="3" max="4" width="9" style="184"/>
    <col min="5" max="6" width="9.375" style="184" customWidth="1"/>
    <col min="7" max="8" width="9" style="184"/>
    <col min="9" max="9" width="10" style="184" customWidth="1"/>
    <col min="10" max="10" width="9" style="184"/>
    <col min="11" max="11" width="9.5" style="184" customWidth="1"/>
    <col min="12" max="12" width="9" style="184"/>
    <col min="13" max="13" width="9.25" style="184" customWidth="1"/>
    <col min="14" max="14" width="13.25" style="184" customWidth="1"/>
    <col min="15" max="15" width="12.5" style="184" customWidth="1"/>
    <col min="16" max="16384" width="9" style="184"/>
  </cols>
  <sheetData>
    <row r="1" spans="1:18" s="181" customFormat="1" ht="18.75">
      <c r="A1" s="179"/>
      <c r="B1" s="180"/>
      <c r="L1" s="182"/>
      <c r="O1" s="447" t="s">
        <v>245</v>
      </c>
      <c r="P1" s="447"/>
      <c r="Q1" s="447"/>
      <c r="R1" s="447"/>
    </row>
    <row r="2" spans="1:18" s="181" customFormat="1" ht="17.25">
      <c r="A2" s="179"/>
      <c r="B2" s="180"/>
      <c r="C2" s="179"/>
    </row>
    <row r="3" spans="1:18" s="183" customFormat="1" ht="20.25">
      <c r="A3" s="448" t="s">
        <v>495</v>
      </c>
      <c r="B3" s="448"/>
      <c r="C3" s="448"/>
      <c r="D3" s="448"/>
      <c r="E3" s="448"/>
      <c r="F3" s="448"/>
      <c r="G3" s="448"/>
      <c r="H3" s="448"/>
      <c r="I3" s="448"/>
      <c r="J3" s="448"/>
      <c r="K3" s="448"/>
      <c r="L3" s="448"/>
      <c r="M3" s="448"/>
      <c r="N3" s="448"/>
      <c r="O3" s="448"/>
      <c r="P3" s="448"/>
      <c r="Q3" s="448"/>
      <c r="R3" s="448"/>
    </row>
    <row r="4" spans="1:18" s="183" customFormat="1" ht="33" customHeight="1">
      <c r="A4" s="449" t="s">
        <v>459</v>
      </c>
      <c r="B4" s="449"/>
      <c r="C4" s="449"/>
      <c r="D4" s="449"/>
      <c r="E4" s="449"/>
      <c r="F4" s="449"/>
      <c r="G4" s="449"/>
      <c r="H4" s="449"/>
      <c r="I4" s="449"/>
      <c r="J4" s="449"/>
      <c r="K4" s="449"/>
      <c r="L4" s="449"/>
      <c r="M4" s="449"/>
      <c r="N4" s="449"/>
      <c r="O4" s="449"/>
      <c r="P4" s="449"/>
      <c r="Q4" s="449"/>
      <c r="R4" s="449"/>
    </row>
    <row r="6" spans="1:18" ht="17.25">
      <c r="A6" s="181"/>
      <c r="B6" s="181"/>
      <c r="C6" s="181"/>
      <c r="D6" s="181"/>
      <c r="E6" s="181"/>
      <c r="F6" s="181"/>
      <c r="G6" s="181"/>
      <c r="H6" s="181"/>
      <c r="I6" s="181"/>
      <c r="J6" s="181"/>
      <c r="K6" s="181"/>
      <c r="L6" s="181"/>
      <c r="M6" s="181"/>
      <c r="N6" s="181"/>
      <c r="O6" s="450" t="s">
        <v>0</v>
      </c>
      <c r="P6" s="450"/>
      <c r="Q6" s="450"/>
      <c r="R6" s="450"/>
    </row>
    <row r="7" spans="1:18" ht="22.5" customHeight="1">
      <c r="A7" s="444" t="s">
        <v>79</v>
      </c>
      <c r="B7" s="444" t="s">
        <v>28</v>
      </c>
      <c r="C7" s="444" t="s">
        <v>72</v>
      </c>
      <c r="D7" s="444" t="s">
        <v>75</v>
      </c>
      <c r="E7" s="444"/>
      <c r="F7" s="444"/>
      <c r="G7" s="444"/>
      <c r="H7" s="444"/>
      <c r="I7" s="444"/>
      <c r="J7" s="444"/>
      <c r="K7" s="444"/>
      <c r="L7" s="444"/>
      <c r="M7" s="444"/>
      <c r="N7" s="444"/>
      <c r="O7" s="444"/>
      <c r="P7" s="444"/>
      <c r="Q7" s="444"/>
      <c r="R7" s="444"/>
    </row>
    <row r="8" spans="1:18" ht="18">
      <c r="A8" s="444"/>
      <c r="B8" s="444"/>
      <c r="C8" s="444"/>
      <c r="D8" s="444" t="s">
        <v>56</v>
      </c>
      <c r="E8" s="444" t="s">
        <v>57</v>
      </c>
      <c r="F8" s="445" t="s">
        <v>246</v>
      </c>
      <c r="G8" s="444" t="s">
        <v>366</v>
      </c>
      <c r="H8" s="444" t="s">
        <v>61</v>
      </c>
      <c r="I8" s="444" t="s">
        <v>62</v>
      </c>
      <c r="J8" s="444" t="s">
        <v>63</v>
      </c>
      <c r="K8" s="444" t="s">
        <v>64</v>
      </c>
      <c r="L8" s="444" t="s">
        <v>65</v>
      </c>
      <c r="M8" s="451" t="s">
        <v>75</v>
      </c>
      <c r="N8" s="451"/>
      <c r="O8" s="444" t="s">
        <v>247</v>
      </c>
      <c r="P8" s="444" t="s">
        <v>67</v>
      </c>
      <c r="Q8" s="445" t="s">
        <v>501</v>
      </c>
      <c r="R8" s="444" t="s">
        <v>69</v>
      </c>
    </row>
    <row r="9" spans="1:18" ht="93" customHeight="1">
      <c r="A9" s="444"/>
      <c r="B9" s="444"/>
      <c r="C9" s="444"/>
      <c r="D9" s="444"/>
      <c r="E9" s="444"/>
      <c r="F9" s="446"/>
      <c r="G9" s="444"/>
      <c r="H9" s="444"/>
      <c r="I9" s="444"/>
      <c r="J9" s="444"/>
      <c r="K9" s="444"/>
      <c r="L9" s="444"/>
      <c r="M9" s="303" t="s">
        <v>76</v>
      </c>
      <c r="N9" s="303" t="s">
        <v>77</v>
      </c>
      <c r="O9" s="444"/>
      <c r="P9" s="444"/>
      <c r="Q9" s="446"/>
      <c r="R9" s="444"/>
    </row>
    <row r="10" spans="1:18" ht="17.25">
      <c r="A10" s="185" t="s">
        <v>4</v>
      </c>
      <c r="B10" s="185" t="s">
        <v>5</v>
      </c>
      <c r="C10" s="185">
        <v>1</v>
      </c>
      <c r="D10" s="185">
        <v>2</v>
      </c>
      <c r="E10" s="185">
        <v>3</v>
      </c>
      <c r="F10" s="185"/>
      <c r="G10" s="185">
        <v>4</v>
      </c>
      <c r="H10" s="185">
        <v>5</v>
      </c>
      <c r="I10" s="185">
        <v>6</v>
      </c>
      <c r="J10" s="185">
        <v>7</v>
      </c>
      <c r="K10" s="185">
        <v>8</v>
      </c>
      <c r="L10" s="185">
        <v>9</v>
      </c>
      <c r="M10" s="185">
        <v>10</v>
      </c>
      <c r="N10" s="185">
        <v>11</v>
      </c>
      <c r="O10" s="185">
        <v>12</v>
      </c>
      <c r="P10" s="185">
        <v>13</v>
      </c>
      <c r="Q10" s="185">
        <v>14</v>
      </c>
      <c r="R10" s="363" t="s">
        <v>133</v>
      </c>
    </row>
    <row r="11" spans="1:18" ht="24" customHeight="1">
      <c r="A11" s="186"/>
      <c r="B11" s="186" t="s">
        <v>30</v>
      </c>
      <c r="C11" s="187">
        <f t="shared" ref="C11:R11" si="0">SUM(C12:C81)</f>
        <v>324909</v>
      </c>
      <c r="D11" s="187">
        <f t="shared" si="0"/>
        <v>227895</v>
      </c>
      <c r="E11" s="187">
        <f t="shared" si="0"/>
        <v>200</v>
      </c>
      <c r="F11" s="187">
        <f t="shared" si="0"/>
        <v>774</v>
      </c>
      <c r="G11" s="187">
        <f t="shared" si="0"/>
        <v>15648</v>
      </c>
      <c r="H11" s="187">
        <f t="shared" si="0"/>
        <v>2175</v>
      </c>
      <c r="I11" s="187">
        <f t="shared" si="0"/>
        <v>1544</v>
      </c>
      <c r="J11" s="187">
        <f t="shared" si="0"/>
        <v>300</v>
      </c>
      <c r="K11" s="187">
        <f t="shared" si="0"/>
        <v>4095</v>
      </c>
      <c r="L11" s="187">
        <f t="shared" si="0"/>
        <v>14520</v>
      </c>
      <c r="M11" s="187">
        <f t="shared" si="0"/>
        <v>300</v>
      </c>
      <c r="N11" s="187">
        <f t="shared" si="0"/>
        <v>4752</v>
      </c>
      <c r="O11" s="187">
        <f t="shared" si="0"/>
        <v>35010</v>
      </c>
      <c r="P11" s="187">
        <f t="shared" si="0"/>
        <v>18134</v>
      </c>
      <c r="Q11" s="187">
        <f t="shared" si="0"/>
        <v>396</v>
      </c>
      <c r="R11" s="187">
        <f>SUM(R12:R81)</f>
        <v>4218</v>
      </c>
    </row>
    <row r="12" spans="1:18" ht="20.100000000000001" customHeight="1">
      <c r="A12" s="188" t="s">
        <v>87</v>
      </c>
      <c r="B12" s="189" t="s">
        <v>119</v>
      </c>
      <c r="C12" s="190">
        <f>SUM(D12:R12)-M12-N12</f>
        <v>7015</v>
      </c>
      <c r="D12" s="190"/>
      <c r="E12" s="190"/>
      <c r="F12" s="190"/>
      <c r="G12" s="190">
        <v>374</v>
      </c>
      <c r="H12" s="190"/>
      <c r="I12" s="190"/>
      <c r="J12" s="190"/>
      <c r="K12" s="190"/>
      <c r="L12" s="190">
        <v>0</v>
      </c>
      <c r="M12" s="190"/>
      <c r="N12" s="190"/>
      <c r="O12" s="190">
        <v>6305</v>
      </c>
      <c r="P12" s="190">
        <v>336</v>
      </c>
      <c r="Q12" s="190"/>
      <c r="R12" s="190"/>
    </row>
    <row r="13" spans="1:18" ht="39.950000000000003" customHeight="1">
      <c r="A13" s="188" t="s">
        <v>88</v>
      </c>
      <c r="B13" s="189" t="s">
        <v>120</v>
      </c>
      <c r="C13" s="190">
        <f t="shared" ref="C13:C36" si="1">SUM(D13:R13)-M13-N13</f>
        <v>4571</v>
      </c>
      <c r="D13" s="190"/>
      <c r="E13" s="190"/>
      <c r="F13" s="190"/>
      <c r="G13" s="190"/>
      <c r="H13" s="190"/>
      <c r="I13" s="190"/>
      <c r="J13" s="190"/>
      <c r="K13" s="190"/>
      <c r="L13" s="190">
        <v>3453</v>
      </c>
      <c r="M13" s="190"/>
      <c r="N13" s="190">
        <v>2553</v>
      </c>
      <c r="O13" s="190">
        <v>1098</v>
      </c>
      <c r="P13" s="190"/>
      <c r="Q13" s="190">
        <v>20</v>
      </c>
      <c r="R13" s="190"/>
    </row>
    <row r="14" spans="1:18" ht="20.100000000000001" customHeight="1">
      <c r="A14" s="188" t="s">
        <v>89</v>
      </c>
      <c r="B14" s="189" t="s">
        <v>121</v>
      </c>
      <c r="C14" s="190">
        <f t="shared" si="1"/>
        <v>815</v>
      </c>
      <c r="D14" s="190"/>
      <c r="E14" s="190"/>
      <c r="F14" s="190"/>
      <c r="G14" s="190"/>
      <c r="H14" s="190"/>
      <c r="I14" s="190"/>
      <c r="J14" s="190"/>
      <c r="K14" s="190"/>
      <c r="L14" s="190">
        <v>0</v>
      </c>
      <c r="M14" s="190"/>
      <c r="N14" s="190"/>
      <c r="O14" s="190">
        <v>815</v>
      </c>
      <c r="P14" s="190"/>
      <c r="Q14" s="190"/>
      <c r="R14" s="190"/>
    </row>
    <row r="15" spans="1:18" ht="20.100000000000001" customHeight="1">
      <c r="A15" s="188" t="s">
        <v>90</v>
      </c>
      <c r="B15" s="189" t="s">
        <v>122</v>
      </c>
      <c r="C15" s="190">
        <f t="shared" si="1"/>
        <v>6032</v>
      </c>
      <c r="D15" s="190"/>
      <c r="E15" s="190">
        <v>200</v>
      </c>
      <c r="F15" s="190"/>
      <c r="G15" s="190">
        <v>80</v>
      </c>
      <c r="H15" s="190"/>
      <c r="I15" s="190"/>
      <c r="J15" s="190"/>
      <c r="K15" s="190">
        <v>1000</v>
      </c>
      <c r="L15" s="190">
        <v>3855</v>
      </c>
      <c r="M15" s="190">
        <v>300</v>
      </c>
      <c r="N15" s="190"/>
      <c r="O15" s="190">
        <v>897</v>
      </c>
      <c r="P15" s="190"/>
      <c r="Q15" s="190"/>
      <c r="R15" s="190"/>
    </row>
    <row r="16" spans="1:18" ht="20.100000000000001" customHeight="1">
      <c r="A16" s="188" t="s">
        <v>91</v>
      </c>
      <c r="B16" s="189" t="s">
        <v>123</v>
      </c>
      <c r="C16" s="190">
        <f t="shared" si="1"/>
        <v>1795</v>
      </c>
      <c r="D16" s="190"/>
      <c r="E16" s="190"/>
      <c r="F16" s="190"/>
      <c r="G16" s="190"/>
      <c r="H16" s="190"/>
      <c r="I16" s="190"/>
      <c r="J16" s="190"/>
      <c r="K16" s="190"/>
      <c r="L16" s="190">
        <v>0</v>
      </c>
      <c r="M16" s="190"/>
      <c r="N16" s="190"/>
      <c r="O16" s="190">
        <v>1795</v>
      </c>
      <c r="P16" s="190"/>
      <c r="Q16" s="190"/>
      <c r="R16" s="190"/>
    </row>
    <row r="17" spans="1:18" ht="20.100000000000001" customHeight="1">
      <c r="A17" s="188" t="s">
        <v>92</v>
      </c>
      <c r="B17" s="189" t="s">
        <v>124</v>
      </c>
      <c r="C17" s="190">
        <f t="shared" si="1"/>
        <v>706</v>
      </c>
      <c r="D17" s="190"/>
      <c r="E17" s="190"/>
      <c r="F17" s="190"/>
      <c r="G17" s="190">
        <v>100</v>
      </c>
      <c r="H17" s="190"/>
      <c r="I17" s="190"/>
      <c r="J17" s="190"/>
      <c r="K17" s="190"/>
      <c r="L17" s="190">
        <v>0</v>
      </c>
      <c r="M17" s="190"/>
      <c r="N17" s="190"/>
      <c r="O17" s="190">
        <v>606</v>
      </c>
      <c r="P17" s="190"/>
      <c r="Q17" s="190"/>
      <c r="R17" s="190"/>
    </row>
    <row r="18" spans="1:18" ht="20.100000000000001" customHeight="1">
      <c r="A18" s="188" t="s">
        <v>93</v>
      </c>
      <c r="B18" s="189" t="s">
        <v>125</v>
      </c>
      <c r="C18" s="190">
        <f t="shared" si="1"/>
        <v>794</v>
      </c>
      <c r="D18" s="190"/>
      <c r="E18" s="190"/>
      <c r="F18" s="190"/>
      <c r="G18" s="190"/>
      <c r="H18" s="190"/>
      <c r="I18" s="190"/>
      <c r="J18" s="190"/>
      <c r="K18" s="190"/>
      <c r="L18" s="190">
        <v>0</v>
      </c>
      <c r="M18" s="190"/>
      <c r="N18" s="190"/>
      <c r="O18" s="190">
        <v>569</v>
      </c>
      <c r="P18" s="190">
        <v>205</v>
      </c>
      <c r="Q18" s="190">
        <v>20</v>
      </c>
      <c r="R18" s="190"/>
    </row>
    <row r="19" spans="1:18" ht="20.100000000000001" customHeight="1">
      <c r="A19" s="188" t="s">
        <v>94</v>
      </c>
      <c r="B19" s="189" t="s">
        <v>126</v>
      </c>
      <c r="C19" s="190">
        <f t="shared" si="1"/>
        <v>3178</v>
      </c>
      <c r="D19" s="190">
        <v>780</v>
      </c>
      <c r="E19" s="190"/>
      <c r="F19" s="190"/>
      <c r="G19" s="190">
        <v>200</v>
      </c>
      <c r="H19" s="190"/>
      <c r="I19" s="190"/>
      <c r="J19" s="190"/>
      <c r="K19" s="190"/>
      <c r="L19" s="190">
        <v>0</v>
      </c>
      <c r="M19" s="190"/>
      <c r="N19" s="190"/>
      <c r="O19" s="190">
        <v>1613</v>
      </c>
      <c r="P19" s="190">
        <v>135</v>
      </c>
      <c r="Q19" s="190"/>
      <c r="R19" s="190">
        <v>450</v>
      </c>
    </row>
    <row r="20" spans="1:18" ht="20.100000000000001" customHeight="1">
      <c r="A20" s="188" t="s">
        <v>95</v>
      </c>
      <c r="B20" s="189" t="s">
        <v>127</v>
      </c>
      <c r="C20" s="190">
        <f t="shared" si="1"/>
        <v>1064</v>
      </c>
      <c r="D20" s="190"/>
      <c r="E20" s="190"/>
      <c r="F20" s="190"/>
      <c r="G20" s="190"/>
      <c r="H20" s="190">
        <v>245</v>
      </c>
      <c r="I20" s="190"/>
      <c r="J20" s="190"/>
      <c r="K20" s="190"/>
      <c r="L20" s="190">
        <v>0</v>
      </c>
      <c r="M20" s="190"/>
      <c r="N20" s="190"/>
      <c r="O20" s="190">
        <v>799</v>
      </c>
      <c r="P20" s="190"/>
      <c r="Q20" s="190">
        <v>20</v>
      </c>
      <c r="R20" s="190"/>
    </row>
    <row r="21" spans="1:18" ht="20.100000000000001" customHeight="1">
      <c r="A21" s="188" t="s">
        <v>96</v>
      </c>
      <c r="B21" s="189" t="s">
        <v>128</v>
      </c>
      <c r="C21" s="190">
        <f t="shared" si="1"/>
        <v>933</v>
      </c>
      <c r="D21" s="190"/>
      <c r="E21" s="190"/>
      <c r="F21" s="190"/>
      <c r="G21" s="190"/>
      <c r="H21" s="190"/>
      <c r="I21" s="190"/>
      <c r="J21" s="190"/>
      <c r="K21" s="190"/>
      <c r="L21" s="190">
        <v>0</v>
      </c>
      <c r="M21" s="190"/>
      <c r="N21" s="190"/>
      <c r="O21" s="190">
        <v>893</v>
      </c>
      <c r="P21" s="190"/>
      <c r="Q21" s="190">
        <v>40</v>
      </c>
      <c r="R21" s="190"/>
    </row>
    <row r="22" spans="1:18" ht="20.100000000000001" customHeight="1">
      <c r="A22" s="188" t="s">
        <v>97</v>
      </c>
      <c r="B22" s="189" t="s">
        <v>129</v>
      </c>
      <c r="C22" s="190">
        <f t="shared" si="1"/>
        <v>26013</v>
      </c>
      <c r="D22" s="190">
        <v>25258</v>
      </c>
      <c r="E22" s="190"/>
      <c r="F22" s="190"/>
      <c r="G22" s="190"/>
      <c r="H22" s="190"/>
      <c r="I22" s="190"/>
      <c r="J22" s="190"/>
      <c r="K22" s="190"/>
      <c r="L22" s="190">
        <v>0</v>
      </c>
      <c r="M22" s="190"/>
      <c r="N22" s="190"/>
      <c r="O22" s="190">
        <v>755</v>
      </c>
      <c r="P22" s="190"/>
      <c r="Q22" s="190"/>
      <c r="R22" s="190"/>
    </row>
    <row r="23" spans="1:18" ht="39.950000000000003" customHeight="1">
      <c r="A23" s="188" t="s">
        <v>98</v>
      </c>
      <c r="B23" s="189" t="s">
        <v>130</v>
      </c>
      <c r="C23" s="190">
        <f t="shared" si="1"/>
        <v>16648</v>
      </c>
      <c r="D23" s="190"/>
      <c r="E23" s="190"/>
      <c r="F23" s="190">
        <v>774</v>
      </c>
      <c r="G23" s="190"/>
      <c r="H23" s="190"/>
      <c r="I23" s="190"/>
      <c r="J23" s="190"/>
      <c r="K23" s="190"/>
      <c r="L23" s="190">
        <v>0</v>
      </c>
      <c r="M23" s="190"/>
      <c r="N23" s="190"/>
      <c r="O23" s="190">
        <v>1145</v>
      </c>
      <c r="P23" s="190">
        <v>14409</v>
      </c>
      <c r="Q23" s="190">
        <v>20</v>
      </c>
      <c r="R23" s="190">
        <v>300</v>
      </c>
    </row>
    <row r="24" spans="1:18" ht="39.950000000000003" customHeight="1">
      <c r="A24" s="188" t="s">
        <v>99</v>
      </c>
      <c r="B24" s="189" t="s">
        <v>131</v>
      </c>
      <c r="C24" s="190">
        <f t="shared" si="1"/>
        <v>1447</v>
      </c>
      <c r="D24" s="190"/>
      <c r="E24" s="190"/>
      <c r="F24" s="190"/>
      <c r="G24" s="190"/>
      <c r="H24" s="190"/>
      <c r="I24" s="190"/>
      <c r="J24" s="190"/>
      <c r="K24" s="190">
        <v>95</v>
      </c>
      <c r="L24" s="190">
        <v>278</v>
      </c>
      <c r="M24" s="190"/>
      <c r="N24" s="190"/>
      <c r="O24" s="190">
        <v>1054</v>
      </c>
      <c r="P24" s="190"/>
      <c r="Q24" s="190">
        <v>20</v>
      </c>
      <c r="R24" s="190"/>
    </row>
    <row r="25" spans="1:18" ht="20.100000000000001" customHeight="1">
      <c r="A25" s="188" t="s">
        <v>100</v>
      </c>
      <c r="B25" s="189" t="s">
        <v>132</v>
      </c>
      <c r="C25" s="190">
        <f t="shared" si="1"/>
        <v>40</v>
      </c>
      <c r="D25" s="190"/>
      <c r="E25" s="190"/>
      <c r="F25" s="190"/>
      <c r="G25" s="190"/>
      <c r="H25" s="190"/>
      <c r="I25" s="190"/>
      <c r="J25" s="190"/>
      <c r="K25" s="190"/>
      <c r="L25" s="190">
        <v>0</v>
      </c>
      <c r="M25" s="190"/>
      <c r="N25" s="190"/>
      <c r="O25" s="190">
        <v>40</v>
      </c>
      <c r="P25" s="190"/>
      <c r="Q25" s="190"/>
      <c r="R25" s="190"/>
    </row>
    <row r="26" spans="1:18" ht="20.100000000000001" customHeight="1">
      <c r="A26" s="188" t="s">
        <v>133</v>
      </c>
      <c r="B26" s="189" t="s">
        <v>134</v>
      </c>
      <c r="C26" s="190">
        <f t="shared" si="1"/>
        <v>11853</v>
      </c>
      <c r="D26" s="190"/>
      <c r="E26" s="190"/>
      <c r="F26" s="190"/>
      <c r="G26" s="190">
        <v>738</v>
      </c>
      <c r="H26" s="190"/>
      <c r="I26" s="190"/>
      <c r="J26" s="190"/>
      <c r="K26" s="190"/>
      <c r="L26" s="190">
        <v>0</v>
      </c>
      <c r="M26" s="190"/>
      <c r="N26" s="190"/>
      <c r="O26" s="190">
        <v>10859</v>
      </c>
      <c r="P26" s="190"/>
      <c r="Q26" s="190">
        <v>256</v>
      </c>
      <c r="R26" s="190"/>
    </row>
    <row r="27" spans="1:18" ht="20.100000000000001" customHeight="1">
      <c r="A27" s="188" t="s">
        <v>135</v>
      </c>
      <c r="B27" s="189" t="s">
        <v>136</v>
      </c>
      <c r="C27" s="190">
        <f t="shared" si="1"/>
        <v>2722</v>
      </c>
      <c r="D27" s="190"/>
      <c r="E27" s="190"/>
      <c r="F27" s="190"/>
      <c r="G27" s="190"/>
      <c r="H27" s="190"/>
      <c r="I27" s="190"/>
      <c r="J27" s="190"/>
      <c r="K27" s="190"/>
      <c r="L27" s="190">
        <v>0</v>
      </c>
      <c r="M27" s="190"/>
      <c r="N27" s="190"/>
      <c r="O27" s="190">
        <v>1248</v>
      </c>
      <c r="P27" s="190">
        <f>620+854</f>
        <v>1474</v>
      </c>
      <c r="Q27" s="190"/>
      <c r="R27" s="190"/>
    </row>
    <row r="28" spans="1:18" ht="20.100000000000001" customHeight="1">
      <c r="A28" s="188" t="s">
        <v>137</v>
      </c>
      <c r="B28" s="189" t="s">
        <v>138</v>
      </c>
      <c r="C28" s="190">
        <f t="shared" si="1"/>
        <v>1424</v>
      </c>
      <c r="D28" s="190"/>
      <c r="E28" s="190"/>
      <c r="F28" s="190"/>
      <c r="G28" s="190"/>
      <c r="H28" s="190"/>
      <c r="I28" s="190"/>
      <c r="J28" s="190"/>
      <c r="K28" s="190"/>
      <c r="L28" s="190">
        <v>0</v>
      </c>
      <c r="M28" s="190"/>
      <c r="N28" s="190"/>
      <c r="O28" s="190">
        <v>1424</v>
      </c>
      <c r="P28" s="190"/>
      <c r="Q28" s="190"/>
      <c r="R28" s="190"/>
    </row>
    <row r="29" spans="1:18" ht="20.100000000000001" customHeight="1">
      <c r="A29" s="188" t="s">
        <v>139</v>
      </c>
      <c r="B29" s="189" t="s">
        <v>140</v>
      </c>
      <c r="C29" s="190">
        <f t="shared" si="1"/>
        <v>1039</v>
      </c>
      <c r="D29" s="190"/>
      <c r="E29" s="190"/>
      <c r="F29" s="190"/>
      <c r="G29" s="190"/>
      <c r="H29" s="190"/>
      <c r="I29" s="190"/>
      <c r="J29" s="190"/>
      <c r="K29" s="190"/>
      <c r="L29" s="190">
        <v>0</v>
      </c>
      <c r="M29" s="190"/>
      <c r="N29" s="190"/>
      <c r="O29" s="190">
        <v>964</v>
      </c>
      <c r="P29" s="190">
        <v>75</v>
      </c>
      <c r="Q29" s="190"/>
      <c r="R29" s="190"/>
    </row>
    <row r="30" spans="1:18" ht="20.100000000000001" customHeight="1">
      <c r="A30" s="188" t="s">
        <v>141</v>
      </c>
      <c r="B30" s="189" t="s">
        <v>142</v>
      </c>
      <c r="C30" s="190">
        <f t="shared" si="1"/>
        <v>1737</v>
      </c>
      <c r="D30" s="190"/>
      <c r="E30" s="190"/>
      <c r="F30" s="190"/>
      <c r="G30" s="190"/>
      <c r="H30" s="190"/>
      <c r="I30" s="190"/>
      <c r="J30" s="190"/>
      <c r="K30" s="190"/>
      <c r="L30" s="190">
        <v>0</v>
      </c>
      <c r="M30" s="190"/>
      <c r="N30" s="190"/>
      <c r="O30" s="190">
        <v>1437</v>
      </c>
      <c r="P30" s="190"/>
      <c r="Q30" s="190"/>
      <c r="R30" s="190">
        <v>300</v>
      </c>
    </row>
    <row r="31" spans="1:18" ht="20.100000000000001" customHeight="1">
      <c r="A31" s="188" t="s">
        <v>143</v>
      </c>
      <c r="B31" s="189" t="s">
        <v>144</v>
      </c>
      <c r="C31" s="190">
        <f t="shared" si="1"/>
        <v>694</v>
      </c>
      <c r="D31" s="190"/>
      <c r="E31" s="190"/>
      <c r="F31" s="190"/>
      <c r="G31" s="190"/>
      <c r="H31" s="190"/>
      <c r="I31" s="190"/>
      <c r="J31" s="190"/>
      <c r="K31" s="190"/>
      <c r="L31" s="190">
        <v>0</v>
      </c>
      <c r="M31" s="190"/>
      <c r="N31" s="190"/>
      <c r="O31" s="190">
        <v>694</v>
      </c>
      <c r="P31" s="190"/>
      <c r="Q31" s="190"/>
      <c r="R31" s="190"/>
    </row>
    <row r="32" spans="1:18" ht="20.100000000000001" customHeight="1">
      <c r="A32" s="188" t="s">
        <v>145</v>
      </c>
      <c r="B32" s="189" t="s">
        <v>146</v>
      </c>
      <c r="C32" s="190">
        <f t="shared" si="1"/>
        <v>100</v>
      </c>
      <c r="D32" s="190"/>
      <c r="E32" s="190"/>
      <c r="F32" s="190"/>
      <c r="G32" s="190"/>
      <c r="H32" s="190"/>
      <c r="I32" s="190"/>
      <c r="J32" s="190"/>
      <c r="K32" s="190"/>
      <c r="L32" s="190">
        <v>0</v>
      </c>
      <c r="M32" s="190"/>
      <c r="N32" s="190"/>
      <c r="O32" s="190"/>
      <c r="P32" s="190"/>
      <c r="Q32" s="190"/>
      <c r="R32" s="190">
        <v>100</v>
      </c>
    </row>
    <row r="33" spans="1:18" ht="20.100000000000001" customHeight="1">
      <c r="A33" s="188" t="s">
        <v>147</v>
      </c>
      <c r="B33" s="189" t="s">
        <v>148</v>
      </c>
      <c r="C33" s="190">
        <f t="shared" si="1"/>
        <v>197</v>
      </c>
      <c r="D33" s="190"/>
      <c r="E33" s="190"/>
      <c r="F33" s="190"/>
      <c r="G33" s="190"/>
      <c r="H33" s="190"/>
      <c r="I33" s="190"/>
      <c r="J33" s="190"/>
      <c r="K33" s="190"/>
      <c r="L33" s="190">
        <v>0</v>
      </c>
      <c r="M33" s="190"/>
      <c r="N33" s="190"/>
      <c r="O33" s="190"/>
      <c r="P33" s="190"/>
      <c r="Q33" s="190"/>
      <c r="R33" s="190">
        <v>197</v>
      </c>
    </row>
    <row r="34" spans="1:18" ht="20.100000000000001" customHeight="1">
      <c r="A34" s="188" t="s">
        <v>149</v>
      </c>
      <c r="B34" s="191" t="s">
        <v>150</v>
      </c>
      <c r="C34" s="190">
        <f t="shared" si="1"/>
        <v>140</v>
      </c>
      <c r="D34" s="190"/>
      <c r="E34" s="190"/>
      <c r="F34" s="190"/>
      <c r="G34" s="190"/>
      <c r="H34" s="190"/>
      <c r="I34" s="190"/>
      <c r="J34" s="190"/>
      <c r="K34" s="190"/>
      <c r="L34" s="190">
        <v>0</v>
      </c>
      <c r="M34" s="190"/>
      <c r="N34" s="190"/>
      <c r="O34" s="190"/>
      <c r="P34" s="190"/>
      <c r="Q34" s="190"/>
      <c r="R34" s="190">
        <v>140</v>
      </c>
    </row>
    <row r="35" spans="1:18" ht="39.950000000000003" customHeight="1">
      <c r="A35" s="188" t="s">
        <v>151</v>
      </c>
      <c r="B35" s="191" t="s">
        <v>152</v>
      </c>
      <c r="C35" s="190">
        <f t="shared" si="1"/>
        <v>200</v>
      </c>
      <c r="D35" s="190"/>
      <c r="E35" s="190"/>
      <c r="F35" s="190"/>
      <c r="G35" s="190"/>
      <c r="H35" s="190"/>
      <c r="I35" s="190"/>
      <c r="J35" s="190"/>
      <c r="K35" s="190"/>
      <c r="L35" s="190">
        <v>0</v>
      </c>
      <c r="M35" s="190"/>
      <c r="N35" s="190"/>
      <c r="O35" s="190"/>
      <c r="P35" s="190"/>
      <c r="Q35" s="190"/>
      <c r="R35" s="190">
        <v>200</v>
      </c>
    </row>
    <row r="36" spans="1:18" ht="20.100000000000001" customHeight="1">
      <c r="A36" s="188" t="s">
        <v>153</v>
      </c>
      <c r="B36" s="191" t="s">
        <v>154</v>
      </c>
      <c r="C36" s="190">
        <f t="shared" si="1"/>
        <v>11</v>
      </c>
      <c r="D36" s="190"/>
      <c r="E36" s="190"/>
      <c r="F36" s="190"/>
      <c r="G36" s="190"/>
      <c r="H36" s="190"/>
      <c r="I36" s="190"/>
      <c r="J36" s="190"/>
      <c r="K36" s="190"/>
      <c r="L36" s="190">
        <v>0</v>
      </c>
      <c r="M36" s="190"/>
      <c r="N36" s="190"/>
      <c r="O36" s="190"/>
      <c r="P36" s="190"/>
      <c r="Q36" s="190"/>
      <c r="R36" s="190">
        <v>11</v>
      </c>
    </row>
    <row r="37" spans="1:18" ht="39.950000000000003" customHeight="1">
      <c r="A37" s="188" t="s">
        <v>155</v>
      </c>
      <c r="B37" s="191" t="s">
        <v>156</v>
      </c>
      <c r="C37" s="190">
        <f t="shared" ref="C37:C80" si="2">SUM(D37:R37)-M37-N37</f>
        <v>200</v>
      </c>
      <c r="D37" s="190"/>
      <c r="E37" s="190"/>
      <c r="F37" s="190"/>
      <c r="G37" s="190"/>
      <c r="H37" s="190"/>
      <c r="I37" s="190"/>
      <c r="J37" s="190"/>
      <c r="K37" s="190"/>
      <c r="L37" s="190">
        <v>0</v>
      </c>
      <c r="M37" s="190"/>
      <c r="N37" s="190"/>
      <c r="O37" s="190"/>
      <c r="P37" s="190"/>
      <c r="Q37" s="190"/>
      <c r="R37" s="190">
        <v>200</v>
      </c>
    </row>
    <row r="38" spans="1:18" ht="39.950000000000003" customHeight="1">
      <c r="A38" s="188" t="s">
        <v>157</v>
      </c>
      <c r="B38" s="189" t="s">
        <v>158</v>
      </c>
      <c r="C38" s="190">
        <f t="shared" si="2"/>
        <v>3774</v>
      </c>
      <c r="D38" s="190"/>
      <c r="E38" s="190"/>
      <c r="F38" s="190"/>
      <c r="G38" s="190"/>
      <c r="H38" s="190">
        <v>1930</v>
      </c>
      <c r="I38" s="190">
        <v>1544</v>
      </c>
      <c r="J38" s="190">
        <v>300</v>
      </c>
      <c r="K38" s="190"/>
      <c r="L38" s="190">
        <v>0</v>
      </c>
      <c r="M38" s="190"/>
      <c r="N38" s="190"/>
      <c r="O38" s="190"/>
      <c r="P38" s="190"/>
      <c r="Q38" s="190"/>
      <c r="R38" s="190"/>
    </row>
    <row r="39" spans="1:18" ht="39.950000000000003" customHeight="1">
      <c r="A39" s="188" t="s">
        <v>159</v>
      </c>
      <c r="B39" s="189" t="s">
        <v>160</v>
      </c>
      <c r="C39" s="190">
        <f t="shared" si="2"/>
        <v>2144</v>
      </c>
      <c r="D39" s="190"/>
      <c r="E39" s="190"/>
      <c r="F39" s="190"/>
      <c r="G39" s="190"/>
      <c r="H39" s="190"/>
      <c r="I39" s="190"/>
      <c r="J39" s="190"/>
      <c r="K39" s="190"/>
      <c r="L39" s="190">
        <v>2144</v>
      </c>
      <c r="M39" s="190"/>
      <c r="N39" s="190">
        <v>2144</v>
      </c>
      <c r="O39" s="190"/>
      <c r="P39" s="190"/>
      <c r="Q39" s="190"/>
      <c r="R39" s="190"/>
    </row>
    <row r="40" spans="1:18" ht="20.100000000000001" customHeight="1">
      <c r="A40" s="188" t="s">
        <v>161</v>
      </c>
      <c r="B40" s="189" t="s">
        <v>162</v>
      </c>
      <c r="C40" s="190">
        <f t="shared" si="2"/>
        <v>1920</v>
      </c>
      <c r="D40" s="190"/>
      <c r="E40" s="190"/>
      <c r="F40" s="190"/>
      <c r="G40" s="190">
        <v>1920</v>
      </c>
      <c r="H40" s="190"/>
      <c r="I40" s="190"/>
      <c r="J40" s="190"/>
      <c r="K40" s="190"/>
      <c r="L40" s="190">
        <v>0</v>
      </c>
      <c r="M40" s="190"/>
      <c r="N40" s="190"/>
      <c r="O40" s="190"/>
      <c r="P40" s="190"/>
      <c r="Q40" s="190"/>
      <c r="R40" s="190"/>
    </row>
    <row r="41" spans="1:18" ht="20.100000000000001" customHeight="1">
      <c r="A41" s="188" t="s">
        <v>163</v>
      </c>
      <c r="B41" s="189" t="s">
        <v>164</v>
      </c>
      <c r="C41" s="190">
        <f t="shared" si="2"/>
        <v>9836</v>
      </c>
      <c r="D41" s="190"/>
      <c r="E41" s="190"/>
      <c r="F41" s="190"/>
      <c r="G41" s="190">
        <f>8036+1800</f>
        <v>9836</v>
      </c>
      <c r="H41" s="190"/>
      <c r="I41" s="190"/>
      <c r="J41" s="190"/>
      <c r="K41" s="190"/>
      <c r="L41" s="190">
        <v>0</v>
      </c>
      <c r="M41" s="190"/>
      <c r="N41" s="190"/>
      <c r="O41" s="190"/>
      <c r="P41" s="190"/>
      <c r="Q41" s="190"/>
      <c r="R41" s="190"/>
    </row>
    <row r="42" spans="1:18" ht="20.100000000000001" customHeight="1">
      <c r="A42" s="188" t="s">
        <v>165</v>
      </c>
      <c r="B42" s="191" t="s">
        <v>166</v>
      </c>
      <c r="C42" s="190">
        <f t="shared" si="2"/>
        <v>1500</v>
      </c>
      <c r="D42" s="190"/>
      <c r="E42" s="190"/>
      <c r="F42" s="190"/>
      <c r="G42" s="190"/>
      <c r="H42" s="190"/>
      <c r="I42" s="190"/>
      <c r="J42" s="190"/>
      <c r="K42" s="190"/>
      <c r="L42" s="190">
        <v>0</v>
      </c>
      <c r="M42" s="190"/>
      <c r="N42" s="190"/>
      <c r="O42" s="190"/>
      <c r="P42" s="190">
        <v>1500</v>
      </c>
      <c r="Q42" s="190"/>
      <c r="R42" s="190"/>
    </row>
    <row r="43" spans="1:18" ht="20.100000000000001" customHeight="1">
      <c r="A43" s="188" t="s">
        <v>167</v>
      </c>
      <c r="B43" s="191" t="s">
        <v>168</v>
      </c>
      <c r="C43" s="190">
        <f t="shared" si="2"/>
        <v>55</v>
      </c>
      <c r="D43" s="190"/>
      <c r="E43" s="190"/>
      <c r="F43" s="190"/>
      <c r="G43" s="190"/>
      <c r="H43" s="190"/>
      <c r="I43" s="190"/>
      <c r="J43" s="190"/>
      <c r="K43" s="190"/>
      <c r="L43" s="190">
        <v>55</v>
      </c>
      <c r="M43" s="190"/>
      <c r="N43" s="190">
        <v>55</v>
      </c>
      <c r="O43" s="190"/>
      <c r="P43" s="190"/>
      <c r="Q43" s="190"/>
      <c r="R43" s="190"/>
    </row>
    <row r="44" spans="1:18" ht="34.5">
      <c r="A44" s="188" t="s">
        <v>169</v>
      </c>
      <c r="B44" s="191" t="s">
        <v>170</v>
      </c>
      <c r="C44" s="190">
        <f t="shared" si="2"/>
        <v>842</v>
      </c>
      <c r="D44" s="190">
        <v>842</v>
      </c>
      <c r="E44" s="190"/>
      <c r="F44" s="190"/>
      <c r="G44" s="190"/>
      <c r="H44" s="190"/>
      <c r="I44" s="190"/>
      <c r="J44" s="190"/>
      <c r="K44" s="190"/>
      <c r="L44" s="190">
        <v>0</v>
      </c>
      <c r="M44" s="190"/>
      <c r="N44" s="190"/>
      <c r="O44" s="190"/>
      <c r="P44" s="190"/>
      <c r="Q44" s="190"/>
      <c r="R44" s="190"/>
    </row>
    <row r="45" spans="1:18" ht="39.950000000000003" customHeight="1">
      <c r="A45" s="188" t="s">
        <v>171</v>
      </c>
      <c r="B45" s="191" t="s">
        <v>172</v>
      </c>
      <c r="C45" s="190">
        <f t="shared" si="2"/>
        <v>1661</v>
      </c>
      <c r="D45" s="190">
        <v>1661</v>
      </c>
      <c r="E45" s="190"/>
      <c r="F45" s="190"/>
      <c r="G45" s="190"/>
      <c r="H45" s="190"/>
      <c r="I45" s="190"/>
      <c r="J45" s="190"/>
      <c r="K45" s="190"/>
      <c r="L45" s="190">
        <v>0</v>
      </c>
      <c r="M45" s="190"/>
      <c r="N45" s="190"/>
      <c r="O45" s="190"/>
      <c r="P45" s="190"/>
      <c r="Q45" s="190"/>
      <c r="R45" s="190"/>
    </row>
    <row r="46" spans="1:18" ht="39.950000000000003" customHeight="1">
      <c r="A46" s="188" t="s">
        <v>173</v>
      </c>
      <c r="B46" s="189" t="s">
        <v>174</v>
      </c>
      <c r="C46" s="190">
        <f t="shared" si="2"/>
        <v>3045</v>
      </c>
      <c r="D46" s="190">
        <v>3045</v>
      </c>
      <c r="E46" s="190"/>
      <c r="F46" s="190"/>
      <c r="G46" s="190"/>
      <c r="H46" s="190"/>
      <c r="I46" s="190"/>
      <c r="J46" s="190"/>
      <c r="K46" s="190"/>
      <c r="L46" s="190">
        <v>0</v>
      </c>
      <c r="M46" s="190"/>
      <c r="N46" s="190"/>
      <c r="O46" s="190"/>
      <c r="P46" s="190"/>
      <c r="Q46" s="190"/>
      <c r="R46" s="190"/>
    </row>
    <row r="47" spans="1:18" ht="20.100000000000001" customHeight="1">
      <c r="A47" s="188" t="s">
        <v>175</v>
      </c>
      <c r="B47" s="189" t="s">
        <v>176</v>
      </c>
      <c r="C47" s="190">
        <f t="shared" si="2"/>
        <v>1968</v>
      </c>
      <c r="D47" s="190">
        <v>1968</v>
      </c>
      <c r="E47" s="190"/>
      <c r="F47" s="190"/>
      <c r="G47" s="190"/>
      <c r="H47" s="190"/>
      <c r="I47" s="190"/>
      <c r="J47" s="190"/>
      <c r="K47" s="190"/>
      <c r="L47" s="190">
        <v>0</v>
      </c>
      <c r="M47" s="190"/>
      <c r="N47" s="190"/>
      <c r="O47" s="190"/>
      <c r="P47" s="190"/>
      <c r="Q47" s="190"/>
      <c r="R47" s="190"/>
    </row>
    <row r="48" spans="1:18" ht="20.100000000000001" customHeight="1">
      <c r="A48" s="188" t="s">
        <v>177</v>
      </c>
      <c r="B48" s="189" t="s">
        <v>178</v>
      </c>
      <c r="C48" s="190">
        <f t="shared" si="2"/>
        <v>1732</v>
      </c>
      <c r="D48" s="190">
        <v>1732</v>
      </c>
      <c r="E48" s="190"/>
      <c r="F48" s="190"/>
      <c r="G48" s="190"/>
      <c r="H48" s="190"/>
      <c r="I48" s="190"/>
      <c r="J48" s="190"/>
      <c r="K48" s="190"/>
      <c r="L48" s="190">
        <v>0</v>
      </c>
      <c r="M48" s="190"/>
      <c r="N48" s="190"/>
      <c r="O48" s="190"/>
      <c r="P48" s="190"/>
      <c r="Q48" s="190"/>
      <c r="R48" s="190"/>
    </row>
    <row r="49" spans="1:18" ht="39.950000000000003" customHeight="1">
      <c r="A49" s="188" t="s">
        <v>179</v>
      </c>
      <c r="B49" s="189" t="s">
        <v>180</v>
      </c>
      <c r="C49" s="190">
        <f t="shared" si="2"/>
        <v>3443</v>
      </c>
      <c r="D49" s="190">
        <v>3443</v>
      </c>
      <c r="E49" s="190"/>
      <c r="F49" s="190"/>
      <c r="G49" s="190"/>
      <c r="H49" s="190"/>
      <c r="I49" s="190"/>
      <c r="J49" s="190"/>
      <c r="K49" s="190"/>
      <c r="L49" s="190">
        <v>0</v>
      </c>
      <c r="M49" s="190"/>
      <c r="N49" s="190"/>
      <c r="O49" s="190"/>
      <c r="P49" s="190"/>
      <c r="Q49" s="190"/>
      <c r="R49" s="190"/>
    </row>
    <row r="50" spans="1:18" ht="20.100000000000001" customHeight="1">
      <c r="A50" s="188" t="s">
        <v>181</v>
      </c>
      <c r="B50" s="189" t="s">
        <v>182</v>
      </c>
      <c r="C50" s="190">
        <f t="shared" si="2"/>
        <v>1452</v>
      </c>
      <c r="D50" s="190">
        <v>1452</v>
      </c>
      <c r="E50" s="190"/>
      <c r="F50" s="190"/>
      <c r="G50" s="190"/>
      <c r="H50" s="190"/>
      <c r="I50" s="190"/>
      <c r="J50" s="190"/>
      <c r="K50" s="190"/>
      <c r="L50" s="190">
        <v>0</v>
      </c>
      <c r="M50" s="190"/>
      <c r="N50" s="190"/>
      <c r="O50" s="190"/>
      <c r="P50" s="190"/>
      <c r="Q50" s="190"/>
      <c r="R50" s="190"/>
    </row>
    <row r="51" spans="1:18" ht="39.950000000000003" customHeight="1">
      <c r="A51" s="188" t="s">
        <v>183</v>
      </c>
      <c r="B51" s="189" t="s">
        <v>184</v>
      </c>
      <c r="C51" s="190">
        <f t="shared" si="2"/>
        <v>7118</v>
      </c>
      <c r="D51" s="190">
        <v>7118</v>
      </c>
      <c r="E51" s="190"/>
      <c r="F51" s="190"/>
      <c r="G51" s="190"/>
      <c r="H51" s="190"/>
      <c r="I51" s="190"/>
      <c r="J51" s="190"/>
      <c r="K51" s="190"/>
      <c r="L51" s="190">
        <v>0</v>
      </c>
      <c r="M51" s="190"/>
      <c r="N51" s="190"/>
      <c r="O51" s="190"/>
      <c r="P51" s="190"/>
      <c r="Q51" s="190"/>
      <c r="R51" s="190"/>
    </row>
    <row r="52" spans="1:18" ht="39.950000000000003" customHeight="1">
      <c r="A52" s="188" t="s">
        <v>185</v>
      </c>
      <c r="B52" s="189" t="s">
        <v>186</v>
      </c>
      <c r="C52" s="190">
        <f t="shared" si="2"/>
        <v>3489</v>
      </c>
      <c r="D52" s="190">
        <v>3489</v>
      </c>
      <c r="E52" s="190"/>
      <c r="F52" s="190"/>
      <c r="G52" s="190"/>
      <c r="H52" s="190"/>
      <c r="I52" s="190"/>
      <c r="J52" s="190"/>
      <c r="K52" s="190"/>
      <c r="L52" s="190">
        <v>0</v>
      </c>
      <c r="M52" s="190"/>
      <c r="N52" s="190"/>
      <c r="O52" s="190"/>
      <c r="P52" s="190"/>
      <c r="Q52" s="190"/>
      <c r="R52" s="190"/>
    </row>
    <row r="53" spans="1:18" ht="39.950000000000003" customHeight="1">
      <c r="A53" s="188" t="s">
        <v>187</v>
      </c>
      <c r="B53" s="189" t="s">
        <v>188</v>
      </c>
      <c r="C53" s="190">
        <f t="shared" si="2"/>
        <v>2497</v>
      </c>
      <c r="D53" s="190">
        <v>2497</v>
      </c>
      <c r="E53" s="190"/>
      <c r="F53" s="190"/>
      <c r="G53" s="190"/>
      <c r="H53" s="190"/>
      <c r="I53" s="190"/>
      <c r="J53" s="190"/>
      <c r="K53" s="190"/>
      <c r="L53" s="190">
        <v>0</v>
      </c>
      <c r="M53" s="190"/>
      <c r="N53" s="190"/>
      <c r="O53" s="190"/>
      <c r="P53" s="190"/>
      <c r="Q53" s="190"/>
      <c r="R53" s="190"/>
    </row>
    <row r="54" spans="1:18" ht="20.100000000000001" customHeight="1">
      <c r="A54" s="188" t="s">
        <v>189</v>
      </c>
      <c r="B54" s="189" t="s">
        <v>190</v>
      </c>
      <c r="C54" s="190">
        <f t="shared" si="2"/>
        <v>3981</v>
      </c>
      <c r="D54" s="190">
        <v>3981</v>
      </c>
      <c r="E54" s="190"/>
      <c r="F54" s="190"/>
      <c r="G54" s="190"/>
      <c r="H54" s="190"/>
      <c r="I54" s="190"/>
      <c r="J54" s="190"/>
      <c r="K54" s="190"/>
      <c r="L54" s="190">
        <v>0</v>
      </c>
      <c r="M54" s="190"/>
      <c r="N54" s="190"/>
      <c r="O54" s="190"/>
      <c r="P54" s="190"/>
      <c r="Q54" s="190"/>
      <c r="R54" s="190"/>
    </row>
    <row r="55" spans="1:18" ht="39.950000000000003" customHeight="1">
      <c r="A55" s="188" t="s">
        <v>191</v>
      </c>
      <c r="B55" s="189" t="s">
        <v>192</v>
      </c>
      <c r="C55" s="190">
        <f t="shared" si="2"/>
        <v>3628</v>
      </c>
      <c r="D55" s="190">
        <v>3628</v>
      </c>
      <c r="E55" s="190"/>
      <c r="F55" s="190"/>
      <c r="G55" s="190"/>
      <c r="H55" s="190"/>
      <c r="I55" s="190"/>
      <c r="J55" s="190"/>
      <c r="K55" s="190"/>
      <c r="L55" s="190">
        <v>0</v>
      </c>
      <c r="M55" s="190"/>
      <c r="N55" s="190"/>
      <c r="O55" s="190"/>
      <c r="P55" s="190"/>
      <c r="Q55" s="190"/>
      <c r="R55" s="190"/>
    </row>
    <row r="56" spans="1:18" ht="20.100000000000001" customHeight="1">
      <c r="A56" s="188" t="s">
        <v>193</v>
      </c>
      <c r="B56" s="189" t="s">
        <v>194</v>
      </c>
      <c r="C56" s="190">
        <f t="shared" si="2"/>
        <v>5923</v>
      </c>
      <c r="D56" s="190">
        <v>5923</v>
      </c>
      <c r="E56" s="190"/>
      <c r="F56" s="190"/>
      <c r="G56" s="190"/>
      <c r="H56" s="190"/>
      <c r="I56" s="190"/>
      <c r="J56" s="190"/>
      <c r="K56" s="190"/>
      <c r="L56" s="190">
        <v>0</v>
      </c>
      <c r="M56" s="190"/>
      <c r="N56" s="190"/>
      <c r="O56" s="190"/>
      <c r="P56" s="190"/>
      <c r="Q56" s="190"/>
      <c r="R56" s="190"/>
    </row>
    <row r="57" spans="1:18" ht="39.950000000000003" customHeight="1">
      <c r="A57" s="188" t="s">
        <v>195</v>
      </c>
      <c r="B57" s="189" t="s">
        <v>196</v>
      </c>
      <c r="C57" s="190">
        <f t="shared" si="2"/>
        <v>6387</v>
      </c>
      <c r="D57" s="190">
        <v>6387</v>
      </c>
      <c r="E57" s="190"/>
      <c r="F57" s="190"/>
      <c r="G57" s="190"/>
      <c r="H57" s="190"/>
      <c r="I57" s="190"/>
      <c r="J57" s="190"/>
      <c r="K57" s="190"/>
      <c r="L57" s="190">
        <v>0</v>
      </c>
      <c r="M57" s="190"/>
      <c r="N57" s="190"/>
      <c r="O57" s="190"/>
      <c r="P57" s="190"/>
      <c r="Q57" s="190"/>
      <c r="R57" s="190"/>
    </row>
    <row r="58" spans="1:18" ht="20.100000000000001" customHeight="1">
      <c r="A58" s="188" t="s">
        <v>197</v>
      </c>
      <c r="B58" s="189" t="s">
        <v>198</v>
      </c>
      <c r="C58" s="190">
        <f t="shared" si="2"/>
        <v>7706</v>
      </c>
      <c r="D58" s="190">
        <v>7706</v>
      </c>
      <c r="E58" s="190"/>
      <c r="F58" s="190"/>
      <c r="G58" s="190"/>
      <c r="H58" s="190"/>
      <c r="I58" s="190"/>
      <c r="J58" s="190"/>
      <c r="K58" s="190"/>
      <c r="L58" s="190">
        <v>0</v>
      </c>
      <c r="M58" s="190"/>
      <c r="N58" s="190"/>
      <c r="O58" s="190"/>
      <c r="P58" s="190"/>
      <c r="Q58" s="190"/>
      <c r="R58" s="190"/>
    </row>
    <row r="59" spans="1:18" ht="39.950000000000003" customHeight="1">
      <c r="A59" s="188" t="s">
        <v>199</v>
      </c>
      <c r="B59" s="189" t="s">
        <v>202</v>
      </c>
      <c r="C59" s="190">
        <f t="shared" si="2"/>
        <v>5371</v>
      </c>
      <c r="D59" s="190">
        <v>5371</v>
      </c>
      <c r="E59" s="190"/>
      <c r="F59" s="190"/>
      <c r="G59" s="190"/>
      <c r="H59" s="190"/>
      <c r="I59" s="190"/>
      <c r="J59" s="190"/>
      <c r="K59" s="190"/>
      <c r="L59" s="190">
        <v>0</v>
      </c>
      <c r="M59" s="190"/>
      <c r="N59" s="190"/>
      <c r="O59" s="190"/>
      <c r="P59" s="190"/>
      <c r="Q59" s="190"/>
      <c r="R59" s="190"/>
    </row>
    <row r="60" spans="1:18" ht="39.950000000000003" customHeight="1">
      <c r="A60" s="188" t="s">
        <v>200</v>
      </c>
      <c r="B60" s="189" t="s">
        <v>362</v>
      </c>
      <c r="C60" s="190">
        <f t="shared" si="2"/>
        <v>6175</v>
      </c>
      <c r="D60" s="190">
        <v>6175</v>
      </c>
      <c r="E60" s="190"/>
      <c r="F60" s="190"/>
      <c r="G60" s="190"/>
      <c r="H60" s="190"/>
      <c r="I60" s="190"/>
      <c r="J60" s="190"/>
      <c r="K60" s="190"/>
      <c r="L60" s="190">
        <v>0</v>
      </c>
      <c r="M60" s="190"/>
      <c r="N60" s="190"/>
      <c r="O60" s="190"/>
      <c r="P60" s="190"/>
      <c r="Q60" s="190"/>
      <c r="R60" s="190"/>
    </row>
    <row r="61" spans="1:18" ht="20.100000000000001" customHeight="1">
      <c r="A61" s="188" t="s">
        <v>201</v>
      </c>
      <c r="B61" s="189" t="s">
        <v>205</v>
      </c>
      <c r="C61" s="190">
        <f t="shared" si="2"/>
        <v>5782</v>
      </c>
      <c r="D61" s="190">
        <v>5782</v>
      </c>
      <c r="E61" s="190"/>
      <c r="F61" s="190"/>
      <c r="G61" s="190"/>
      <c r="H61" s="190"/>
      <c r="I61" s="190"/>
      <c r="J61" s="190"/>
      <c r="K61" s="190"/>
      <c r="L61" s="190">
        <v>0</v>
      </c>
      <c r="M61" s="190"/>
      <c r="N61" s="190"/>
      <c r="O61" s="190"/>
      <c r="P61" s="190"/>
      <c r="Q61" s="190"/>
      <c r="R61" s="190"/>
    </row>
    <row r="62" spans="1:18" ht="20.100000000000001" customHeight="1">
      <c r="A62" s="188" t="s">
        <v>203</v>
      </c>
      <c r="B62" s="189" t="s">
        <v>207</v>
      </c>
      <c r="C62" s="190">
        <f t="shared" si="2"/>
        <v>12516</v>
      </c>
      <c r="D62" s="190">
        <v>12516</v>
      </c>
      <c r="E62" s="190"/>
      <c r="F62" s="190"/>
      <c r="G62" s="190"/>
      <c r="H62" s="190"/>
      <c r="I62" s="190"/>
      <c r="J62" s="190"/>
      <c r="K62" s="190"/>
      <c r="L62" s="190">
        <v>0</v>
      </c>
      <c r="M62" s="190"/>
      <c r="N62" s="190"/>
      <c r="O62" s="190"/>
      <c r="P62" s="190"/>
      <c r="Q62" s="190"/>
      <c r="R62" s="190"/>
    </row>
    <row r="63" spans="1:18" ht="20.100000000000001" customHeight="1">
      <c r="A63" s="188" t="s">
        <v>204</v>
      </c>
      <c r="B63" s="189" t="s">
        <v>209</v>
      </c>
      <c r="C63" s="190">
        <f t="shared" si="2"/>
        <v>7958</v>
      </c>
      <c r="D63" s="190">
        <v>7958</v>
      </c>
      <c r="E63" s="190"/>
      <c r="F63" s="190"/>
      <c r="G63" s="190"/>
      <c r="H63" s="190"/>
      <c r="I63" s="190"/>
      <c r="J63" s="190"/>
      <c r="K63" s="190"/>
      <c r="L63" s="190">
        <v>0</v>
      </c>
      <c r="M63" s="190"/>
      <c r="N63" s="190"/>
      <c r="O63" s="190"/>
      <c r="P63" s="190"/>
      <c r="Q63" s="190"/>
      <c r="R63" s="190"/>
    </row>
    <row r="64" spans="1:18" ht="39.950000000000003" customHeight="1">
      <c r="A64" s="188" t="s">
        <v>206</v>
      </c>
      <c r="B64" s="189" t="s">
        <v>211</v>
      </c>
      <c r="C64" s="190">
        <f t="shared" si="2"/>
        <v>5879</v>
      </c>
      <c r="D64" s="190">
        <v>5879</v>
      </c>
      <c r="E64" s="190"/>
      <c r="F64" s="190"/>
      <c r="G64" s="190"/>
      <c r="H64" s="190"/>
      <c r="I64" s="190"/>
      <c r="J64" s="190"/>
      <c r="K64" s="190"/>
      <c r="L64" s="190">
        <v>0</v>
      </c>
      <c r="M64" s="190"/>
      <c r="N64" s="190"/>
      <c r="O64" s="190"/>
      <c r="P64" s="190"/>
      <c r="Q64" s="190"/>
      <c r="R64" s="190"/>
    </row>
    <row r="65" spans="1:18" ht="39.950000000000003" customHeight="1">
      <c r="A65" s="188" t="s">
        <v>208</v>
      </c>
      <c r="B65" s="189" t="s">
        <v>220</v>
      </c>
      <c r="C65" s="190">
        <f t="shared" si="2"/>
        <v>7670</v>
      </c>
      <c r="D65" s="190">
        <v>7670</v>
      </c>
      <c r="E65" s="190"/>
      <c r="F65" s="190"/>
      <c r="G65" s="190"/>
      <c r="H65" s="190"/>
      <c r="I65" s="190"/>
      <c r="J65" s="190"/>
      <c r="K65" s="190"/>
      <c r="L65" s="190">
        <v>0</v>
      </c>
      <c r="M65" s="190"/>
      <c r="N65" s="190"/>
      <c r="O65" s="190"/>
      <c r="P65" s="190"/>
      <c r="Q65" s="190"/>
      <c r="R65" s="190"/>
    </row>
    <row r="66" spans="1:18" ht="39.950000000000003" customHeight="1">
      <c r="A66" s="188" t="s">
        <v>210</v>
      </c>
      <c r="B66" s="189" t="s">
        <v>224</v>
      </c>
      <c r="C66" s="190">
        <f t="shared" si="2"/>
        <v>4722</v>
      </c>
      <c r="D66" s="190">
        <v>4722</v>
      </c>
      <c r="E66" s="190"/>
      <c r="F66" s="190"/>
      <c r="G66" s="190"/>
      <c r="H66" s="190"/>
      <c r="I66" s="190"/>
      <c r="J66" s="190"/>
      <c r="K66" s="190"/>
      <c r="L66" s="190">
        <v>0</v>
      </c>
      <c r="M66" s="190"/>
      <c r="N66" s="190"/>
      <c r="O66" s="190"/>
      <c r="P66" s="190"/>
      <c r="Q66" s="190"/>
      <c r="R66" s="190"/>
    </row>
    <row r="67" spans="1:18" ht="20.100000000000001" customHeight="1">
      <c r="A67" s="188" t="s">
        <v>212</v>
      </c>
      <c r="B67" s="189" t="s">
        <v>227</v>
      </c>
      <c r="C67" s="190">
        <f t="shared" si="2"/>
        <v>4214</v>
      </c>
      <c r="D67" s="190">
        <v>4214</v>
      </c>
      <c r="E67" s="190"/>
      <c r="F67" s="190"/>
      <c r="G67" s="190"/>
      <c r="H67" s="190"/>
      <c r="I67" s="190"/>
      <c r="J67" s="190"/>
      <c r="K67" s="190"/>
      <c r="L67" s="190">
        <v>0</v>
      </c>
      <c r="M67" s="190"/>
      <c r="N67" s="190"/>
      <c r="O67" s="190"/>
      <c r="P67" s="190"/>
      <c r="Q67" s="190"/>
      <c r="R67" s="190"/>
    </row>
    <row r="68" spans="1:18" ht="20.100000000000001" customHeight="1">
      <c r="A68" s="188" t="s">
        <v>214</v>
      </c>
      <c r="B68" s="189" t="s">
        <v>229</v>
      </c>
      <c r="C68" s="190">
        <f t="shared" si="2"/>
        <v>4055</v>
      </c>
      <c r="D68" s="190">
        <v>4055</v>
      </c>
      <c r="E68" s="190"/>
      <c r="F68" s="190"/>
      <c r="G68" s="190"/>
      <c r="H68" s="190"/>
      <c r="I68" s="190"/>
      <c r="J68" s="190"/>
      <c r="K68" s="190"/>
      <c r="L68" s="190">
        <v>0</v>
      </c>
      <c r="M68" s="190"/>
      <c r="N68" s="190"/>
      <c r="O68" s="190"/>
      <c r="P68" s="190"/>
      <c r="Q68" s="190"/>
      <c r="R68" s="190"/>
    </row>
    <row r="69" spans="1:18" ht="39.950000000000003" customHeight="1">
      <c r="A69" s="188" t="s">
        <v>216</v>
      </c>
      <c r="B69" s="189" t="s">
        <v>233</v>
      </c>
      <c r="C69" s="190">
        <f t="shared" si="2"/>
        <v>10641</v>
      </c>
      <c r="D69" s="190">
        <v>10641</v>
      </c>
      <c r="E69" s="190"/>
      <c r="F69" s="190"/>
      <c r="G69" s="190"/>
      <c r="H69" s="190"/>
      <c r="I69" s="190"/>
      <c r="J69" s="190"/>
      <c r="K69" s="190"/>
      <c r="L69" s="190">
        <v>0</v>
      </c>
      <c r="M69" s="190"/>
      <c r="N69" s="190"/>
      <c r="O69" s="190"/>
      <c r="P69" s="190"/>
      <c r="Q69" s="190"/>
      <c r="R69" s="190"/>
    </row>
    <row r="70" spans="1:18" ht="17.25">
      <c r="A70" s="188" t="s">
        <v>217</v>
      </c>
      <c r="B70" s="189" t="s">
        <v>235</v>
      </c>
      <c r="C70" s="190">
        <f t="shared" si="2"/>
        <v>6534</v>
      </c>
      <c r="D70" s="190">
        <v>6534</v>
      </c>
      <c r="E70" s="190"/>
      <c r="F70" s="190"/>
      <c r="G70" s="190"/>
      <c r="H70" s="190"/>
      <c r="I70" s="190"/>
      <c r="J70" s="190"/>
      <c r="K70" s="190"/>
      <c r="L70" s="190">
        <v>0</v>
      </c>
      <c r="M70" s="190"/>
      <c r="N70" s="190"/>
      <c r="O70" s="190"/>
      <c r="P70" s="190"/>
      <c r="Q70" s="190"/>
      <c r="R70" s="190"/>
    </row>
    <row r="71" spans="1:18" ht="39.950000000000003" customHeight="1">
      <c r="A71" s="188" t="s">
        <v>219</v>
      </c>
      <c r="B71" s="189" t="s">
        <v>213</v>
      </c>
      <c r="C71" s="190">
        <f t="shared" si="2"/>
        <v>8993</v>
      </c>
      <c r="D71" s="190">
        <v>8993</v>
      </c>
      <c r="E71" s="190"/>
      <c r="F71" s="190"/>
      <c r="G71" s="190"/>
      <c r="H71" s="190"/>
      <c r="I71" s="190"/>
      <c r="J71" s="190"/>
      <c r="K71" s="190"/>
      <c r="L71" s="190">
        <v>0</v>
      </c>
      <c r="M71" s="190"/>
      <c r="N71" s="190"/>
      <c r="O71" s="190"/>
      <c r="P71" s="190"/>
      <c r="Q71" s="190"/>
      <c r="R71" s="190"/>
    </row>
    <row r="72" spans="1:18" ht="39.950000000000003" customHeight="1">
      <c r="A72" s="188" t="s">
        <v>221</v>
      </c>
      <c r="B72" s="189" t="s">
        <v>222</v>
      </c>
      <c r="C72" s="190">
        <f t="shared" si="2"/>
        <v>5638</v>
      </c>
      <c r="D72" s="190">
        <v>5638</v>
      </c>
      <c r="E72" s="190"/>
      <c r="F72" s="190"/>
      <c r="G72" s="190"/>
      <c r="H72" s="190"/>
      <c r="I72" s="190"/>
      <c r="J72" s="190"/>
      <c r="K72" s="190"/>
      <c r="L72" s="190">
        <v>0</v>
      </c>
      <c r="M72" s="190"/>
      <c r="N72" s="190"/>
      <c r="O72" s="190"/>
      <c r="P72" s="190"/>
      <c r="Q72" s="190"/>
      <c r="R72" s="190"/>
    </row>
    <row r="73" spans="1:18" ht="39.950000000000003" customHeight="1">
      <c r="A73" s="188" t="s">
        <v>223</v>
      </c>
      <c r="B73" s="189" t="s">
        <v>218</v>
      </c>
      <c r="C73" s="190">
        <f t="shared" si="2"/>
        <v>6057</v>
      </c>
      <c r="D73" s="190">
        <v>6057</v>
      </c>
      <c r="E73" s="190"/>
      <c r="F73" s="190"/>
      <c r="G73" s="190"/>
      <c r="H73" s="190"/>
      <c r="I73" s="190"/>
      <c r="J73" s="190"/>
      <c r="K73" s="190"/>
      <c r="L73" s="190">
        <v>0</v>
      </c>
      <c r="M73" s="190"/>
      <c r="N73" s="190"/>
      <c r="O73" s="190"/>
      <c r="P73" s="190"/>
      <c r="Q73" s="190"/>
      <c r="R73" s="190"/>
    </row>
    <row r="74" spans="1:18" ht="39.950000000000003" customHeight="1">
      <c r="A74" s="188" t="s">
        <v>225</v>
      </c>
      <c r="B74" s="189" t="s">
        <v>215</v>
      </c>
      <c r="C74" s="190">
        <f t="shared" si="2"/>
        <v>10088</v>
      </c>
      <c r="D74" s="190">
        <v>10088</v>
      </c>
      <c r="E74" s="190"/>
      <c r="F74" s="190"/>
      <c r="G74" s="190"/>
      <c r="H74" s="190"/>
      <c r="I74" s="190"/>
      <c r="J74" s="190"/>
      <c r="K74" s="190"/>
      <c r="L74" s="190">
        <v>0</v>
      </c>
      <c r="M74" s="190"/>
      <c r="N74" s="190"/>
      <c r="O74" s="190"/>
      <c r="P74" s="190"/>
      <c r="Q74" s="190"/>
      <c r="R74" s="190"/>
    </row>
    <row r="75" spans="1:18" ht="39.950000000000003" customHeight="1">
      <c r="A75" s="188" t="s">
        <v>226</v>
      </c>
      <c r="B75" s="189" t="s">
        <v>231</v>
      </c>
      <c r="C75" s="190">
        <f t="shared" si="2"/>
        <v>6367</v>
      </c>
      <c r="D75" s="190">
        <v>6367</v>
      </c>
      <c r="E75" s="190"/>
      <c r="F75" s="190"/>
      <c r="G75" s="190"/>
      <c r="H75" s="190"/>
      <c r="I75" s="190"/>
      <c r="J75" s="190"/>
      <c r="K75" s="190"/>
      <c r="L75" s="190">
        <v>0</v>
      </c>
      <c r="M75" s="190"/>
      <c r="N75" s="190"/>
      <c r="O75" s="190"/>
      <c r="P75" s="190"/>
      <c r="Q75" s="190"/>
      <c r="R75" s="190"/>
    </row>
    <row r="76" spans="1:18" ht="39.950000000000003" customHeight="1">
      <c r="A76" s="188" t="s">
        <v>228</v>
      </c>
      <c r="B76" s="189" t="s">
        <v>496</v>
      </c>
      <c r="C76" s="190">
        <f t="shared" si="2"/>
        <v>9170</v>
      </c>
      <c r="D76" s="190">
        <v>9170</v>
      </c>
      <c r="E76" s="190"/>
      <c r="F76" s="190"/>
      <c r="G76" s="190"/>
      <c r="H76" s="190"/>
      <c r="I76" s="190"/>
      <c r="J76" s="190"/>
      <c r="K76" s="190"/>
      <c r="L76" s="190"/>
      <c r="M76" s="190"/>
      <c r="N76" s="190"/>
      <c r="O76" s="190"/>
      <c r="P76" s="190"/>
      <c r="Q76" s="190"/>
      <c r="R76" s="190"/>
    </row>
    <row r="77" spans="1:18" ht="39.950000000000003" customHeight="1">
      <c r="A77" s="188" t="s">
        <v>230</v>
      </c>
      <c r="B77" s="189" t="s">
        <v>497</v>
      </c>
      <c r="C77" s="190">
        <f t="shared" si="2"/>
        <v>9468</v>
      </c>
      <c r="D77" s="190">
        <v>9468</v>
      </c>
      <c r="E77" s="190"/>
      <c r="F77" s="190"/>
      <c r="G77" s="190"/>
      <c r="H77" s="190"/>
      <c r="I77" s="190"/>
      <c r="J77" s="190"/>
      <c r="K77" s="190"/>
      <c r="L77" s="190"/>
      <c r="M77" s="190"/>
      <c r="N77" s="190"/>
      <c r="O77" s="190"/>
      <c r="P77" s="190"/>
      <c r="Q77" s="190"/>
      <c r="R77" s="190"/>
    </row>
    <row r="78" spans="1:18" ht="39.950000000000003" customHeight="1">
      <c r="A78" s="188" t="s">
        <v>232</v>
      </c>
      <c r="B78" s="191" t="s">
        <v>237</v>
      </c>
      <c r="C78" s="190">
        <f t="shared" si="2"/>
        <v>480</v>
      </c>
      <c r="D78" s="190">
        <v>480</v>
      </c>
      <c r="E78" s="190"/>
      <c r="F78" s="190"/>
      <c r="G78" s="190"/>
      <c r="H78" s="190"/>
      <c r="I78" s="190"/>
      <c r="J78" s="190"/>
      <c r="K78" s="190"/>
      <c r="L78" s="190">
        <v>0</v>
      </c>
      <c r="M78" s="190"/>
      <c r="N78" s="190"/>
      <c r="O78" s="190"/>
      <c r="P78" s="190"/>
      <c r="Q78" s="190"/>
      <c r="R78" s="190"/>
    </row>
    <row r="79" spans="1:18" ht="17.25">
      <c r="A79" s="188" t="s">
        <v>234</v>
      </c>
      <c r="B79" s="191" t="s">
        <v>238</v>
      </c>
      <c r="C79" s="190">
        <f t="shared" si="2"/>
        <v>5111</v>
      </c>
      <c r="D79" s="190"/>
      <c r="E79" s="190"/>
      <c r="F79" s="190"/>
      <c r="G79" s="190"/>
      <c r="H79" s="190"/>
      <c r="I79" s="190"/>
      <c r="J79" s="190"/>
      <c r="K79" s="190">
        <v>3000</v>
      </c>
      <c r="L79" s="190">
        <v>2111</v>
      </c>
      <c r="M79" s="190"/>
      <c r="N79" s="190"/>
      <c r="O79" s="190"/>
      <c r="P79" s="190"/>
      <c r="Q79" s="190"/>
      <c r="R79" s="190"/>
    </row>
    <row r="80" spans="1:18" ht="34.5">
      <c r="A80" s="188" t="s">
        <v>236</v>
      </c>
      <c r="B80" s="191" t="s">
        <v>566</v>
      </c>
      <c r="C80" s="190">
        <f t="shared" si="2"/>
        <v>100</v>
      </c>
      <c r="D80" s="190"/>
      <c r="E80" s="190"/>
      <c r="F80" s="190"/>
      <c r="G80" s="190"/>
      <c r="H80" s="190"/>
      <c r="I80" s="190"/>
      <c r="J80" s="190"/>
      <c r="K80" s="190"/>
      <c r="L80" s="190"/>
      <c r="M80" s="190"/>
      <c r="N80" s="190"/>
      <c r="O80" s="190"/>
      <c r="P80" s="190"/>
      <c r="Q80" s="190"/>
      <c r="R80" s="190">
        <v>100</v>
      </c>
    </row>
    <row r="81" spans="1:18" ht="20.100000000000001" customHeight="1">
      <c r="A81" s="188" t="s">
        <v>565</v>
      </c>
      <c r="B81" s="191" t="s">
        <v>454</v>
      </c>
      <c r="C81" s="190">
        <f>SUM(C82:C88)</f>
        <v>16451</v>
      </c>
      <c r="D81" s="190">
        <f t="shared" ref="D81:R81" si="3">SUM(D82:D88)</f>
        <v>9207</v>
      </c>
      <c r="E81" s="190">
        <f t="shared" si="3"/>
        <v>0</v>
      </c>
      <c r="F81" s="190">
        <f t="shared" si="3"/>
        <v>0</v>
      </c>
      <c r="G81" s="190">
        <f t="shared" si="3"/>
        <v>2400</v>
      </c>
      <c r="H81" s="190">
        <f t="shared" si="3"/>
        <v>0</v>
      </c>
      <c r="I81" s="190">
        <f t="shared" si="3"/>
        <v>0</v>
      </c>
      <c r="J81" s="190">
        <f t="shared" si="3"/>
        <v>0</v>
      </c>
      <c r="K81" s="190">
        <f t="shared" si="3"/>
        <v>0</v>
      </c>
      <c r="L81" s="190">
        <f t="shared" si="3"/>
        <v>2624</v>
      </c>
      <c r="M81" s="190">
        <f t="shared" si="3"/>
        <v>0</v>
      </c>
      <c r="N81" s="190">
        <f t="shared" si="3"/>
        <v>0</v>
      </c>
      <c r="O81" s="190">
        <f t="shared" si="3"/>
        <v>0</v>
      </c>
      <c r="P81" s="190">
        <f t="shared" si="3"/>
        <v>0</v>
      </c>
      <c r="Q81" s="190">
        <f t="shared" si="3"/>
        <v>0</v>
      </c>
      <c r="R81" s="190">
        <f t="shared" si="3"/>
        <v>2220</v>
      </c>
    </row>
    <row r="82" spans="1:18" s="362" customFormat="1" ht="20.100000000000001" customHeight="1">
      <c r="A82" s="359" t="s">
        <v>12</v>
      </c>
      <c r="B82" s="360" t="s">
        <v>455</v>
      </c>
      <c r="C82" s="361">
        <f>SUM(D82:R82)-M82-N82</f>
        <v>2220</v>
      </c>
      <c r="D82" s="361"/>
      <c r="E82" s="361"/>
      <c r="F82" s="361"/>
      <c r="G82" s="361"/>
      <c r="H82" s="361"/>
      <c r="I82" s="361"/>
      <c r="J82" s="361"/>
      <c r="K82" s="361"/>
      <c r="L82" s="361"/>
      <c r="M82" s="361"/>
      <c r="N82" s="361"/>
      <c r="O82" s="361"/>
      <c r="P82" s="361"/>
      <c r="Q82" s="361"/>
      <c r="R82" s="361">
        <v>2220</v>
      </c>
    </row>
    <row r="83" spans="1:18" ht="75" customHeight="1">
      <c r="A83" s="174" t="s">
        <v>12</v>
      </c>
      <c r="B83" s="175" t="s">
        <v>412</v>
      </c>
      <c r="C83" s="190">
        <f>SUM(D83:R83)-M83-N83</f>
        <v>2400</v>
      </c>
      <c r="D83" s="192"/>
      <c r="E83" s="192"/>
      <c r="F83" s="192"/>
      <c r="G83" s="193">
        <f>'[10]Chi tiết NS cấp huyện (04)'!$I$313</f>
        <v>2400</v>
      </c>
      <c r="H83" s="192"/>
      <c r="I83" s="192"/>
      <c r="J83" s="192"/>
      <c r="K83" s="192"/>
      <c r="L83" s="192"/>
      <c r="M83" s="192"/>
      <c r="N83" s="192"/>
      <c r="O83" s="192"/>
      <c r="P83" s="192"/>
      <c r="Q83" s="192"/>
      <c r="R83" s="192"/>
    </row>
    <row r="84" spans="1:18" ht="51.75">
      <c r="A84" s="174" t="s">
        <v>12</v>
      </c>
      <c r="B84" s="175" t="s">
        <v>567</v>
      </c>
      <c r="C84" s="190">
        <f>SUM(D84:R84)-M84-N84</f>
        <v>1924</v>
      </c>
      <c r="D84" s="192"/>
      <c r="E84" s="192"/>
      <c r="F84" s="192"/>
      <c r="G84" s="193"/>
      <c r="H84" s="192"/>
      <c r="I84" s="192"/>
      <c r="J84" s="192"/>
      <c r="K84" s="192"/>
      <c r="L84" s="193">
        <f>1331+593</f>
        <v>1924</v>
      </c>
      <c r="M84" s="192"/>
      <c r="N84" s="192"/>
      <c r="O84" s="192"/>
      <c r="P84" s="192"/>
      <c r="Q84" s="192"/>
      <c r="R84" s="192"/>
    </row>
    <row r="85" spans="1:18" ht="51.75">
      <c r="A85" s="174" t="s">
        <v>12</v>
      </c>
      <c r="B85" s="175" t="s">
        <v>498</v>
      </c>
      <c r="C85" s="190">
        <f t="shared" ref="C85:C86" si="4">SUM(D85:R85)-M85-N85</f>
        <v>5278</v>
      </c>
      <c r="D85" s="193">
        <v>5278</v>
      </c>
      <c r="E85" s="192"/>
      <c r="F85" s="192"/>
      <c r="G85" s="192"/>
      <c r="H85" s="192"/>
      <c r="I85" s="192"/>
      <c r="J85" s="192"/>
      <c r="K85" s="192"/>
      <c r="L85" s="192"/>
      <c r="M85" s="192"/>
      <c r="N85" s="192"/>
      <c r="O85" s="192"/>
      <c r="P85" s="192"/>
      <c r="Q85" s="192"/>
      <c r="R85" s="192"/>
    </row>
    <row r="86" spans="1:18" ht="34.5">
      <c r="A86" s="174" t="s">
        <v>12</v>
      </c>
      <c r="B86" s="175" t="s">
        <v>564</v>
      </c>
      <c r="C86" s="190">
        <f t="shared" si="4"/>
        <v>500</v>
      </c>
      <c r="D86" s="193"/>
      <c r="E86" s="192"/>
      <c r="F86" s="192"/>
      <c r="G86" s="192"/>
      <c r="H86" s="192"/>
      <c r="I86" s="192"/>
      <c r="J86" s="192"/>
      <c r="K86" s="192"/>
      <c r="L86" s="192">
        <v>500</v>
      </c>
      <c r="M86" s="192"/>
      <c r="N86" s="192"/>
      <c r="O86" s="192"/>
      <c r="P86" s="192"/>
      <c r="Q86" s="192"/>
      <c r="R86" s="192"/>
    </row>
    <row r="87" spans="1:18" ht="51.75">
      <c r="A87" s="174" t="s">
        <v>12</v>
      </c>
      <c r="B87" s="175" t="s">
        <v>500</v>
      </c>
      <c r="C87" s="190">
        <f>SUM(D87:R87)-M87-N87</f>
        <v>200</v>
      </c>
      <c r="D87" s="193"/>
      <c r="E87" s="192"/>
      <c r="F87" s="192"/>
      <c r="G87" s="192"/>
      <c r="H87" s="192"/>
      <c r="I87" s="192"/>
      <c r="J87" s="192"/>
      <c r="K87" s="192"/>
      <c r="L87" s="192">
        <v>200</v>
      </c>
      <c r="M87" s="192"/>
      <c r="N87" s="192"/>
      <c r="O87" s="192"/>
      <c r="P87" s="192"/>
      <c r="Q87" s="192"/>
      <c r="R87" s="192"/>
    </row>
    <row r="88" spans="1:18" ht="34.5">
      <c r="A88" s="194" t="s">
        <v>12</v>
      </c>
      <c r="B88" s="195" t="s">
        <v>502</v>
      </c>
      <c r="C88" s="304">
        <f>SUM(D88:R88)-M88-N88</f>
        <v>3929</v>
      </c>
      <c r="D88" s="196">
        <v>3929</v>
      </c>
      <c r="E88" s="197"/>
      <c r="F88" s="197"/>
      <c r="G88" s="197"/>
      <c r="H88" s="197"/>
      <c r="I88" s="197"/>
      <c r="J88" s="197"/>
      <c r="K88" s="197"/>
      <c r="L88" s="197"/>
      <c r="M88" s="197"/>
      <c r="N88" s="197"/>
      <c r="O88" s="197"/>
      <c r="P88" s="197"/>
      <c r="Q88" s="197"/>
      <c r="R88" s="197"/>
    </row>
    <row r="89" spans="1:18" ht="8.25" customHeight="1"/>
  </sheetData>
  <mergeCells count="22">
    <mergeCell ref="Q8:Q9"/>
    <mergeCell ref="O1:R1"/>
    <mergeCell ref="A3:R3"/>
    <mergeCell ref="A4:R4"/>
    <mergeCell ref="O6:R6"/>
    <mergeCell ref="A7:A9"/>
    <mergeCell ref="B7:B9"/>
    <mergeCell ref="C7:C9"/>
    <mergeCell ref="D7:R7"/>
    <mergeCell ref="D8:D9"/>
    <mergeCell ref="E8:E9"/>
    <mergeCell ref="L8:L9"/>
    <mergeCell ref="M8:N8"/>
    <mergeCell ref="O8:O9"/>
    <mergeCell ref="R8:R9"/>
    <mergeCell ref="F8:F9"/>
    <mergeCell ref="G8:G9"/>
    <mergeCell ref="P8:P9"/>
    <mergeCell ref="H8:H9"/>
    <mergeCell ref="I8:I9"/>
    <mergeCell ref="J8:J9"/>
    <mergeCell ref="K8:K9"/>
  </mergeCells>
  <phoneticPr fontId="43" type="noConversion"/>
  <pageMargins left="0.85" right="0.22" top="0.62" bottom="0.44" header="0.24" footer="0.2"/>
  <pageSetup paperSize="9" scale="67" fitToHeight="0" orientation="landscape"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5B5B2-9662-4170-8958-0156C18058E0}">
  <sheetPr codeName="Sheet28">
    <tabColor rgb="FF7030A0"/>
    <pageSetUpPr fitToPage="1"/>
  </sheetPr>
  <dimension ref="A1:P23"/>
  <sheetViews>
    <sheetView topLeftCell="A7" workbookViewId="0">
      <selection activeCell="G12" sqref="G12"/>
    </sheetView>
  </sheetViews>
  <sheetFormatPr defaultRowHeight="17.25"/>
  <cols>
    <col min="1" max="1" width="6" style="72" customWidth="1"/>
    <col min="2" max="2" width="24.125" style="72" customWidth="1"/>
    <col min="3" max="3" width="14" style="72" customWidth="1"/>
    <col min="4" max="4" width="12.375" style="72" customWidth="1"/>
    <col min="5" max="5" width="11.375" style="72" customWidth="1"/>
    <col min="6" max="6" width="11.75" style="72" customWidth="1"/>
    <col min="7" max="7" width="13" style="72" customWidth="1"/>
    <col min="8" max="8" width="11.875" style="72" customWidth="1"/>
    <col min="9" max="9" width="12.125" style="72" customWidth="1"/>
    <col min="10" max="10" width="13.25" style="72" customWidth="1"/>
    <col min="11" max="11" width="12.875" style="72" customWidth="1"/>
    <col min="12" max="16384" width="9" style="72"/>
  </cols>
  <sheetData>
    <row r="1" spans="1:16" ht="18.75">
      <c r="A1" s="51"/>
      <c r="B1" s="52"/>
      <c r="J1" s="452" t="s">
        <v>367</v>
      </c>
      <c r="K1" s="452"/>
      <c r="L1" s="73"/>
    </row>
    <row r="2" spans="1:16">
      <c r="A2" s="51"/>
      <c r="B2" s="52"/>
      <c r="C2" s="198"/>
    </row>
    <row r="3" spans="1:16" ht="41.25" customHeight="1">
      <c r="A3" s="453" t="s">
        <v>507</v>
      </c>
      <c r="B3" s="453"/>
      <c r="C3" s="453"/>
      <c r="D3" s="453"/>
      <c r="E3" s="453"/>
      <c r="F3" s="453"/>
      <c r="G3" s="453"/>
      <c r="H3" s="453"/>
      <c r="I3" s="453"/>
      <c r="J3" s="453"/>
      <c r="K3" s="453"/>
      <c r="L3" s="199"/>
      <c r="M3" s="199"/>
      <c r="N3" s="199"/>
      <c r="O3" s="199"/>
      <c r="P3" s="199"/>
    </row>
    <row r="4" spans="1:16" ht="33.75" customHeight="1">
      <c r="A4" s="454" t="s">
        <v>508</v>
      </c>
      <c r="B4" s="454"/>
      <c r="C4" s="454"/>
      <c r="D4" s="454"/>
      <c r="E4" s="454"/>
      <c r="F4" s="454"/>
      <c r="G4" s="454"/>
      <c r="H4" s="454"/>
      <c r="I4" s="454"/>
      <c r="J4" s="454"/>
      <c r="K4" s="454"/>
      <c r="L4" s="200"/>
      <c r="M4" s="200"/>
      <c r="N4" s="200"/>
      <c r="O4" s="200"/>
      <c r="P4" s="200"/>
    </row>
    <row r="6" spans="1:16">
      <c r="J6" s="437" t="s">
        <v>0</v>
      </c>
      <c r="K6" s="437"/>
    </row>
    <row r="7" spans="1:16" ht="22.5" customHeight="1">
      <c r="A7" s="455" t="s">
        <v>79</v>
      </c>
      <c r="B7" s="455" t="s">
        <v>28</v>
      </c>
      <c r="C7" s="455" t="s">
        <v>82</v>
      </c>
      <c r="D7" s="455" t="s">
        <v>252</v>
      </c>
      <c r="E7" s="456" t="s">
        <v>368</v>
      </c>
      <c r="F7" s="456"/>
      <c r="G7" s="456"/>
      <c r="H7" s="455" t="s">
        <v>369</v>
      </c>
      <c r="I7" s="455" t="s">
        <v>370</v>
      </c>
      <c r="J7" s="455" t="s">
        <v>16</v>
      </c>
      <c r="K7" s="455" t="s">
        <v>256</v>
      </c>
    </row>
    <row r="8" spans="1:16" ht="26.25" customHeight="1">
      <c r="A8" s="455"/>
      <c r="B8" s="455"/>
      <c r="C8" s="455"/>
      <c r="D8" s="455"/>
      <c r="E8" s="456" t="s">
        <v>371</v>
      </c>
      <c r="F8" s="457" t="s">
        <v>372</v>
      </c>
      <c r="G8" s="457"/>
      <c r="H8" s="455"/>
      <c r="I8" s="455"/>
      <c r="J8" s="455"/>
      <c r="K8" s="455"/>
    </row>
    <row r="9" spans="1:16" ht="70.5" customHeight="1">
      <c r="A9" s="455"/>
      <c r="B9" s="455"/>
      <c r="C9" s="455"/>
      <c r="D9" s="455"/>
      <c r="E9" s="456"/>
      <c r="F9" s="201" t="s">
        <v>72</v>
      </c>
      <c r="G9" s="201" t="s">
        <v>373</v>
      </c>
      <c r="H9" s="455"/>
      <c r="I9" s="455"/>
      <c r="J9" s="455"/>
      <c r="K9" s="455"/>
    </row>
    <row r="10" spans="1:16" s="203" customFormat="1" ht="16.5">
      <c r="A10" s="202" t="s">
        <v>4</v>
      </c>
      <c r="B10" s="202" t="s">
        <v>5</v>
      </c>
      <c r="C10" s="202">
        <v>1</v>
      </c>
      <c r="D10" s="202" t="s">
        <v>374</v>
      </c>
      <c r="E10" s="202">
        <v>3</v>
      </c>
      <c r="F10" s="202">
        <f>E10+1</f>
        <v>4</v>
      </c>
      <c r="G10" s="202">
        <f>F10+1</f>
        <v>5</v>
      </c>
      <c r="H10" s="202">
        <f>G10+1</f>
        <v>6</v>
      </c>
      <c r="I10" s="202">
        <f>H10+1</f>
        <v>7</v>
      </c>
      <c r="J10" s="202">
        <f>I10+1</f>
        <v>8</v>
      </c>
      <c r="K10" s="202" t="s">
        <v>375</v>
      </c>
    </row>
    <row r="11" spans="1:16" s="198" customFormat="1" ht="26.25" customHeight="1">
      <c r="A11" s="204"/>
      <c r="B11" s="205" t="s">
        <v>30</v>
      </c>
      <c r="C11" s="206">
        <f>SUM(C12:C23)</f>
        <v>28130</v>
      </c>
      <c r="D11" s="206">
        <f t="shared" ref="D11:J11" si="0">SUM(D12:D23)</f>
        <v>1654</v>
      </c>
      <c r="E11" s="206">
        <f t="shared" si="0"/>
        <v>1654</v>
      </c>
      <c r="F11" s="206">
        <f t="shared" si="0"/>
        <v>0</v>
      </c>
      <c r="G11" s="206">
        <f t="shared" si="0"/>
        <v>0</v>
      </c>
      <c r="H11" s="206">
        <f>SUM(H12:H23)</f>
        <v>64455</v>
      </c>
      <c r="I11" s="206">
        <f t="shared" si="0"/>
        <v>0</v>
      </c>
      <c r="J11" s="206">
        <f t="shared" si="0"/>
        <v>0</v>
      </c>
      <c r="K11" s="206">
        <f>SUM(K12:K23)</f>
        <v>66109</v>
      </c>
    </row>
    <row r="12" spans="1:16" ht="26.25" customHeight="1">
      <c r="A12" s="207" t="s">
        <v>87</v>
      </c>
      <c r="B12" s="208" t="s">
        <v>101</v>
      </c>
      <c r="C12" s="209">
        <f>'32'!C11</f>
        <v>12135</v>
      </c>
      <c r="D12" s="209">
        <f>E12+G12</f>
        <v>1028</v>
      </c>
      <c r="E12" s="209">
        <v>1028</v>
      </c>
      <c r="F12" s="209"/>
      <c r="G12" s="209"/>
      <c r="H12" s="209">
        <v>5229.5</v>
      </c>
      <c r="I12" s="209"/>
      <c r="J12" s="209"/>
      <c r="K12" s="209">
        <f>D12+H12+I12+J12</f>
        <v>6257.5</v>
      </c>
    </row>
    <row r="13" spans="1:16" ht="26.25" customHeight="1">
      <c r="A13" s="207" t="s">
        <v>88</v>
      </c>
      <c r="B13" s="208" t="s">
        <v>102</v>
      </c>
      <c r="C13" s="209">
        <f>'32'!C12</f>
        <v>4861</v>
      </c>
      <c r="D13" s="209">
        <f t="shared" ref="D13:D23" si="1">E13+G13</f>
        <v>295</v>
      </c>
      <c r="E13" s="209">
        <v>295</v>
      </c>
      <c r="F13" s="209"/>
      <c r="G13" s="209"/>
      <c r="H13" s="209">
        <v>5158.5</v>
      </c>
      <c r="I13" s="209"/>
      <c r="J13" s="209"/>
      <c r="K13" s="209">
        <f t="shared" ref="K13:K23" si="2">D13+H13+I13+J13</f>
        <v>5453.5</v>
      </c>
    </row>
    <row r="14" spans="1:16" ht="26.25" customHeight="1">
      <c r="A14" s="207" t="s">
        <v>89</v>
      </c>
      <c r="B14" s="208" t="s">
        <v>103</v>
      </c>
      <c r="C14" s="209">
        <f>'32'!C13</f>
        <v>720</v>
      </c>
      <c r="D14" s="209">
        <f t="shared" si="1"/>
        <v>40</v>
      </c>
      <c r="E14" s="209">
        <v>40</v>
      </c>
      <c r="F14" s="209"/>
      <c r="G14" s="209"/>
      <c r="H14" s="209">
        <v>4298.5</v>
      </c>
      <c r="I14" s="209"/>
      <c r="J14" s="209"/>
      <c r="K14" s="209">
        <f t="shared" si="2"/>
        <v>4338.5</v>
      </c>
    </row>
    <row r="15" spans="1:16" ht="26.25" customHeight="1">
      <c r="A15" s="207" t="s">
        <v>90</v>
      </c>
      <c r="B15" s="208" t="s">
        <v>104</v>
      </c>
      <c r="C15" s="209">
        <f>'32'!C14</f>
        <v>1264</v>
      </c>
      <c r="D15" s="209">
        <f t="shared" si="1"/>
        <v>69</v>
      </c>
      <c r="E15" s="209">
        <v>69</v>
      </c>
      <c r="F15" s="209"/>
      <c r="G15" s="209"/>
      <c r="H15" s="209">
        <v>5776.5</v>
      </c>
      <c r="I15" s="209"/>
      <c r="J15" s="209"/>
      <c r="K15" s="209">
        <f t="shared" si="2"/>
        <v>5845.5</v>
      </c>
    </row>
    <row r="16" spans="1:16" ht="26.25" customHeight="1">
      <c r="A16" s="207" t="s">
        <v>91</v>
      </c>
      <c r="B16" s="208" t="s">
        <v>105</v>
      </c>
      <c r="C16" s="209">
        <f>'32'!C15</f>
        <v>410</v>
      </c>
      <c r="D16" s="209">
        <f t="shared" si="1"/>
        <v>40</v>
      </c>
      <c r="E16" s="209">
        <v>40</v>
      </c>
      <c r="F16" s="209"/>
      <c r="G16" s="209"/>
      <c r="H16" s="209">
        <v>7098.5</v>
      </c>
      <c r="I16" s="209"/>
      <c r="J16" s="209"/>
      <c r="K16" s="209">
        <f t="shared" si="2"/>
        <v>7138.5</v>
      </c>
    </row>
    <row r="17" spans="1:11" ht="26.25" customHeight="1">
      <c r="A17" s="207" t="s">
        <v>92</v>
      </c>
      <c r="B17" s="208" t="s">
        <v>109</v>
      </c>
      <c r="C17" s="209">
        <f>'32'!C16</f>
        <v>2570</v>
      </c>
      <c r="D17" s="209">
        <f t="shared" si="1"/>
        <v>80</v>
      </c>
      <c r="E17" s="209">
        <v>80</v>
      </c>
      <c r="F17" s="209"/>
      <c r="G17" s="209"/>
      <c r="H17" s="209">
        <v>5072.5</v>
      </c>
      <c r="I17" s="209"/>
      <c r="J17" s="209"/>
      <c r="K17" s="209">
        <f t="shared" si="2"/>
        <v>5152.5</v>
      </c>
    </row>
    <row r="18" spans="1:11" ht="26.25" customHeight="1">
      <c r="A18" s="207" t="s">
        <v>93</v>
      </c>
      <c r="B18" s="208" t="s">
        <v>110</v>
      </c>
      <c r="C18" s="209">
        <f>'32'!C17</f>
        <v>125</v>
      </c>
      <c r="D18" s="209">
        <f t="shared" si="1"/>
        <v>22</v>
      </c>
      <c r="E18" s="209">
        <v>22</v>
      </c>
      <c r="F18" s="209"/>
      <c r="G18" s="209"/>
      <c r="H18" s="209">
        <v>3593.5</v>
      </c>
      <c r="I18" s="209"/>
      <c r="J18" s="209"/>
      <c r="K18" s="209">
        <f t="shared" si="2"/>
        <v>3615.5</v>
      </c>
    </row>
    <row r="19" spans="1:11" ht="26.25" customHeight="1">
      <c r="A19" s="207" t="s">
        <v>94</v>
      </c>
      <c r="B19" s="208" t="s">
        <v>106</v>
      </c>
      <c r="C19" s="209">
        <f>'32'!C18</f>
        <v>4450</v>
      </c>
      <c r="D19" s="209">
        <f t="shared" si="1"/>
        <v>18</v>
      </c>
      <c r="E19" s="209">
        <v>18</v>
      </c>
      <c r="F19" s="209"/>
      <c r="G19" s="209"/>
      <c r="H19" s="209">
        <v>6078.5</v>
      </c>
      <c r="I19" s="209"/>
      <c r="J19" s="209"/>
      <c r="K19" s="209">
        <f t="shared" si="2"/>
        <v>6096.5</v>
      </c>
    </row>
    <row r="20" spans="1:11" ht="26.25" customHeight="1">
      <c r="A20" s="207" t="s">
        <v>95</v>
      </c>
      <c r="B20" s="208" t="s">
        <v>108</v>
      </c>
      <c r="C20" s="209">
        <f>'32'!C19</f>
        <v>75</v>
      </c>
      <c r="D20" s="209">
        <f t="shared" si="1"/>
        <v>13</v>
      </c>
      <c r="E20" s="209">
        <v>13</v>
      </c>
      <c r="F20" s="209"/>
      <c r="G20" s="209"/>
      <c r="H20" s="209">
        <v>5825.5</v>
      </c>
      <c r="I20" s="209"/>
      <c r="J20" s="209"/>
      <c r="K20" s="209">
        <f t="shared" si="2"/>
        <v>5838.5</v>
      </c>
    </row>
    <row r="21" spans="1:11" ht="26.25" customHeight="1">
      <c r="A21" s="207" t="s">
        <v>96</v>
      </c>
      <c r="B21" s="208" t="s">
        <v>107</v>
      </c>
      <c r="C21" s="209">
        <f>'32'!C20</f>
        <v>1430</v>
      </c>
      <c r="D21" s="209">
        <f t="shared" si="1"/>
        <v>18</v>
      </c>
      <c r="E21" s="209">
        <v>18</v>
      </c>
      <c r="F21" s="209"/>
      <c r="G21" s="209"/>
      <c r="H21" s="209">
        <v>4001.5</v>
      </c>
      <c r="I21" s="209"/>
      <c r="J21" s="209"/>
      <c r="K21" s="209">
        <f t="shared" si="2"/>
        <v>4019.5</v>
      </c>
    </row>
    <row r="22" spans="1:11" ht="26.25" customHeight="1">
      <c r="A22" s="207" t="s">
        <v>97</v>
      </c>
      <c r="B22" s="208" t="s">
        <v>111</v>
      </c>
      <c r="C22" s="209">
        <f>'32'!C21</f>
        <v>45</v>
      </c>
      <c r="D22" s="209">
        <f t="shared" si="1"/>
        <v>16</v>
      </c>
      <c r="E22" s="209">
        <v>16</v>
      </c>
      <c r="F22" s="209"/>
      <c r="G22" s="209"/>
      <c r="H22" s="209">
        <v>6134.5</v>
      </c>
      <c r="I22" s="209"/>
      <c r="J22" s="209"/>
      <c r="K22" s="209">
        <f t="shared" si="2"/>
        <v>6150.5</v>
      </c>
    </row>
    <row r="23" spans="1:11" ht="26.25" customHeight="1">
      <c r="A23" s="210" t="s">
        <v>98</v>
      </c>
      <c r="B23" s="211" t="s">
        <v>112</v>
      </c>
      <c r="C23" s="212">
        <f>'32'!C22</f>
        <v>45</v>
      </c>
      <c r="D23" s="212">
        <f t="shared" si="1"/>
        <v>15</v>
      </c>
      <c r="E23" s="212">
        <v>15</v>
      </c>
      <c r="F23" s="212"/>
      <c r="G23" s="212"/>
      <c r="H23" s="212">
        <v>6187.5</v>
      </c>
      <c r="I23" s="212"/>
      <c r="J23" s="212"/>
      <c r="K23" s="212">
        <f t="shared" si="2"/>
        <v>6202.5</v>
      </c>
    </row>
  </sheetData>
  <mergeCells count="15">
    <mergeCell ref="J1:K1"/>
    <mergeCell ref="A3:K3"/>
    <mergeCell ref="A4:K4"/>
    <mergeCell ref="J6:K6"/>
    <mergeCell ref="A7:A9"/>
    <mergeCell ref="B7:B9"/>
    <mergeCell ref="C7:C9"/>
    <mergeCell ref="D7:D9"/>
    <mergeCell ref="E7:G7"/>
    <mergeCell ref="H7:H9"/>
    <mergeCell ref="I7:I9"/>
    <mergeCell ref="J7:J9"/>
    <mergeCell ref="K7:K9"/>
    <mergeCell ref="E8:E9"/>
    <mergeCell ref="F8:G8"/>
  </mergeCells>
  <pageMargins left="0.61" right="0.25" top="0.65" bottom="0.56000000000000005" header="0.3" footer="0.3"/>
  <pageSetup paperSize="9" scale="62"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38847-71C3-47EB-AA9E-7DD41D00F7E2}">
  <sheetPr codeName="Sheet29">
    <tabColor rgb="FF7030A0"/>
    <pageSetUpPr fitToPage="1"/>
  </sheetPr>
  <dimension ref="A1:O40"/>
  <sheetViews>
    <sheetView topLeftCell="A7" zoomScaleNormal="100" workbookViewId="0">
      <selection activeCell="K11" sqref="K11"/>
    </sheetView>
  </sheetViews>
  <sheetFormatPr defaultRowHeight="15.75"/>
  <cols>
    <col min="1" max="1" width="5.125" style="6" customWidth="1"/>
    <col min="2" max="2" width="22.5" style="6" customWidth="1"/>
    <col min="3" max="3" width="10.875" style="6" customWidth="1"/>
    <col min="4" max="4" width="11.875" style="6" customWidth="1"/>
    <col min="5" max="5" width="10.25" style="6" customWidth="1"/>
    <col min="6" max="6" width="11.375" style="6" customWidth="1"/>
    <col min="7" max="7" width="10" style="6" customWidth="1"/>
    <col min="8" max="8" width="11.375" style="6" customWidth="1"/>
    <col min="9" max="10" width="9.375" style="6" customWidth="1"/>
    <col min="11" max="11" width="9.75" style="6" customWidth="1"/>
    <col min="12" max="12" width="11.5" style="6" customWidth="1"/>
    <col min="13" max="13" width="11.375" style="6" customWidth="1"/>
    <col min="14" max="14" width="10" style="6" customWidth="1"/>
    <col min="15" max="15" width="8.25" style="6" customWidth="1"/>
    <col min="16" max="240" width="9" style="6"/>
    <col min="241" max="241" width="5.125" style="6" customWidth="1"/>
    <col min="242" max="242" width="31.375" style="6" customWidth="1"/>
    <col min="243" max="243" width="8.875" style="6" customWidth="1"/>
    <col min="244" max="244" width="11.875" style="6" customWidth="1"/>
    <col min="245" max="247" width="7.5" style="6" customWidth="1"/>
    <col min="248" max="250" width="8.125" style="6" customWidth="1"/>
    <col min="251" max="251" width="7.5" style="6" customWidth="1"/>
    <col min="252" max="253" width="7.875" style="6" customWidth="1"/>
    <col min="254" max="256" width="9.375" style="6" customWidth="1"/>
    <col min="257" max="260" width="9.25" style="6" customWidth="1"/>
    <col min="261" max="261" width="9.375" style="6" customWidth="1"/>
    <col min="262" max="262" width="9" style="6"/>
    <col min="263" max="264" width="9.375" style="6" customWidth="1"/>
    <col min="265" max="496" width="9" style="6"/>
    <col min="497" max="497" width="5.125" style="6" customWidth="1"/>
    <col min="498" max="498" width="31.375" style="6" customWidth="1"/>
    <col min="499" max="499" width="8.875" style="6" customWidth="1"/>
    <col min="500" max="500" width="11.875" style="6" customWidth="1"/>
    <col min="501" max="503" width="7.5" style="6" customWidth="1"/>
    <col min="504" max="506" width="8.125" style="6" customWidth="1"/>
    <col min="507" max="507" width="7.5" style="6" customWidth="1"/>
    <col min="508" max="509" width="7.875" style="6" customWidth="1"/>
    <col min="510" max="512" width="9.375" style="6" customWidth="1"/>
    <col min="513" max="516" width="9.25" style="6" customWidth="1"/>
    <col min="517" max="517" width="9.375" style="6" customWidth="1"/>
    <col min="518" max="518" width="9" style="6"/>
    <col min="519" max="520" width="9.375" style="6" customWidth="1"/>
    <col min="521" max="752" width="9" style="6"/>
    <col min="753" max="753" width="5.125" style="6" customWidth="1"/>
    <col min="754" max="754" width="31.375" style="6" customWidth="1"/>
    <col min="755" max="755" width="8.875" style="6" customWidth="1"/>
    <col min="756" max="756" width="11.875" style="6" customWidth="1"/>
    <col min="757" max="759" width="7.5" style="6" customWidth="1"/>
    <col min="760" max="762" width="8.125" style="6" customWidth="1"/>
    <col min="763" max="763" width="7.5" style="6" customWidth="1"/>
    <col min="764" max="765" width="7.875" style="6" customWidth="1"/>
    <col min="766" max="768" width="9.375" style="6" customWidth="1"/>
    <col min="769" max="772" width="9.25" style="6" customWidth="1"/>
    <col min="773" max="773" width="9.375" style="6" customWidth="1"/>
    <col min="774" max="774" width="9" style="6"/>
    <col min="775" max="776" width="9.375" style="6" customWidth="1"/>
    <col min="777" max="1008" width="9" style="6"/>
    <col min="1009" max="1009" width="5.125" style="6" customWidth="1"/>
    <col min="1010" max="1010" width="31.375" style="6" customWidth="1"/>
    <col min="1011" max="1011" width="8.875" style="6" customWidth="1"/>
    <col min="1012" max="1012" width="11.875" style="6" customWidth="1"/>
    <col min="1013" max="1015" width="7.5" style="6" customWidth="1"/>
    <col min="1016" max="1018" width="8.125" style="6" customWidth="1"/>
    <col min="1019" max="1019" width="7.5" style="6" customWidth="1"/>
    <col min="1020" max="1021" width="7.875" style="6" customWidth="1"/>
    <col min="1022" max="1024" width="9.375" style="6" customWidth="1"/>
    <col min="1025" max="1028" width="9.25" style="6" customWidth="1"/>
    <col min="1029" max="1029" width="9.375" style="6" customWidth="1"/>
    <col min="1030" max="1030" width="9" style="6"/>
    <col min="1031" max="1032" width="9.375" style="6" customWidth="1"/>
    <col min="1033" max="1264" width="9" style="6"/>
    <col min="1265" max="1265" width="5.125" style="6" customWidth="1"/>
    <col min="1266" max="1266" width="31.375" style="6" customWidth="1"/>
    <col min="1267" max="1267" width="8.875" style="6" customWidth="1"/>
    <col min="1268" max="1268" width="11.875" style="6" customWidth="1"/>
    <col min="1269" max="1271" width="7.5" style="6" customWidth="1"/>
    <col min="1272" max="1274" width="8.125" style="6" customWidth="1"/>
    <col min="1275" max="1275" width="7.5" style="6" customWidth="1"/>
    <col min="1276" max="1277" width="7.875" style="6" customWidth="1"/>
    <col min="1278" max="1280" width="9.375" style="6" customWidth="1"/>
    <col min="1281" max="1284" width="9.25" style="6" customWidth="1"/>
    <col min="1285" max="1285" width="9.375" style="6" customWidth="1"/>
    <col min="1286" max="1286" width="9" style="6"/>
    <col min="1287" max="1288" width="9.375" style="6" customWidth="1"/>
    <col min="1289" max="1520" width="9" style="6"/>
    <col min="1521" max="1521" width="5.125" style="6" customWidth="1"/>
    <col min="1522" max="1522" width="31.375" style="6" customWidth="1"/>
    <col min="1523" max="1523" width="8.875" style="6" customWidth="1"/>
    <col min="1524" max="1524" width="11.875" style="6" customWidth="1"/>
    <col min="1525" max="1527" width="7.5" style="6" customWidth="1"/>
    <col min="1528" max="1530" width="8.125" style="6" customWidth="1"/>
    <col min="1531" max="1531" width="7.5" style="6" customWidth="1"/>
    <col min="1532" max="1533" width="7.875" style="6" customWidth="1"/>
    <col min="1534" max="1536" width="9.375" style="6" customWidth="1"/>
    <col min="1537" max="1540" width="9.25" style="6" customWidth="1"/>
    <col min="1541" max="1541" width="9.375" style="6" customWidth="1"/>
    <col min="1542" max="1542" width="9" style="6"/>
    <col min="1543" max="1544" width="9.375" style="6" customWidth="1"/>
    <col min="1545" max="1776" width="9" style="6"/>
    <col min="1777" max="1777" width="5.125" style="6" customWidth="1"/>
    <col min="1778" max="1778" width="31.375" style="6" customWidth="1"/>
    <col min="1779" max="1779" width="8.875" style="6" customWidth="1"/>
    <col min="1780" max="1780" width="11.875" style="6" customWidth="1"/>
    <col min="1781" max="1783" width="7.5" style="6" customWidth="1"/>
    <col min="1784" max="1786" width="8.125" style="6" customWidth="1"/>
    <col min="1787" max="1787" width="7.5" style="6" customWidth="1"/>
    <col min="1788" max="1789" width="7.875" style="6" customWidth="1"/>
    <col min="1790" max="1792" width="9.375" style="6" customWidth="1"/>
    <col min="1793" max="1796" width="9.25" style="6" customWidth="1"/>
    <col min="1797" max="1797" width="9.375" style="6" customWidth="1"/>
    <col min="1798" max="1798" width="9" style="6"/>
    <col min="1799" max="1800" width="9.375" style="6" customWidth="1"/>
    <col min="1801" max="2032" width="9" style="6"/>
    <col min="2033" max="2033" width="5.125" style="6" customWidth="1"/>
    <col min="2034" max="2034" width="31.375" style="6" customWidth="1"/>
    <col min="2035" max="2035" width="8.875" style="6" customWidth="1"/>
    <col min="2036" max="2036" width="11.875" style="6" customWidth="1"/>
    <col min="2037" max="2039" width="7.5" style="6" customWidth="1"/>
    <col min="2040" max="2042" width="8.125" style="6" customWidth="1"/>
    <col min="2043" max="2043" width="7.5" style="6" customWidth="1"/>
    <col min="2044" max="2045" width="7.875" style="6" customWidth="1"/>
    <col min="2046" max="2048" width="9.375" style="6" customWidth="1"/>
    <col min="2049" max="2052" width="9.25" style="6" customWidth="1"/>
    <col min="2053" max="2053" width="9.375" style="6" customWidth="1"/>
    <col min="2054" max="2054" width="9" style="6"/>
    <col min="2055" max="2056" width="9.375" style="6" customWidth="1"/>
    <col min="2057" max="2288" width="9" style="6"/>
    <col min="2289" max="2289" width="5.125" style="6" customWidth="1"/>
    <col min="2290" max="2290" width="31.375" style="6" customWidth="1"/>
    <col min="2291" max="2291" width="8.875" style="6" customWidth="1"/>
    <col min="2292" max="2292" width="11.875" style="6" customWidth="1"/>
    <col min="2293" max="2295" width="7.5" style="6" customWidth="1"/>
    <col min="2296" max="2298" width="8.125" style="6" customWidth="1"/>
    <col min="2299" max="2299" width="7.5" style="6" customWidth="1"/>
    <col min="2300" max="2301" width="7.875" style="6" customWidth="1"/>
    <col min="2302" max="2304" width="9.375" style="6" customWidth="1"/>
    <col min="2305" max="2308" width="9.25" style="6" customWidth="1"/>
    <col min="2309" max="2309" width="9.375" style="6" customWidth="1"/>
    <col min="2310" max="2310" width="9" style="6"/>
    <col min="2311" max="2312" width="9.375" style="6" customWidth="1"/>
    <col min="2313" max="2544" width="9" style="6"/>
    <col min="2545" max="2545" width="5.125" style="6" customWidth="1"/>
    <col min="2546" max="2546" width="31.375" style="6" customWidth="1"/>
    <col min="2547" max="2547" width="8.875" style="6" customWidth="1"/>
    <col min="2548" max="2548" width="11.875" style="6" customWidth="1"/>
    <col min="2549" max="2551" width="7.5" style="6" customWidth="1"/>
    <col min="2552" max="2554" width="8.125" style="6" customWidth="1"/>
    <col min="2555" max="2555" width="7.5" style="6" customWidth="1"/>
    <col min="2556" max="2557" width="7.875" style="6" customWidth="1"/>
    <col min="2558" max="2560" width="9.375" style="6" customWidth="1"/>
    <col min="2561" max="2564" width="9.25" style="6" customWidth="1"/>
    <col min="2565" max="2565" width="9.375" style="6" customWidth="1"/>
    <col min="2566" max="2566" width="9" style="6"/>
    <col min="2567" max="2568" width="9.375" style="6" customWidth="1"/>
    <col min="2569" max="2800" width="9" style="6"/>
    <col min="2801" max="2801" width="5.125" style="6" customWidth="1"/>
    <col min="2802" max="2802" width="31.375" style="6" customWidth="1"/>
    <col min="2803" max="2803" width="8.875" style="6" customWidth="1"/>
    <col min="2804" max="2804" width="11.875" style="6" customWidth="1"/>
    <col min="2805" max="2807" width="7.5" style="6" customWidth="1"/>
    <col min="2808" max="2810" width="8.125" style="6" customWidth="1"/>
    <col min="2811" max="2811" width="7.5" style="6" customWidth="1"/>
    <col min="2812" max="2813" width="7.875" style="6" customWidth="1"/>
    <col min="2814" max="2816" width="9.375" style="6" customWidth="1"/>
    <col min="2817" max="2820" width="9.25" style="6" customWidth="1"/>
    <col min="2821" max="2821" width="9.375" style="6" customWidth="1"/>
    <col min="2822" max="2822" width="9" style="6"/>
    <col min="2823" max="2824" width="9.375" style="6" customWidth="1"/>
    <col min="2825" max="3056" width="9" style="6"/>
    <col min="3057" max="3057" width="5.125" style="6" customWidth="1"/>
    <col min="3058" max="3058" width="31.375" style="6" customWidth="1"/>
    <col min="3059" max="3059" width="8.875" style="6" customWidth="1"/>
    <col min="3060" max="3060" width="11.875" style="6" customWidth="1"/>
    <col min="3061" max="3063" width="7.5" style="6" customWidth="1"/>
    <col min="3064" max="3066" width="8.125" style="6" customWidth="1"/>
    <col min="3067" max="3067" width="7.5" style="6" customWidth="1"/>
    <col min="3068" max="3069" width="7.875" style="6" customWidth="1"/>
    <col min="3070" max="3072" width="9.375" style="6" customWidth="1"/>
    <col min="3073" max="3076" width="9.25" style="6" customWidth="1"/>
    <col min="3077" max="3077" width="9.375" style="6" customWidth="1"/>
    <col min="3078" max="3078" width="9" style="6"/>
    <col min="3079" max="3080" width="9.375" style="6" customWidth="1"/>
    <col min="3081" max="3312" width="9" style="6"/>
    <col min="3313" max="3313" width="5.125" style="6" customWidth="1"/>
    <col min="3314" max="3314" width="31.375" style="6" customWidth="1"/>
    <col min="3315" max="3315" width="8.875" style="6" customWidth="1"/>
    <col min="3316" max="3316" width="11.875" style="6" customWidth="1"/>
    <col min="3317" max="3319" width="7.5" style="6" customWidth="1"/>
    <col min="3320" max="3322" width="8.125" style="6" customWidth="1"/>
    <col min="3323" max="3323" width="7.5" style="6" customWidth="1"/>
    <col min="3324" max="3325" width="7.875" style="6" customWidth="1"/>
    <col min="3326" max="3328" width="9.375" style="6" customWidth="1"/>
    <col min="3329" max="3332" width="9.25" style="6" customWidth="1"/>
    <col min="3333" max="3333" width="9.375" style="6" customWidth="1"/>
    <col min="3334" max="3334" width="9" style="6"/>
    <col min="3335" max="3336" width="9.375" style="6" customWidth="1"/>
    <col min="3337" max="3568" width="9" style="6"/>
    <col min="3569" max="3569" width="5.125" style="6" customWidth="1"/>
    <col min="3570" max="3570" width="31.375" style="6" customWidth="1"/>
    <col min="3571" max="3571" width="8.875" style="6" customWidth="1"/>
    <col min="3572" max="3572" width="11.875" style="6" customWidth="1"/>
    <col min="3573" max="3575" width="7.5" style="6" customWidth="1"/>
    <col min="3576" max="3578" width="8.125" style="6" customWidth="1"/>
    <col min="3579" max="3579" width="7.5" style="6" customWidth="1"/>
    <col min="3580" max="3581" width="7.875" style="6" customWidth="1"/>
    <col min="3582" max="3584" width="9.375" style="6" customWidth="1"/>
    <col min="3585" max="3588" width="9.25" style="6" customWidth="1"/>
    <col min="3589" max="3589" width="9.375" style="6" customWidth="1"/>
    <col min="3590" max="3590" width="9" style="6"/>
    <col min="3591" max="3592" width="9.375" style="6" customWidth="1"/>
    <col min="3593" max="3824" width="9" style="6"/>
    <col min="3825" max="3825" width="5.125" style="6" customWidth="1"/>
    <col min="3826" max="3826" width="31.375" style="6" customWidth="1"/>
    <col min="3827" max="3827" width="8.875" style="6" customWidth="1"/>
    <col min="3828" max="3828" width="11.875" style="6" customWidth="1"/>
    <col min="3829" max="3831" width="7.5" style="6" customWidth="1"/>
    <col min="3832" max="3834" width="8.125" style="6" customWidth="1"/>
    <col min="3835" max="3835" width="7.5" style="6" customWidth="1"/>
    <col min="3836" max="3837" width="7.875" style="6" customWidth="1"/>
    <col min="3838" max="3840" width="9.375" style="6" customWidth="1"/>
    <col min="3841" max="3844" width="9.25" style="6" customWidth="1"/>
    <col min="3845" max="3845" width="9.375" style="6" customWidth="1"/>
    <col min="3846" max="3846" width="9" style="6"/>
    <col min="3847" max="3848" width="9.375" style="6" customWidth="1"/>
    <col min="3849" max="4080" width="9" style="6"/>
    <col min="4081" max="4081" width="5.125" style="6" customWidth="1"/>
    <col min="4082" max="4082" width="31.375" style="6" customWidth="1"/>
    <col min="4083" max="4083" width="8.875" style="6" customWidth="1"/>
    <col min="4084" max="4084" width="11.875" style="6" customWidth="1"/>
    <col min="4085" max="4087" width="7.5" style="6" customWidth="1"/>
    <col min="4088" max="4090" width="8.125" style="6" customWidth="1"/>
    <col min="4091" max="4091" width="7.5" style="6" customWidth="1"/>
    <col min="4092" max="4093" width="7.875" style="6" customWidth="1"/>
    <col min="4094" max="4096" width="9.375" style="6" customWidth="1"/>
    <col min="4097" max="4100" width="9.25" style="6" customWidth="1"/>
    <col min="4101" max="4101" width="9.375" style="6" customWidth="1"/>
    <col min="4102" max="4102" width="9" style="6"/>
    <col min="4103" max="4104" width="9.375" style="6" customWidth="1"/>
    <col min="4105" max="4336" width="9" style="6"/>
    <col min="4337" max="4337" width="5.125" style="6" customWidth="1"/>
    <col min="4338" max="4338" width="31.375" style="6" customWidth="1"/>
    <col min="4339" max="4339" width="8.875" style="6" customWidth="1"/>
    <col min="4340" max="4340" width="11.875" style="6" customWidth="1"/>
    <col min="4341" max="4343" width="7.5" style="6" customWidth="1"/>
    <col min="4344" max="4346" width="8.125" style="6" customWidth="1"/>
    <col min="4347" max="4347" width="7.5" style="6" customWidth="1"/>
    <col min="4348" max="4349" width="7.875" style="6" customWidth="1"/>
    <col min="4350" max="4352" width="9.375" style="6" customWidth="1"/>
    <col min="4353" max="4356" width="9.25" style="6" customWidth="1"/>
    <col min="4357" max="4357" width="9.375" style="6" customWidth="1"/>
    <col min="4358" max="4358" width="9" style="6"/>
    <col min="4359" max="4360" width="9.375" style="6" customWidth="1"/>
    <col min="4361" max="4592" width="9" style="6"/>
    <col min="4593" max="4593" width="5.125" style="6" customWidth="1"/>
    <col min="4594" max="4594" width="31.375" style="6" customWidth="1"/>
    <col min="4595" max="4595" width="8.875" style="6" customWidth="1"/>
    <col min="4596" max="4596" width="11.875" style="6" customWidth="1"/>
    <col min="4597" max="4599" width="7.5" style="6" customWidth="1"/>
    <col min="4600" max="4602" width="8.125" style="6" customWidth="1"/>
    <col min="4603" max="4603" width="7.5" style="6" customWidth="1"/>
    <col min="4604" max="4605" width="7.875" style="6" customWidth="1"/>
    <col min="4606" max="4608" width="9.375" style="6" customWidth="1"/>
    <col min="4609" max="4612" width="9.25" style="6" customWidth="1"/>
    <col min="4613" max="4613" width="9.375" style="6" customWidth="1"/>
    <col min="4614" max="4614" width="9" style="6"/>
    <col min="4615" max="4616" width="9.375" style="6" customWidth="1"/>
    <col min="4617" max="4848" width="9" style="6"/>
    <col min="4849" max="4849" width="5.125" style="6" customWidth="1"/>
    <col min="4850" max="4850" width="31.375" style="6" customWidth="1"/>
    <col min="4851" max="4851" width="8.875" style="6" customWidth="1"/>
    <col min="4852" max="4852" width="11.875" style="6" customWidth="1"/>
    <col min="4853" max="4855" width="7.5" style="6" customWidth="1"/>
    <col min="4856" max="4858" width="8.125" style="6" customWidth="1"/>
    <col min="4859" max="4859" width="7.5" style="6" customWidth="1"/>
    <col min="4860" max="4861" width="7.875" style="6" customWidth="1"/>
    <col min="4862" max="4864" width="9.375" style="6" customWidth="1"/>
    <col min="4865" max="4868" width="9.25" style="6" customWidth="1"/>
    <col min="4869" max="4869" width="9.375" style="6" customWidth="1"/>
    <col min="4870" max="4870" width="9" style="6"/>
    <col min="4871" max="4872" width="9.375" style="6" customWidth="1"/>
    <col min="4873" max="5104" width="9" style="6"/>
    <col min="5105" max="5105" width="5.125" style="6" customWidth="1"/>
    <col min="5106" max="5106" width="31.375" style="6" customWidth="1"/>
    <col min="5107" max="5107" width="8.875" style="6" customWidth="1"/>
    <col min="5108" max="5108" width="11.875" style="6" customWidth="1"/>
    <col min="5109" max="5111" width="7.5" style="6" customWidth="1"/>
    <col min="5112" max="5114" width="8.125" style="6" customWidth="1"/>
    <col min="5115" max="5115" width="7.5" style="6" customWidth="1"/>
    <col min="5116" max="5117" width="7.875" style="6" customWidth="1"/>
    <col min="5118" max="5120" width="9.375" style="6" customWidth="1"/>
    <col min="5121" max="5124" width="9.25" style="6" customWidth="1"/>
    <col min="5125" max="5125" width="9.375" style="6" customWidth="1"/>
    <col min="5126" max="5126" width="9" style="6"/>
    <col min="5127" max="5128" width="9.375" style="6" customWidth="1"/>
    <col min="5129" max="5360" width="9" style="6"/>
    <col min="5361" max="5361" width="5.125" style="6" customWidth="1"/>
    <col min="5362" max="5362" width="31.375" style="6" customWidth="1"/>
    <col min="5363" max="5363" width="8.875" style="6" customWidth="1"/>
    <col min="5364" max="5364" width="11.875" style="6" customWidth="1"/>
    <col min="5365" max="5367" width="7.5" style="6" customWidth="1"/>
    <col min="5368" max="5370" width="8.125" style="6" customWidth="1"/>
    <col min="5371" max="5371" width="7.5" style="6" customWidth="1"/>
    <col min="5372" max="5373" width="7.875" style="6" customWidth="1"/>
    <col min="5374" max="5376" width="9.375" style="6" customWidth="1"/>
    <col min="5377" max="5380" width="9.25" style="6" customWidth="1"/>
    <col min="5381" max="5381" width="9.375" style="6" customWidth="1"/>
    <col min="5382" max="5382" width="9" style="6"/>
    <col min="5383" max="5384" width="9.375" style="6" customWidth="1"/>
    <col min="5385" max="5616" width="9" style="6"/>
    <col min="5617" max="5617" width="5.125" style="6" customWidth="1"/>
    <col min="5618" max="5618" width="31.375" style="6" customWidth="1"/>
    <col min="5619" max="5619" width="8.875" style="6" customWidth="1"/>
    <col min="5620" max="5620" width="11.875" style="6" customWidth="1"/>
    <col min="5621" max="5623" width="7.5" style="6" customWidth="1"/>
    <col min="5624" max="5626" width="8.125" style="6" customWidth="1"/>
    <col min="5627" max="5627" width="7.5" style="6" customWidth="1"/>
    <col min="5628" max="5629" width="7.875" style="6" customWidth="1"/>
    <col min="5630" max="5632" width="9.375" style="6" customWidth="1"/>
    <col min="5633" max="5636" width="9.25" style="6" customWidth="1"/>
    <col min="5637" max="5637" width="9.375" style="6" customWidth="1"/>
    <col min="5638" max="5638" width="9" style="6"/>
    <col min="5639" max="5640" width="9.375" style="6" customWidth="1"/>
    <col min="5641" max="5872" width="9" style="6"/>
    <col min="5873" max="5873" width="5.125" style="6" customWidth="1"/>
    <col min="5874" max="5874" width="31.375" style="6" customWidth="1"/>
    <col min="5875" max="5875" width="8.875" style="6" customWidth="1"/>
    <col min="5876" max="5876" width="11.875" style="6" customWidth="1"/>
    <col min="5877" max="5879" width="7.5" style="6" customWidth="1"/>
    <col min="5880" max="5882" width="8.125" style="6" customWidth="1"/>
    <col min="5883" max="5883" width="7.5" style="6" customWidth="1"/>
    <col min="5884" max="5885" width="7.875" style="6" customWidth="1"/>
    <col min="5886" max="5888" width="9.375" style="6" customWidth="1"/>
    <col min="5889" max="5892" width="9.25" style="6" customWidth="1"/>
    <col min="5893" max="5893" width="9.375" style="6" customWidth="1"/>
    <col min="5894" max="5894" width="9" style="6"/>
    <col min="5895" max="5896" width="9.375" style="6" customWidth="1"/>
    <col min="5897" max="6128" width="9" style="6"/>
    <col min="6129" max="6129" width="5.125" style="6" customWidth="1"/>
    <col min="6130" max="6130" width="31.375" style="6" customWidth="1"/>
    <col min="6131" max="6131" width="8.875" style="6" customWidth="1"/>
    <col min="6132" max="6132" width="11.875" style="6" customWidth="1"/>
    <col min="6133" max="6135" width="7.5" style="6" customWidth="1"/>
    <col min="6136" max="6138" width="8.125" style="6" customWidth="1"/>
    <col min="6139" max="6139" width="7.5" style="6" customWidth="1"/>
    <col min="6140" max="6141" width="7.875" style="6" customWidth="1"/>
    <col min="6142" max="6144" width="9.375" style="6" customWidth="1"/>
    <col min="6145" max="6148" width="9.25" style="6" customWidth="1"/>
    <col min="6149" max="6149" width="9.375" style="6" customWidth="1"/>
    <col min="6150" max="6150" width="9" style="6"/>
    <col min="6151" max="6152" width="9.375" style="6" customWidth="1"/>
    <col min="6153" max="6384" width="9" style="6"/>
    <col min="6385" max="6385" width="5.125" style="6" customWidth="1"/>
    <col min="6386" max="6386" width="31.375" style="6" customWidth="1"/>
    <col min="6387" max="6387" width="8.875" style="6" customWidth="1"/>
    <col min="6388" max="6388" width="11.875" style="6" customWidth="1"/>
    <col min="6389" max="6391" width="7.5" style="6" customWidth="1"/>
    <col min="6392" max="6394" width="8.125" style="6" customWidth="1"/>
    <col min="6395" max="6395" width="7.5" style="6" customWidth="1"/>
    <col min="6396" max="6397" width="7.875" style="6" customWidth="1"/>
    <col min="6398" max="6400" width="9.375" style="6" customWidth="1"/>
    <col min="6401" max="6404" width="9.25" style="6" customWidth="1"/>
    <col min="6405" max="6405" width="9.375" style="6" customWidth="1"/>
    <col min="6406" max="6406" width="9" style="6"/>
    <col min="6407" max="6408" width="9.375" style="6" customWidth="1"/>
    <col min="6409" max="6640" width="9" style="6"/>
    <col min="6641" max="6641" width="5.125" style="6" customWidth="1"/>
    <col min="6642" max="6642" width="31.375" style="6" customWidth="1"/>
    <col min="6643" max="6643" width="8.875" style="6" customWidth="1"/>
    <col min="6644" max="6644" width="11.875" style="6" customWidth="1"/>
    <col min="6645" max="6647" width="7.5" style="6" customWidth="1"/>
    <col min="6648" max="6650" width="8.125" style="6" customWidth="1"/>
    <col min="6651" max="6651" width="7.5" style="6" customWidth="1"/>
    <col min="6652" max="6653" width="7.875" style="6" customWidth="1"/>
    <col min="6654" max="6656" width="9.375" style="6" customWidth="1"/>
    <col min="6657" max="6660" width="9.25" style="6" customWidth="1"/>
    <col min="6661" max="6661" width="9.375" style="6" customWidth="1"/>
    <col min="6662" max="6662" width="9" style="6"/>
    <col min="6663" max="6664" width="9.375" style="6" customWidth="1"/>
    <col min="6665" max="6896" width="9" style="6"/>
    <col min="6897" max="6897" width="5.125" style="6" customWidth="1"/>
    <col min="6898" max="6898" width="31.375" style="6" customWidth="1"/>
    <col min="6899" max="6899" width="8.875" style="6" customWidth="1"/>
    <col min="6900" max="6900" width="11.875" style="6" customWidth="1"/>
    <col min="6901" max="6903" width="7.5" style="6" customWidth="1"/>
    <col min="6904" max="6906" width="8.125" style="6" customWidth="1"/>
    <col min="6907" max="6907" width="7.5" style="6" customWidth="1"/>
    <col min="6908" max="6909" width="7.875" style="6" customWidth="1"/>
    <col min="6910" max="6912" width="9.375" style="6" customWidth="1"/>
    <col min="6913" max="6916" width="9.25" style="6" customWidth="1"/>
    <col min="6917" max="6917" width="9.375" style="6" customWidth="1"/>
    <col min="6918" max="6918" width="9" style="6"/>
    <col min="6919" max="6920" width="9.375" style="6" customWidth="1"/>
    <col min="6921" max="7152" width="9" style="6"/>
    <col min="7153" max="7153" width="5.125" style="6" customWidth="1"/>
    <col min="7154" max="7154" width="31.375" style="6" customWidth="1"/>
    <col min="7155" max="7155" width="8.875" style="6" customWidth="1"/>
    <col min="7156" max="7156" width="11.875" style="6" customWidth="1"/>
    <col min="7157" max="7159" width="7.5" style="6" customWidth="1"/>
    <col min="7160" max="7162" width="8.125" style="6" customWidth="1"/>
    <col min="7163" max="7163" width="7.5" style="6" customWidth="1"/>
    <col min="7164" max="7165" width="7.875" style="6" customWidth="1"/>
    <col min="7166" max="7168" width="9.375" style="6" customWidth="1"/>
    <col min="7169" max="7172" width="9.25" style="6" customWidth="1"/>
    <col min="7173" max="7173" width="9.375" style="6" customWidth="1"/>
    <col min="7174" max="7174" width="9" style="6"/>
    <col min="7175" max="7176" width="9.375" style="6" customWidth="1"/>
    <col min="7177" max="7408" width="9" style="6"/>
    <col min="7409" max="7409" width="5.125" style="6" customWidth="1"/>
    <col min="7410" max="7410" width="31.375" style="6" customWidth="1"/>
    <col min="7411" max="7411" width="8.875" style="6" customWidth="1"/>
    <col min="7412" max="7412" width="11.875" style="6" customWidth="1"/>
    <col min="7413" max="7415" width="7.5" style="6" customWidth="1"/>
    <col min="7416" max="7418" width="8.125" style="6" customWidth="1"/>
    <col min="7419" max="7419" width="7.5" style="6" customWidth="1"/>
    <col min="7420" max="7421" width="7.875" style="6" customWidth="1"/>
    <col min="7422" max="7424" width="9.375" style="6" customWidth="1"/>
    <col min="7425" max="7428" width="9.25" style="6" customWidth="1"/>
    <col min="7429" max="7429" width="9.375" style="6" customWidth="1"/>
    <col min="7430" max="7430" width="9" style="6"/>
    <col min="7431" max="7432" width="9.375" style="6" customWidth="1"/>
    <col min="7433" max="7664" width="9" style="6"/>
    <col min="7665" max="7665" width="5.125" style="6" customWidth="1"/>
    <col min="7666" max="7666" width="31.375" style="6" customWidth="1"/>
    <col min="7667" max="7667" width="8.875" style="6" customWidth="1"/>
    <col min="7668" max="7668" width="11.875" style="6" customWidth="1"/>
    <col min="7669" max="7671" width="7.5" style="6" customWidth="1"/>
    <col min="7672" max="7674" width="8.125" style="6" customWidth="1"/>
    <col min="7675" max="7675" width="7.5" style="6" customWidth="1"/>
    <col min="7676" max="7677" width="7.875" style="6" customWidth="1"/>
    <col min="7678" max="7680" width="9.375" style="6" customWidth="1"/>
    <col min="7681" max="7684" width="9.25" style="6" customWidth="1"/>
    <col min="7685" max="7685" width="9.375" style="6" customWidth="1"/>
    <col min="7686" max="7686" width="9" style="6"/>
    <col min="7687" max="7688" width="9.375" style="6" customWidth="1"/>
    <col min="7689" max="7920" width="9" style="6"/>
    <col min="7921" max="7921" width="5.125" style="6" customWidth="1"/>
    <col min="7922" max="7922" width="31.375" style="6" customWidth="1"/>
    <col min="7923" max="7923" width="8.875" style="6" customWidth="1"/>
    <col min="7924" max="7924" width="11.875" style="6" customWidth="1"/>
    <col min="7925" max="7927" width="7.5" style="6" customWidth="1"/>
    <col min="7928" max="7930" width="8.125" style="6" customWidth="1"/>
    <col min="7931" max="7931" width="7.5" style="6" customWidth="1"/>
    <col min="7932" max="7933" width="7.875" style="6" customWidth="1"/>
    <col min="7934" max="7936" width="9.375" style="6" customWidth="1"/>
    <col min="7937" max="7940" width="9.25" style="6" customWidth="1"/>
    <col min="7941" max="7941" width="9.375" style="6" customWidth="1"/>
    <col min="7942" max="7942" width="9" style="6"/>
    <col min="7943" max="7944" width="9.375" style="6" customWidth="1"/>
    <col min="7945" max="8176" width="9" style="6"/>
    <col min="8177" max="8177" width="5.125" style="6" customWidth="1"/>
    <col min="8178" max="8178" width="31.375" style="6" customWidth="1"/>
    <col min="8179" max="8179" width="8.875" style="6" customWidth="1"/>
    <col min="8180" max="8180" width="11.875" style="6" customWidth="1"/>
    <col min="8181" max="8183" width="7.5" style="6" customWidth="1"/>
    <col min="8184" max="8186" width="8.125" style="6" customWidth="1"/>
    <col min="8187" max="8187" width="7.5" style="6" customWidth="1"/>
    <col min="8188" max="8189" width="7.875" style="6" customWidth="1"/>
    <col min="8190" max="8192" width="9.375" style="6" customWidth="1"/>
    <col min="8193" max="8196" width="9.25" style="6" customWidth="1"/>
    <col min="8197" max="8197" width="9.375" style="6" customWidth="1"/>
    <col min="8198" max="8198" width="9" style="6"/>
    <col min="8199" max="8200" width="9.375" style="6" customWidth="1"/>
    <col min="8201" max="8432" width="9" style="6"/>
    <col min="8433" max="8433" width="5.125" style="6" customWidth="1"/>
    <col min="8434" max="8434" width="31.375" style="6" customWidth="1"/>
    <col min="8435" max="8435" width="8.875" style="6" customWidth="1"/>
    <col min="8436" max="8436" width="11.875" style="6" customWidth="1"/>
    <col min="8437" max="8439" width="7.5" style="6" customWidth="1"/>
    <col min="8440" max="8442" width="8.125" style="6" customWidth="1"/>
    <col min="8443" max="8443" width="7.5" style="6" customWidth="1"/>
    <col min="8444" max="8445" width="7.875" style="6" customWidth="1"/>
    <col min="8446" max="8448" width="9.375" style="6" customWidth="1"/>
    <col min="8449" max="8452" width="9.25" style="6" customWidth="1"/>
    <col min="8453" max="8453" width="9.375" style="6" customWidth="1"/>
    <col min="8454" max="8454" width="9" style="6"/>
    <col min="8455" max="8456" width="9.375" style="6" customWidth="1"/>
    <col min="8457" max="8688" width="9" style="6"/>
    <col min="8689" max="8689" width="5.125" style="6" customWidth="1"/>
    <col min="8690" max="8690" width="31.375" style="6" customWidth="1"/>
    <col min="8691" max="8691" width="8.875" style="6" customWidth="1"/>
    <col min="8692" max="8692" width="11.875" style="6" customWidth="1"/>
    <col min="8693" max="8695" width="7.5" style="6" customWidth="1"/>
    <col min="8696" max="8698" width="8.125" style="6" customWidth="1"/>
    <col min="8699" max="8699" width="7.5" style="6" customWidth="1"/>
    <col min="8700" max="8701" width="7.875" style="6" customWidth="1"/>
    <col min="8702" max="8704" width="9.375" style="6" customWidth="1"/>
    <col min="8705" max="8708" width="9.25" style="6" customWidth="1"/>
    <col min="8709" max="8709" width="9.375" style="6" customWidth="1"/>
    <col min="8710" max="8710" width="9" style="6"/>
    <col min="8711" max="8712" width="9.375" style="6" customWidth="1"/>
    <col min="8713" max="8944" width="9" style="6"/>
    <col min="8945" max="8945" width="5.125" style="6" customWidth="1"/>
    <col min="8946" max="8946" width="31.375" style="6" customWidth="1"/>
    <col min="8947" max="8947" width="8.875" style="6" customWidth="1"/>
    <col min="8948" max="8948" width="11.875" style="6" customWidth="1"/>
    <col min="8949" max="8951" width="7.5" style="6" customWidth="1"/>
    <col min="8952" max="8954" width="8.125" style="6" customWidth="1"/>
    <col min="8955" max="8955" width="7.5" style="6" customWidth="1"/>
    <col min="8956" max="8957" width="7.875" style="6" customWidth="1"/>
    <col min="8958" max="8960" width="9.375" style="6" customWidth="1"/>
    <col min="8961" max="8964" width="9.25" style="6" customWidth="1"/>
    <col min="8965" max="8965" width="9.375" style="6" customWidth="1"/>
    <col min="8966" max="8966" width="9" style="6"/>
    <col min="8967" max="8968" width="9.375" style="6" customWidth="1"/>
    <col min="8969" max="9200" width="9" style="6"/>
    <col min="9201" max="9201" width="5.125" style="6" customWidth="1"/>
    <col min="9202" max="9202" width="31.375" style="6" customWidth="1"/>
    <col min="9203" max="9203" width="8.875" style="6" customWidth="1"/>
    <col min="9204" max="9204" width="11.875" style="6" customWidth="1"/>
    <col min="9205" max="9207" width="7.5" style="6" customWidth="1"/>
    <col min="9208" max="9210" width="8.125" style="6" customWidth="1"/>
    <col min="9211" max="9211" width="7.5" style="6" customWidth="1"/>
    <col min="9212" max="9213" width="7.875" style="6" customWidth="1"/>
    <col min="9214" max="9216" width="9.375" style="6" customWidth="1"/>
    <col min="9217" max="9220" width="9.25" style="6" customWidth="1"/>
    <col min="9221" max="9221" width="9.375" style="6" customWidth="1"/>
    <col min="9222" max="9222" width="9" style="6"/>
    <col min="9223" max="9224" width="9.375" style="6" customWidth="1"/>
    <col min="9225" max="9456" width="9" style="6"/>
    <col min="9457" max="9457" width="5.125" style="6" customWidth="1"/>
    <col min="9458" max="9458" width="31.375" style="6" customWidth="1"/>
    <col min="9459" max="9459" width="8.875" style="6" customWidth="1"/>
    <col min="9460" max="9460" width="11.875" style="6" customWidth="1"/>
    <col min="9461" max="9463" width="7.5" style="6" customWidth="1"/>
    <col min="9464" max="9466" width="8.125" style="6" customWidth="1"/>
    <col min="9467" max="9467" width="7.5" style="6" customWidth="1"/>
    <col min="9468" max="9469" width="7.875" style="6" customWidth="1"/>
    <col min="9470" max="9472" width="9.375" style="6" customWidth="1"/>
    <col min="9473" max="9476" width="9.25" style="6" customWidth="1"/>
    <col min="9477" max="9477" width="9.375" style="6" customWidth="1"/>
    <col min="9478" max="9478" width="9" style="6"/>
    <col min="9479" max="9480" width="9.375" style="6" customWidth="1"/>
    <col min="9481" max="9712" width="9" style="6"/>
    <col min="9713" max="9713" width="5.125" style="6" customWidth="1"/>
    <col min="9714" max="9714" width="31.375" style="6" customWidth="1"/>
    <col min="9715" max="9715" width="8.875" style="6" customWidth="1"/>
    <col min="9716" max="9716" width="11.875" style="6" customWidth="1"/>
    <col min="9717" max="9719" width="7.5" style="6" customWidth="1"/>
    <col min="9720" max="9722" width="8.125" style="6" customWidth="1"/>
    <col min="9723" max="9723" width="7.5" style="6" customWidth="1"/>
    <col min="9724" max="9725" width="7.875" style="6" customWidth="1"/>
    <col min="9726" max="9728" width="9.375" style="6" customWidth="1"/>
    <col min="9729" max="9732" width="9.25" style="6" customWidth="1"/>
    <col min="9733" max="9733" width="9.375" style="6" customWidth="1"/>
    <col min="9734" max="9734" width="9" style="6"/>
    <col min="9735" max="9736" width="9.375" style="6" customWidth="1"/>
    <col min="9737" max="9968" width="9" style="6"/>
    <col min="9969" max="9969" width="5.125" style="6" customWidth="1"/>
    <col min="9970" max="9970" width="31.375" style="6" customWidth="1"/>
    <col min="9971" max="9971" width="8.875" style="6" customWidth="1"/>
    <col min="9972" max="9972" width="11.875" style="6" customWidth="1"/>
    <col min="9973" max="9975" width="7.5" style="6" customWidth="1"/>
    <col min="9976" max="9978" width="8.125" style="6" customWidth="1"/>
    <col min="9979" max="9979" width="7.5" style="6" customWidth="1"/>
    <col min="9980" max="9981" width="7.875" style="6" customWidth="1"/>
    <col min="9982" max="9984" width="9.375" style="6" customWidth="1"/>
    <col min="9985" max="9988" width="9.25" style="6" customWidth="1"/>
    <col min="9989" max="9989" width="9.375" style="6" customWidth="1"/>
    <col min="9990" max="9990" width="9" style="6"/>
    <col min="9991" max="9992" width="9.375" style="6" customWidth="1"/>
    <col min="9993" max="10224" width="9" style="6"/>
    <col min="10225" max="10225" width="5.125" style="6" customWidth="1"/>
    <col min="10226" max="10226" width="31.375" style="6" customWidth="1"/>
    <col min="10227" max="10227" width="8.875" style="6" customWidth="1"/>
    <col min="10228" max="10228" width="11.875" style="6" customWidth="1"/>
    <col min="10229" max="10231" width="7.5" style="6" customWidth="1"/>
    <col min="10232" max="10234" width="8.125" style="6" customWidth="1"/>
    <col min="10235" max="10235" width="7.5" style="6" customWidth="1"/>
    <col min="10236" max="10237" width="7.875" style="6" customWidth="1"/>
    <col min="10238" max="10240" width="9.375" style="6" customWidth="1"/>
    <col min="10241" max="10244" width="9.25" style="6" customWidth="1"/>
    <col min="10245" max="10245" width="9.375" style="6" customWidth="1"/>
    <col min="10246" max="10246" width="9" style="6"/>
    <col min="10247" max="10248" width="9.375" style="6" customWidth="1"/>
    <col min="10249" max="10480" width="9" style="6"/>
    <col min="10481" max="10481" width="5.125" style="6" customWidth="1"/>
    <col min="10482" max="10482" width="31.375" style="6" customWidth="1"/>
    <col min="10483" max="10483" width="8.875" style="6" customWidth="1"/>
    <col min="10484" max="10484" width="11.875" style="6" customWidth="1"/>
    <col min="10485" max="10487" width="7.5" style="6" customWidth="1"/>
    <col min="10488" max="10490" width="8.125" style="6" customWidth="1"/>
    <col min="10491" max="10491" width="7.5" style="6" customWidth="1"/>
    <col min="10492" max="10493" width="7.875" style="6" customWidth="1"/>
    <col min="10494" max="10496" width="9.375" style="6" customWidth="1"/>
    <col min="10497" max="10500" width="9.25" style="6" customWidth="1"/>
    <col min="10501" max="10501" width="9.375" style="6" customWidth="1"/>
    <col min="10502" max="10502" width="9" style="6"/>
    <col min="10503" max="10504" width="9.375" style="6" customWidth="1"/>
    <col min="10505" max="10736" width="9" style="6"/>
    <col min="10737" max="10737" width="5.125" style="6" customWidth="1"/>
    <col min="10738" max="10738" width="31.375" style="6" customWidth="1"/>
    <col min="10739" max="10739" width="8.875" style="6" customWidth="1"/>
    <col min="10740" max="10740" width="11.875" style="6" customWidth="1"/>
    <col min="10741" max="10743" width="7.5" style="6" customWidth="1"/>
    <col min="10744" max="10746" width="8.125" style="6" customWidth="1"/>
    <col min="10747" max="10747" width="7.5" style="6" customWidth="1"/>
    <col min="10748" max="10749" width="7.875" style="6" customWidth="1"/>
    <col min="10750" max="10752" width="9.375" style="6" customWidth="1"/>
    <col min="10753" max="10756" width="9.25" style="6" customWidth="1"/>
    <col min="10757" max="10757" width="9.375" style="6" customWidth="1"/>
    <col min="10758" max="10758" width="9" style="6"/>
    <col min="10759" max="10760" width="9.375" style="6" customWidth="1"/>
    <col min="10761" max="10992" width="9" style="6"/>
    <col min="10993" max="10993" width="5.125" style="6" customWidth="1"/>
    <col min="10994" max="10994" width="31.375" style="6" customWidth="1"/>
    <col min="10995" max="10995" width="8.875" style="6" customWidth="1"/>
    <col min="10996" max="10996" width="11.875" style="6" customWidth="1"/>
    <col min="10997" max="10999" width="7.5" style="6" customWidth="1"/>
    <col min="11000" max="11002" width="8.125" style="6" customWidth="1"/>
    <col min="11003" max="11003" width="7.5" style="6" customWidth="1"/>
    <col min="11004" max="11005" width="7.875" style="6" customWidth="1"/>
    <col min="11006" max="11008" width="9.375" style="6" customWidth="1"/>
    <col min="11009" max="11012" width="9.25" style="6" customWidth="1"/>
    <col min="11013" max="11013" width="9.375" style="6" customWidth="1"/>
    <col min="11014" max="11014" width="9" style="6"/>
    <col min="11015" max="11016" width="9.375" style="6" customWidth="1"/>
    <col min="11017" max="11248" width="9" style="6"/>
    <col min="11249" max="11249" width="5.125" style="6" customWidth="1"/>
    <col min="11250" max="11250" width="31.375" style="6" customWidth="1"/>
    <col min="11251" max="11251" width="8.875" style="6" customWidth="1"/>
    <col min="11252" max="11252" width="11.875" style="6" customWidth="1"/>
    <col min="11253" max="11255" width="7.5" style="6" customWidth="1"/>
    <col min="11256" max="11258" width="8.125" style="6" customWidth="1"/>
    <col min="11259" max="11259" width="7.5" style="6" customWidth="1"/>
    <col min="11260" max="11261" width="7.875" style="6" customWidth="1"/>
    <col min="11262" max="11264" width="9.375" style="6" customWidth="1"/>
    <col min="11265" max="11268" width="9.25" style="6" customWidth="1"/>
    <col min="11269" max="11269" width="9.375" style="6" customWidth="1"/>
    <col min="11270" max="11270" width="9" style="6"/>
    <col min="11271" max="11272" width="9.375" style="6" customWidth="1"/>
    <col min="11273" max="11504" width="9" style="6"/>
    <col min="11505" max="11505" width="5.125" style="6" customWidth="1"/>
    <col min="11506" max="11506" width="31.375" style="6" customWidth="1"/>
    <col min="11507" max="11507" width="8.875" style="6" customWidth="1"/>
    <col min="11508" max="11508" width="11.875" style="6" customWidth="1"/>
    <col min="11509" max="11511" width="7.5" style="6" customWidth="1"/>
    <col min="11512" max="11514" width="8.125" style="6" customWidth="1"/>
    <col min="11515" max="11515" width="7.5" style="6" customWidth="1"/>
    <col min="11516" max="11517" width="7.875" style="6" customWidth="1"/>
    <col min="11518" max="11520" width="9.375" style="6" customWidth="1"/>
    <col min="11521" max="11524" width="9.25" style="6" customWidth="1"/>
    <col min="11525" max="11525" width="9.375" style="6" customWidth="1"/>
    <col min="11526" max="11526" width="9" style="6"/>
    <col min="11527" max="11528" width="9.375" style="6" customWidth="1"/>
    <col min="11529" max="11760" width="9" style="6"/>
    <col min="11761" max="11761" width="5.125" style="6" customWidth="1"/>
    <col min="11762" max="11762" width="31.375" style="6" customWidth="1"/>
    <col min="11763" max="11763" width="8.875" style="6" customWidth="1"/>
    <col min="11764" max="11764" width="11.875" style="6" customWidth="1"/>
    <col min="11765" max="11767" width="7.5" style="6" customWidth="1"/>
    <col min="11768" max="11770" width="8.125" style="6" customWidth="1"/>
    <col min="11771" max="11771" width="7.5" style="6" customWidth="1"/>
    <col min="11772" max="11773" width="7.875" style="6" customWidth="1"/>
    <col min="11774" max="11776" width="9.375" style="6" customWidth="1"/>
    <col min="11777" max="11780" width="9.25" style="6" customWidth="1"/>
    <col min="11781" max="11781" width="9.375" style="6" customWidth="1"/>
    <col min="11782" max="11782" width="9" style="6"/>
    <col min="11783" max="11784" width="9.375" style="6" customWidth="1"/>
    <col min="11785" max="12016" width="9" style="6"/>
    <col min="12017" max="12017" width="5.125" style="6" customWidth="1"/>
    <col min="12018" max="12018" width="31.375" style="6" customWidth="1"/>
    <col min="12019" max="12019" width="8.875" style="6" customWidth="1"/>
    <col min="12020" max="12020" width="11.875" style="6" customWidth="1"/>
    <col min="12021" max="12023" width="7.5" style="6" customWidth="1"/>
    <col min="12024" max="12026" width="8.125" style="6" customWidth="1"/>
    <col min="12027" max="12027" width="7.5" style="6" customWidth="1"/>
    <col min="12028" max="12029" width="7.875" style="6" customWidth="1"/>
    <col min="12030" max="12032" width="9.375" style="6" customWidth="1"/>
    <col min="12033" max="12036" width="9.25" style="6" customWidth="1"/>
    <col min="12037" max="12037" width="9.375" style="6" customWidth="1"/>
    <col min="12038" max="12038" width="9" style="6"/>
    <col min="12039" max="12040" width="9.375" style="6" customWidth="1"/>
    <col min="12041" max="12272" width="9" style="6"/>
    <col min="12273" max="12273" width="5.125" style="6" customWidth="1"/>
    <col min="12274" max="12274" width="31.375" style="6" customWidth="1"/>
    <col min="12275" max="12275" width="8.875" style="6" customWidth="1"/>
    <col min="12276" max="12276" width="11.875" style="6" customWidth="1"/>
    <col min="12277" max="12279" width="7.5" style="6" customWidth="1"/>
    <col min="12280" max="12282" width="8.125" style="6" customWidth="1"/>
    <col min="12283" max="12283" width="7.5" style="6" customWidth="1"/>
    <col min="12284" max="12285" width="7.875" style="6" customWidth="1"/>
    <col min="12286" max="12288" width="9.375" style="6" customWidth="1"/>
    <col min="12289" max="12292" width="9.25" style="6" customWidth="1"/>
    <col min="12293" max="12293" width="9.375" style="6" customWidth="1"/>
    <col min="12294" max="12294" width="9" style="6"/>
    <col min="12295" max="12296" width="9.375" style="6" customWidth="1"/>
    <col min="12297" max="12528" width="9" style="6"/>
    <col min="12529" max="12529" width="5.125" style="6" customWidth="1"/>
    <col min="12530" max="12530" width="31.375" style="6" customWidth="1"/>
    <col min="12531" max="12531" width="8.875" style="6" customWidth="1"/>
    <col min="12532" max="12532" width="11.875" style="6" customWidth="1"/>
    <col min="12533" max="12535" width="7.5" style="6" customWidth="1"/>
    <col min="12536" max="12538" width="8.125" style="6" customWidth="1"/>
    <col min="12539" max="12539" width="7.5" style="6" customWidth="1"/>
    <col min="12540" max="12541" width="7.875" style="6" customWidth="1"/>
    <col min="12542" max="12544" width="9.375" style="6" customWidth="1"/>
    <col min="12545" max="12548" width="9.25" style="6" customWidth="1"/>
    <col min="12549" max="12549" width="9.375" style="6" customWidth="1"/>
    <col min="12550" max="12550" width="9" style="6"/>
    <col min="12551" max="12552" width="9.375" style="6" customWidth="1"/>
    <col min="12553" max="12784" width="9" style="6"/>
    <col min="12785" max="12785" width="5.125" style="6" customWidth="1"/>
    <col min="12786" max="12786" width="31.375" style="6" customWidth="1"/>
    <col min="12787" max="12787" width="8.875" style="6" customWidth="1"/>
    <col min="12788" max="12788" width="11.875" style="6" customWidth="1"/>
    <col min="12789" max="12791" width="7.5" style="6" customWidth="1"/>
    <col min="12792" max="12794" width="8.125" style="6" customWidth="1"/>
    <col min="12795" max="12795" width="7.5" style="6" customWidth="1"/>
    <col min="12796" max="12797" width="7.875" style="6" customWidth="1"/>
    <col min="12798" max="12800" width="9.375" style="6" customWidth="1"/>
    <col min="12801" max="12804" width="9.25" style="6" customWidth="1"/>
    <col min="12805" max="12805" width="9.375" style="6" customWidth="1"/>
    <col min="12806" max="12806" width="9" style="6"/>
    <col min="12807" max="12808" width="9.375" style="6" customWidth="1"/>
    <col min="12809" max="13040" width="9" style="6"/>
    <col min="13041" max="13041" width="5.125" style="6" customWidth="1"/>
    <col min="13042" max="13042" width="31.375" style="6" customWidth="1"/>
    <col min="13043" max="13043" width="8.875" style="6" customWidth="1"/>
    <col min="13044" max="13044" width="11.875" style="6" customWidth="1"/>
    <col min="13045" max="13047" width="7.5" style="6" customWidth="1"/>
    <col min="13048" max="13050" width="8.125" style="6" customWidth="1"/>
    <col min="13051" max="13051" width="7.5" style="6" customWidth="1"/>
    <col min="13052" max="13053" width="7.875" style="6" customWidth="1"/>
    <col min="13054" max="13056" width="9.375" style="6" customWidth="1"/>
    <col min="13057" max="13060" width="9.25" style="6" customWidth="1"/>
    <col min="13061" max="13061" width="9.375" style="6" customWidth="1"/>
    <col min="13062" max="13062" width="9" style="6"/>
    <col min="13063" max="13064" width="9.375" style="6" customWidth="1"/>
    <col min="13065" max="13296" width="9" style="6"/>
    <col min="13297" max="13297" width="5.125" style="6" customWidth="1"/>
    <col min="13298" max="13298" width="31.375" style="6" customWidth="1"/>
    <col min="13299" max="13299" width="8.875" style="6" customWidth="1"/>
    <col min="13300" max="13300" width="11.875" style="6" customWidth="1"/>
    <col min="13301" max="13303" width="7.5" style="6" customWidth="1"/>
    <col min="13304" max="13306" width="8.125" style="6" customWidth="1"/>
    <col min="13307" max="13307" width="7.5" style="6" customWidth="1"/>
    <col min="13308" max="13309" width="7.875" style="6" customWidth="1"/>
    <col min="13310" max="13312" width="9.375" style="6" customWidth="1"/>
    <col min="13313" max="13316" width="9.25" style="6" customWidth="1"/>
    <col min="13317" max="13317" width="9.375" style="6" customWidth="1"/>
    <col min="13318" max="13318" width="9" style="6"/>
    <col min="13319" max="13320" width="9.375" style="6" customWidth="1"/>
    <col min="13321" max="13552" width="9" style="6"/>
    <col min="13553" max="13553" width="5.125" style="6" customWidth="1"/>
    <col min="13554" max="13554" width="31.375" style="6" customWidth="1"/>
    <col min="13555" max="13555" width="8.875" style="6" customWidth="1"/>
    <col min="13556" max="13556" width="11.875" style="6" customWidth="1"/>
    <col min="13557" max="13559" width="7.5" style="6" customWidth="1"/>
    <col min="13560" max="13562" width="8.125" style="6" customWidth="1"/>
    <col min="13563" max="13563" width="7.5" style="6" customWidth="1"/>
    <col min="13564" max="13565" width="7.875" style="6" customWidth="1"/>
    <col min="13566" max="13568" width="9.375" style="6" customWidth="1"/>
    <col min="13569" max="13572" width="9.25" style="6" customWidth="1"/>
    <col min="13573" max="13573" width="9.375" style="6" customWidth="1"/>
    <col min="13574" max="13574" width="9" style="6"/>
    <col min="13575" max="13576" width="9.375" style="6" customWidth="1"/>
    <col min="13577" max="13808" width="9" style="6"/>
    <col min="13809" max="13809" width="5.125" style="6" customWidth="1"/>
    <col min="13810" max="13810" width="31.375" style="6" customWidth="1"/>
    <col min="13811" max="13811" width="8.875" style="6" customWidth="1"/>
    <col min="13812" max="13812" width="11.875" style="6" customWidth="1"/>
    <col min="13813" max="13815" width="7.5" style="6" customWidth="1"/>
    <col min="13816" max="13818" width="8.125" style="6" customWidth="1"/>
    <col min="13819" max="13819" width="7.5" style="6" customWidth="1"/>
    <col min="13820" max="13821" width="7.875" style="6" customWidth="1"/>
    <col min="13822" max="13824" width="9.375" style="6" customWidth="1"/>
    <col min="13825" max="13828" width="9.25" style="6" customWidth="1"/>
    <col min="13829" max="13829" width="9.375" style="6" customWidth="1"/>
    <col min="13830" max="13830" width="9" style="6"/>
    <col min="13831" max="13832" width="9.375" style="6" customWidth="1"/>
    <col min="13833" max="14064" width="9" style="6"/>
    <col min="14065" max="14065" width="5.125" style="6" customWidth="1"/>
    <col min="14066" max="14066" width="31.375" style="6" customWidth="1"/>
    <col min="14067" max="14067" width="8.875" style="6" customWidth="1"/>
    <col min="14068" max="14068" width="11.875" style="6" customWidth="1"/>
    <col min="14069" max="14071" width="7.5" style="6" customWidth="1"/>
    <col min="14072" max="14074" width="8.125" style="6" customWidth="1"/>
    <col min="14075" max="14075" width="7.5" style="6" customWidth="1"/>
    <col min="14076" max="14077" width="7.875" style="6" customWidth="1"/>
    <col min="14078" max="14080" width="9.375" style="6" customWidth="1"/>
    <col min="14081" max="14084" width="9.25" style="6" customWidth="1"/>
    <col min="14085" max="14085" width="9.375" style="6" customWidth="1"/>
    <col min="14086" max="14086" width="9" style="6"/>
    <col min="14087" max="14088" width="9.375" style="6" customWidth="1"/>
    <col min="14089" max="14320" width="9" style="6"/>
    <col min="14321" max="14321" width="5.125" style="6" customWidth="1"/>
    <col min="14322" max="14322" width="31.375" style="6" customWidth="1"/>
    <col min="14323" max="14323" width="8.875" style="6" customWidth="1"/>
    <col min="14324" max="14324" width="11.875" style="6" customWidth="1"/>
    <col min="14325" max="14327" width="7.5" style="6" customWidth="1"/>
    <col min="14328" max="14330" width="8.125" style="6" customWidth="1"/>
    <col min="14331" max="14331" width="7.5" style="6" customWidth="1"/>
    <col min="14332" max="14333" width="7.875" style="6" customWidth="1"/>
    <col min="14334" max="14336" width="9.375" style="6" customWidth="1"/>
    <col min="14337" max="14340" width="9.25" style="6" customWidth="1"/>
    <col min="14341" max="14341" width="9.375" style="6" customWidth="1"/>
    <col min="14342" max="14342" width="9" style="6"/>
    <col min="14343" max="14344" width="9.375" style="6" customWidth="1"/>
    <col min="14345" max="14576" width="9" style="6"/>
    <col min="14577" max="14577" width="5.125" style="6" customWidth="1"/>
    <col min="14578" max="14578" width="31.375" style="6" customWidth="1"/>
    <col min="14579" max="14579" width="8.875" style="6" customWidth="1"/>
    <col min="14580" max="14580" width="11.875" style="6" customWidth="1"/>
    <col min="14581" max="14583" width="7.5" style="6" customWidth="1"/>
    <col min="14584" max="14586" width="8.125" style="6" customWidth="1"/>
    <col min="14587" max="14587" width="7.5" style="6" customWidth="1"/>
    <col min="14588" max="14589" width="7.875" style="6" customWidth="1"/>
    <col min="14590" max="14592" width="9.375" style="6" customWidth="1"/>
    <col min="14593" max="14596" width="9.25" style="6" customWidth="1"/>
    <col min="14597" max="14597" width="9.375" style="6" customWidth="1"/>
    <col min="14598" max="14598" width="9" style="6"/>
    <col min="14599" max="14600" width="9.375" style="6" customWidth="1"/>
    <col min="14601" max="14832" width="9" style="6"/>
    <col min="14833" max="14833" width="5.125" style="6" customWidth="1"/>
    <col min="14834" max="14834" width="31.375" style="6" customWidth="1"/>
    <col min="14835" max="14835" width="8.875" style="6" customWidth="1"/>
    <col min="14836" max="14836" width="11.875" style="6" customWidth="1"/>
    <col min="14837" max="14839" width="7.5" style="6" customWidth="1"/>
    <col min="14840" max="14842" width="8.125" style="6" customWidth="1"/>
    <col min="14843" max="14843" width="7.5" style="6" customWidth="1"/>
    <col min="14844" max="14845" width="7.875" style="6" customWidth="1"/>
    <col min="14846" max="14848" width="9.375" style="6" customWidth="1"/>
    <col min="14849" max="14852" width="9.25" style="6" customWidth="1"/>
    <col min="14853" max="14853" width="9.375" style="6" customWidth="1"/>
    <col min="14854" max="14854" width="9" style="6"/>
    <col min="14855" max="14856" width="9.375" style="6" customWidth="1"/>
    <col min="14857" max="15088" width="9" style="6"/>
    <col min="15089" max="15089" width="5.125" style="6" customWidth="1"/>
    <col min="15090" max="15090" width="31.375" style="6" customWidth="1"/>
    <col min="15091" max="15091" width="8.875" style="6" customWidth="1"/>
    <col min="15092" max="15092" width="11.875" style="6" customWidth="1"/>
    <col min="15093" max="15095" width="7.5" style="6" customWidth="1"/>
    <col min="15096" max="15098" width="8.125" style="6" customWidth="1"/>
    <col min="15099" max="15099" width="7.5" style="6" customWidth="1"/>
    <col min="15100" max="15101" width="7.875" style="6" customWidth="1"/>
    <col min="15102" max="15104" width="9.375" style="6" customWidth="1"/>
    <col min="15105" max="15108" width="9.25" style="6" customWidth="1"/>
    <col min="15109" max="15109" width="9.375" style="6" customWidth="1"/>
    <col min="15110" max="15110" width="9" style="6"/>
    <col min="15111" max="15112" width="9.375" style="6" customWidth="1"/>
    <col min="15113" max="15344" width="9" style="6"/>
    <col min="15345" max="15345" width="5.125" style="6" customWidth="1"/>
    <col min="15346" max="15346" width="31.375" style="6" customWidth="1"/>
    <col min="15347" max="15347" width="8.875" style="6" customWidth="1"/>
    <col min="15348" max="15348" width="11.875" style="6" customWidth="1"/>
    <col min="15349" max="15351" width="7.5" style="6" customWidth="1"/>
    <col min="15352" max="15354" width="8.125" style="6" customWidth="1"/>
    <col min="15355" max="15355" width="7.5" style="6" customWidth="1"/>
    <col min="15356" max="15357" width="7.875" style="6" customWidth="1"/>
    <col min="15358" max="15360" width="9.375" style="6" customWidth="1"/>
    <col min="15361" max="15364" width="9.25" style="6" customWidth="1"/>
    <col min="15365" max="15365" width="9.375" style="6" customWidth="1"/>
    <col min="15366" max="15366" width="9" style="6"/>
    <col min="15367" max="15368" width="9.375" style="6" customWidth="1"/>
    <col min="15369" max="15600" width="9" style="6"/>
    <col min="15601" max="15601" width="5.125" style="6" customWidth="1"/>
    <col min="15602" max="15602" width="31.375" style="6" customWidth="1"/>
    <col min="15603" max="15603" width="8.875" style="6" customWidth="1"/>
    <col min="15604" max="15604" width="11.875" style="6" customWidth="1"/>
    <col min="15605" max="15607" width="7.5" style="6" customWidth="1"/>
    <col min="15608" max="15610" width="8.125" style="6" customWidth="1"/>
    <col min="15611" max="15611" width="7.5" style="6" customWidth="1"/>
    <col min="15612" max="15613" width="7.875" style="6" customWidth="1"/>
    <col min="15614" max="15616" width="9.375" style="6" customWidth="1"/>
    <col min="15617" max="15620" width="9.25" style="6" customWidth="1"/>
    <col min="15621" max="15621" width="9.375" style="6" customWidth="1"/>
    <col min="15622" max="15622" width="9" style="6"/>
    <col min="15623" max="15624" width="9.375" style="6" customWidth="1"/>
    <col min="15625" max="15856" width="9" style="6"/>
    <col min="15857" max="15857" width="5.125" style="6" customWidth="1"/>
    <col min="15858" max="15858" width="31.375" style="6" customWidth="1"/>
    <col min="15859" max="15859" width="8.875" style="6" customWidth="1"/>
    <col min="15860" max="15860" width="11.875" style="6" customWidth="1"/>
    <col min="15861" max="15863" width="7.5" style="6" customWidth="1"/>
    <col min="15864" max="15866" width="8.125" style="6" customWidth="1"/>
    <col min="15867" max="15867" width="7.5" style="6" customWidth="1"/>
    <col min="15868" max="15869" width="7.875" style="6" customWidth="1"/>
    <col min="15870" max="15872" width="9.375" style="6" customWidth="1"/>
    <col min="15873" max="15876" width="9.25" style="6" customWidth="1"/>
    <col min="15877" max="15877" width="9.375" style="6" customWidth="1"/>
    <col min="15878" max="15878" width="9" style="6"/>
    <col min="15879" max="15880" width="9.375" style="6" customWidth="1"/>
    <col min="15881" max="16112" width="9" style="6"/>
    <col min="16113" max="16113" width="5.125" style="6" customWidth="1"/>
    <col min="16114" max="16114" width="31.375" style="6" customWidth="1"/>
    <col min="16115" max="16115" width="8.875" style="6" customWidth="1"/>
    <col min="16116" max="16116" width="11.875" style="6" customWidth="1"/>
    <col min="16117" max="16119" width="7.5" style="6" customWidth="1"/>
    <col min="16120" max="16122" width="8.125" style="6" customWidth="1"/>
    <col min="16123" max="16123" width="7.5" style="6" customWidth="1"/>
    <col min="16124" max="16125" width="7.875" style="6" customWidth="1"/>
    <col min="16126" max="16128" width="9.375" style="6" customWidth="1"/>
    <col min="16129" max="16132" width="9.25" style="6" customWidth="1"/>
    <col min="16133" max="16133" width="9.375" style="6" customWidth="1"/>
    <col min="16134" max="16134" width="9" style="6"/>
    <col min="16135" max="16136" width="9.375" style="6" customWidth="1"/>
    <col min="16137" max="16384" width="9" style="6"/>
  </cols>
  <sheetData>
    <row r="1" spans="1:15" ht="20.25" customHeight="1">
      <c r="A1" s="4"/>
      <c r="B1" s="4"/>
      <c r="C1" s="5"/>
      <c r="D1" s="5"/>
      <c r="E1" s="5"/>
      <c r="F1" s="5"/>
      <c r="G1" s="5"/>
      <c r="H1" s="5"/>
      <c r="I1" s="5"/>
      <c r="J1" s="110"/>
      <c r="K1" s="8"/>
      <c r="L1" s="8"/>
      <c r="M1" s="404" t="s">
        <v>376</v>
      </c>
      <c r="N1" s="404"/>
      <c r="O1" s="404"/>
    </row>
    <row r="2" spans="1:15" ht="16.5" customHeight="1">
      <c r="A2" s="7"/>
      <c r="B2" s="7"/>
      <c r="C2" s="5"/>
      <c r="D2" s="5"/>
      <c r="E2" s="5"/>
      <c r="F2" s="5"/>
      <c r="G2" s="5"/>
      <c r="H2" s="5"/>
      <c r="I2" s="5"/>
      <c r="J2" s="5"/>
      <c r="K2" s="5"/>
      <c r="L2" s="5"/>
      <c r="M2" s="5"/>
      <c r="N2" s="5"/>
      <c r="O2" s="5"/>
    </row>
    <row r="3" spans="1:15" ht="21" customHeight="1">
      <c r="A3" s="405" t="s">
        <v>509</v>
      </c>
      <c r="B3" s="405"/>
      <c r="C3" s="405"/>
      <c r="D3" s="405"/>
      <c r="E3" s="405"/>
      <c r="F3" s="405"/>
      <c r="G3" s="405"/>
      <c r="H3" s="405"/>
      <c r="I3" s="405"/>
      <c r="J3" s="405"/>
      <c r="K3" s="405"/>
      <c r="L3" s="405"/>
      <c r="M3" s="405"/>
      <c r="N3" s="405"/>
      <c r="O3" s="405"/>
    </row>
    <row r="4" spans="1:15" ht="24" customHeight="1">
      <c r="A4" s="406" t="s">
        <v>510</v>
      </c>
      <c r="B4" s="406"/>
      <c r="C4" s="406"/>
      <c r="D4" s="406"/>
      <c r="E4" s="406"/>
      <c r="F4" s="406"/>
      <c r="G4" s="406"/>
      <c r="H4" s="406"/>
      <c r="I4" s="406"/>
      <c r="J4" s="406"/>
      <c r="K4" s="406"/>
      <c r="L4" s="406"/>
      <c r="M4" s="406"/>
      <c r="N4" s="406"/>
      <c r="O4" s="406"/>
    </row>
    <row r="5" spans="1:15" ht="18.75">
      <c r="A5" s="9"/>
      <c r="B5" s="9"/>
      <c r="C5" s="5"/>
      <c r="D5" s="5"/>
      <c r="E5" s="5"/>
      <c r="F5" s="5"/>
      <c r="G5" s="5"/>
      <c r="H5" s="5"/>
      <c r="I5" s="5"/>
      <c r="J5" s="5"/>
      <c r="K5" s="5"/>
      <c r="L5" s="5"/>
      <c r="M5" s="5"/>
      <c r="N5" s="5"/>
      <c r="O5" s="5"/>
    </row>
    <row r="6" spans="1:15" ht="18.75" customHeight="1">
      <c r="A6" s="112"/>
      <c r="B6" s="112"/>
      <c r="C6" s="10"/>
      <c r="D6" s="10"/>
      <c r="E6" s="10"/>
      <c r="F6" s="89"/>
      <c r="G6" s="458"/>
      <c r="H6" s="458"/>
      <c r="I6" s="10"/>
      <c r="K6" s="13"/>
      <c r="L6" s="13"/>
      <c r="M6" s="458" t="s">
        <v>452</v>
      </c>
      <c r="N6" s="458"/>
      <c r="O6" s="458"/>
    </row>
    <row r="7" spans="1:15" s="11" customFormat="1" ht="24.75" customHeight="1">
      <c r="A7" s="408" t="s">
        <v>79</v>
      </c>
      <c r="B7" s="415" t="s">
        <v>28</v>
      </c>
      <c r="C7" s="408" t="s">
        <v>377</v>
      </c>
      <c r="D7" s="415" t="s">
        <v>378</v>
      </c>
      <c r="E7" s="415"/>
      <c r="F7" s="415"/>
      <c r="G7" s="415"/>
      <c r="H7" s="415"/>
      <c r="I7" s="415"/>
      <c r="J7" s="415"/>
      <c r="K7" s="408" t="s">
        <v>379</v>
      </c>
      <c r="L7" s="408"/>
      <c r="M7" s="408"/>
      <c r="N7" s="408"/>
      <c r="O7" s="408" t="s">
        <v>414</v>
      </c>
    </row>
    <row r="8" spans="1:15" s="11" customFormat="1" ht="39" customHeight="1">
      <c r="A8" s="408"/>
      <c r="B8" s="415"/>
      <c r="C8" s="408"/>
      <c r="D8" s="408" t="s">
        <v>380</v>
      </c>
      <c r="E8" s="408" t="s">
        <v>55</v>
      </c>
      <c r="F8" s="408"/>
      <c r="G8" s="415" t="s">
        <v>46</v>
      </c>
      <c r="H8" s="415"/>
      <c r="I8" s="408" t="s">
        <v>49</v>
      </c>
      <c r="J8" s="408" t="s">
        <v>50</v>
      </c>
      <c r="K8" s="408" t="s">
        <v>72</v>
      </c>
      <c r="L8" s="408" t="s">
        <v>381</v>
      </c>
      <c r="M8" s="408" t="s">
        <v>382</v>
      </c>
      <c r="N8" s="408" t="s">
        <v>413</v>
      </c>
      <c r="O8" s="408"/>
    </row>
    <row r="9" spans="1:15" s="11" customFormat="1" ht="132.75" customHeight="1">
      <c r="A9" s="408"/>
      <c r="B9" s="415"/>
      <c r="C9" s="408"/>
      <c r="D9" s="408"/>
      <c r="E9" s="111" t="s">
        <v>72</v>
      </c>
      <c r="F9" s="111" t="s">
        <v>384</v>
      </c>
      <c r="G9" s="111" t="s">
        <v>72</v>
      </c>
      <c r="H9" s="119" t="s">
        <v>385</v>
      </c>
      <c r="I9" s="408"/>
      <c r="J9" s="408"/>
      <c r="K9" s="408"/>
      <c r="L9" s="408"/>
      <c r="M9" s="408"/>
      <c r="N9" s="408"/>
      <c r="O9" s="408"/>
    </row>
    <row r="10" spans="1:15" s="29" customFormat="1" ht="17.25" customHeight="1">
      <c r="A10" s="131" t="s">
        <v>4</v>
      </c>
      <c r="B10" s="131" t="s">
        <v>5</v>
      </c>
      <c r="C10" s="213" t="s">
        <v>386</v>
      </c>
      <c r="D10" s="213" t="s">
        <v>387</v>
      </c>
      <c r="E10" s="213" t="s">
        <v>89</v>
      </c>
      <c r="F10" s="213" t="s">
        <v>90</v>
      </c>
      <c r="G10" s="213" t="s">
        <v>91</v>
      </c>
      <c r="H10" s="213" t="s">
        <v>92</v>
      </c>
      <c r="I10" s="213" t="s">
        <v>93</v>
      </c>
      <c r="J10" s="213" t="s">
        <v>94</v>
      </c>
      <c r="K10" s="214" t="s">
        <v>388</v>
      </c>
      <c r="L10" s="213" t="s">
        <v>96</v>
      </c>
      <c r="M10" s="213" t="s">
        <v>97</v>
      </c>
      <c r="N10" s="213" t="s">
        <v>98</v>
      </c>
      <c r="O10" s="213" t="s">
        <v>99</v>
      </c>
    </row>
    <row r="11" spans="1:15" s="10" customFormat="1" ht="30.75" customHeight="1">
      <c r="A11" s="15"/>
      <c r="B11" s="15" t="s">
        <v>30</v>
      </c>
      <c r="C11" s="311">
        <f>SUM(C12:C23)</f>
        <v>108646</v>
      </c>
      <c r="D11" s="311">
        <f t="shared" ref="D11:O11" si="0">SUM(D12:D23)</f>
        <v>66109</v>
      </c>
      <c r="E11" s="311">
        <f t="shared" si="0"/>
        <v>900</v>
      </c>
      <c r="F11" s="311">
        <f t="shared" si="0"/>
        <v>900</v>
      </c>
      <c r="G11" s="311">
        <f t="shared" si="0"/>
        <v>62707</v>
      </c>
      <c r="H11" s="311">
        <f t="shared" si="0"/>
        <v>180</v>
      </c>
      <c r="I11" s="311">
        <f t="shared" si="0"/>
        <v>1322</v>
      </c>
      <c r="J11" s="480">
        <f t="shared" si="0"/>
        <v>1180</v>
      </c>
      <c r="K11" s="311">
        <f>SUM(K12:K23)</f>
        <v>42537</v>
      </c>
      <c r="L11" s="311">
        <f t="shared" si="0"/>
        <v>0</v>
      </c>
      <c r="M11" s="311">
        <f t="shared" si="0"/>
        <v>11997</v>
      </c>
      <c r="N11" s="311">
        <f t="shared" si="0"/>
        <v>30540</v>
      </c>
      <c r="O11" s="311">
        <f t="shared" si="0"/>
        <v>0</v>
      </c>
    </row>
    <row r="12" spans="1:15" s="10" customFormat="1" ht="21.95" customHeight="1">
      <c r="A12" s="30" t="s">
        <v>87</v>
      </c>
      <c r="B12" s="31" t="s">
        <v>101</v>
      </c>
      <c r="C12" s="312">
        <f>D12+K12+O12</f>
        <v>10032.4</v>
      </c>
      <c r="D12" s="312">
        <f>E12+G12+I12+J12</f>
        <v>6257.5</v>
      </c>
      <c r="E12" s="312">
        <f>F12</f>
        <v>720</v>
      </c>
      <c r="F12" s="312">
        <v>720</v>
      </c>
      <c r="G12" s="312">
        <f>5412.5-J12</f>
        <v>5302.5</v>
      </c>
      <c r="H12" s="312">
        <v>15</v>
      </c>
      <c r="I12" s="312">
        <v>125</v>
      </c>
      <c r="J12" s="481">
        <v>110</v>
      </c>
      <c r="K12" s="312">
        <f>L12+M12+N12</f>
        <v>3774.9</v>
      </c>
      <c r="L12" s="312"/>
      <c r="M12" s="312">
        <v>542.9</v>
      </c>
      <c r="N12" s="312">
        <v>3232</v>
      </c>
      <c r="O12" s="312"/>
    </row>
    <row r="13" spans="1:15" s="10" customFormat="1" ht="21.95" customHeight="1">
      <c r="A13" s="30" t="s">
        <v>88</v>
      </c>
      <c r="B13" s="31" t="s">
        <v>102</v>
      </c>
      <c r="C13" s="312">
        <f t="shared" ref="C13:C23" si="1">D13+K13+O13</f>
        <v>8328.7999999999993</v>
      </c>
      <c r="D13" s="312">
        <f t="shared" ref="D13:D23" si="2">E13+G13+I13+J13</f>
        <v>5453.5</v>
      </c>
      <c r="E13" s="312">
        <f t="shared" ref="E13:E23" si="3">F13</f>
        <v>150</v>
      </c>
      <c r="F13" s="312">
        <v>150</v>
      </c>
      <c r="G13" s="312">
        <f>5194.5-J13</f>
        <v>5079.5</v>
      </c>
      <c r="H13" s="312">
        <v>15</v>
      </c>
      <c r="I13" s="312">
        <v>109</v>
      </c>
      <c r="J13" s="481">
        <v>115</v>
      </c>
      <c r="K13" s="312">
        <f t="shared" ref="K13:K23" si="4">L13+M13+N13</f>
        <v>2875.3</v>
      </c>
      <c r="L13" s="312"/>
      <c r="M13" s="312">
        <v>1400.3</v>
      </c>
      <c r="N13" s="312">
        <v>1475</v>
      </c>
      <c r="O13" s="312"/>
    </row>
    <row r="14" spans="1:15" s="10" customFormat="1" ht="21.95" customHeight="1">
      <c r="A14" s="30" t="s">
        <v>89</v>
      </c>
      <c r="B14" s="31" t="s">
        <v>103</v>
      </c>
      <c r="C14" s="312">
        <f t="shared" si="1"/>
        <v>6916.8</v>
      </c>
      <c r="D14" s="312">
        <f t="shared" si="2"/>
        <v>4338.5</v>
      </c>
      <c r="E14" s="312">
        <f t="shared" si="3"/>
        <v>5</v>
      </c>
      <c r="F14" s="312">
        <v>5</v>
      </c>
      <c r="G14" s="312">
        <f>4246.5-J14</f>
        <v>4146.5</v>
      </c>
      <c r="H14" s="312">
        <v>15</v>
      </c>
      <c r="I14" s="312">
        <v>87</v>
      </c>
      <c r="J14" s="481">
        <v>100</v>
      </c>
      <c r="K14" s="312">
        <f t="shared" si="4"/>
        <v>2578.3000000000002</v>
      </c>
      <c r="L14" s="312"/>
      <c r="M14" s="312">
        <v>883.3</v>
      </c>
      <c r="N14" s="312">
        <v>1695</v>
      </c>
      <c r="O14" s="312"/>
    </row>
    <row r="15" spans="1:15" s="10" customFormat="1" ht="21.95" customHeight="1">
      <c r="A15" s="30" t="s">
        <v>90</v>
      </c>
      <c r="B15" s="31" t="s">
        <v>104</v>
      </c>
      <c r="C15" s="312">
        <f t="shared" si="1"/>
        <v>7467.8</v>
      </c>
      <c r="D15" s="312">
        <f t="shared" si="2"/>
        <v>5845.5</v>
      </c>
      <c r="E15" s="312">
        <f t="shared" si="3"/>
        <v>20</v>
      </c>
      <c r="F15" s="312">
        <v>20</v>
      </c>
      <c r="G15" s="312">
        <f>5708.5-J15</f>
        <v>5593.5</v>
      </c>
      <c r="H15" s="312">
        <v>15</v>
      </c>
      <c r="I15" s="312">
        <v>117</v>
      </c>
      <c r="J15" s="481">
        <v>115</v>
      </c>
      <c r="K15" s="312">
        <f t="shared" si="4"/>
        <v>1622.3</v>
      </c>
      <c r="L15" s="312"/>
      <c r="M15" s="312">
        <v>817.3</v>
      </c>
      <c r="N15" s="312">
        <v>805</v>
      </c>
      <c r="O15" s="312"/>
    </row>
    <row r="16" spans="1:15" s="10" customFormat="1" ht="21.95" customHeight="1">
      <c r="A16" s="30" t="s">
        <v>91</v>
      </c>
      <c r="B16" s="31" t="s">
        <v>105</v>
      </c>
      <c r="C16" s="312">
        <f t="shared" si="1"/>
        <v>11411.1</v>
      </c>
      <c r="D16" s="312">
        <f t="shared" si="2"/>
        <v>7138.5</v>
      </c>
      <c r="E16" s="312">
        <f t="shared" si="3"/>
        <v>0</v>
      </c>
      <c r="F16" s="312"/>
      <c r="G16" s="312">
        <f>6995.5-J16</f>
        <v>6875.5</v>
      </c>
      <c r="H16" s="312">
        <v>15</v>
      </c>
      <c r="I16" s="312">
        <v>143</v>
      </c>
      <c r="J16" s="481">
        <v>120</v>
      </c>
      <c r="K16" s="312">
        <f t="shared" si="4"/>
        <v>4272.6000000000004</v>
      </c>
      <c r="L16" s="312"/>
      <c r="M16" s="312">
        <v>738.59999999999991</v>
      </c>
      <c r="N16" s="312">
        <v>3534</v>
      </c>
      <c r="O16" s="312"/>
    </row>
    <row r="17" spans="1:15" s="10" customFormat="1" ht="21.95" customHeight="1">
      <c r="A17" s="30" t="s">
        <v>92</v>
      </c>
      <c r="B17" s="31" t="s">
        <v>109</v>
      </c>
      <c r="C17" s="312">
        <f t="shared" si="1"/>
        <v>9596</v>
      </c>
      <c r="D17" s="312">
        <f t="shared" si="2"/>
        <v>5152.5</v>
      </c>
      <c r="E17" s="312">
        <f t="shared" si="3"/>
        <v>5</v>
      </c>
      <c r="F17" s="312">
        <v>5</v>
      </c>
      <c r="G17" s="312">
        <f>5044.5-J17</f>
        <v>4944.5</v>
      </c>
      <c r="H17" s="312">
        <v>15</v>
      </c>
      <c r="I17" s="312">
        <v>103</v>
      </c>
      <c r="J17" s="312">
        <v>100</v>
      </c>
      <c r="K17" s="312">
        <f t="shared" si="4"/>
        <v>4443.5</v>
      </c>
      <c r="L17" s="312"/>
      <c r="M17" s="312">
        <v>1060.5</v>
      </c>
      <c r="N17" s="312">
        <v>3383</v>
      </c>
      <c r="O17" s="312"/>
    </row>
    <row r="18" spans="1:15" s="10" customFormat="1" ht="21.95" customHeight="1">
      <c r="A18" s="30" t="s">
        <v>93</v>
      </c>
      <c r="B18" s="31" t="s">
        <v>110</v>
      </c>
      <c r="C18" s="312">
        <f t="shared" si="1"/>
        <v>7062.7</v>
      </c>
      <c r="D18" s="312">
        <f t="shared" si="2"/>
        <v>3615.5</v>
      </c>
      <c r="E18" s="312">
        <f t="shared" si="3"/>
        <v>0</v>
      </c>
      <c r="F18" s="312"/>
      <c r="G18" s="312">
        <f>3543.5-J18</f>
        <v>3468.5</v>
      </c>
      <c r="H18" s="312">
        <v>15</v>
      </c>
      <c r="I18" s="312">
        <v>72</v>
      </c>
      <c r="J18" s="312">
        <v>75</v>
      </c>
      <c r="K18" s="312">
        <f t="shared" si="4"/>
        <v>3447.2</v>
      </c>
      <c r="L18" s="312"/>
      <c r="M18" s="312">
        <v>981.19999999999993</v>
      </c>
      <c r="N18" s="312">
        <v>2466</v>
      </c>
      <c r="O18" s="312"/>
    </row>
    <row r="19" spans="1:15" s="10" customFormat="1" ht="21.95" customHeight="1">
      <c r="A19" s="30" t="s">
        <v>94</v>
      </c>
      <c r="B19" s="31" t="s">
        <v>106</v>
      </c>
      <c r="C19" s="312">
        <f t="shared" si="1"/>
        <v>9462</v>
      </c>
      <c r="D19" s="312">
        <f t="shared" si="2"/>
        <v>6096.5</v>
      </c>
      <c r="E19" s="312">
        <f t="shared" si="3"/>
        <v>0</v>
      </c>
      <c r="F19" s="312"/>
      <c r="G19" s="312">
        <f>5974.5-J19</f>
        <v>5884.5</v>
      </c>
      <c r="H19" s="312">
        <v>15</v>
      </c>
      <c r="I19" s="312">
        <v>122</v>
      </c>
      <c r="J19" s="312">
        <v>90</v>
      </c>
      <c r="K19" s="312">
        <f t="shared" si="4"/>
        <v>3365.5</v>
      </c>
      <c r="L19" s="312"/>
      <c r="M19" s="312">
        <v>495.5</v>
      </c>
      <c r="N19" s="312">
        <v>2870</v>
      </c>
      <c r="O19" s="312"/>
    </row>
    <row r="20" spans="1:15" s="10" customFormat="1" ht="21.95" customHeight="1">
      <c r="A20" s="30" t="s">
        <v>95</v>
      </c>
      <c r="B20" s="31" t="s">
        <v>108</v>
      </c>
      <c r="C20" s="312">
        <f t="shared" si="1"/>
        <v>9003.1</v>
      </c>
      <c r="D20" s="312">
        <f t="shared" si="2"/>
        <v>5838.5</v>
      </c>
      <c r="E20" s="312">
        <f t="shared" si="3"/>
        <v>0</v>
      </c>
      <c r="F20" s="312"/>
      <c r="G20" s="312">
        <f>5721.5-J20</f>
        <v>5636.5</v>
      </c>
      <c r="H20" s="312">
        <v>15</v>
      </c>
      <c r="I20" s="312">
        <v>117</v>
      </c>
      <c r="J20" s="312">
        <v>85</v>
      </c>
      <c r="K20" s="312">
        <f t="shared" si="4"/>
        <v>3164.6</v>
      </c>
      <c r="L20" s="312"/>
      <c r="M20" s="312">
        <v>511.6</v>
      </c>
      <c r="N20" s="312">
        <v>2653</v>
      </c>
      <c r="O20" s="312"/>
    </row>
    <row r="21" spans="1:15" s="10" customFormat="1" ht="21.95" customHeight="1">
      <c r="A21" s="30" t="s">
        <v>96</v>
      </c>
      <c r="B21" s="31" t="s">
        <v>107</v>
      </c>
      <c r="C21" s="312">
        <f t="shared" si="1"/>
        <v>6890.6</v>
      </c>
      <c r="D21" s="312">
        <f t="shared" si="2"/>
        <v>4019.5</v>
      </c>
      <c r="E21" s="312">
        <f t="shared" si="3"/>
        <v>0</v>
      </c>
      <c r="F21" s="312"/>
      <c r="G21" s="312">
        <f>3939.5-J21</f>
        <v>3864.5</v>
      </c>
      <c r="H21" s="312">
        <v>15</v>
      </c>
      <c r="I21" s="312">
        <v>80</v>
      </c>
      <c r="J21" s="312">
        <v>75</v>
      </c>
      <c r="K21" s="312">
        <f t="shared" si="4"/>
        <v>2871.1</v>
      </c>
      <c r="L21" s="312"/>
      <c r="M21" s="312">
        <v>479.1</v>
      </c>
      <c r="N21" s="312">
        <v>2392</v>
      </c>
      <c r="O21" s="312"/>
    </row>
    <row r="22" spans="1:15" s="10" customFormat="1" ht="21.95" customHeight="1">
      <c r="A22" s="30" t="s">
        <v>97</v>
      </c>
      <c r="B22" s="31" t="s">
        <v>111</v>
      </c>
      <c r="C22" s="312">
        <f t="shared" si="1"/>
        <v>11539.7</v>
      </c>
      <c r="D22" s="312">
        <f t="shared" si="2"/>
        <v>6150.5</v>
      </c>
      <c r="E22" s="312">
        <f t="shared" si="3"/>
        <v>0</v>
      </c>
      <c r="F22" s="312"/>
      <c r="G22" s="312">
        <f>6027.5-J22</f>
        <v>5927.5</v>
      </c>
      <c r="H22" s="312">
        <v>15</v>
      </c>
      <c r="I22" s="312">
        <v>123</v>
      </c>
      <c r="J22" s="312">
        <v>100</v>
      </c>
      <c r="K22" s="312">
        <f t="shared" si="4"/>
        <v>5389.2</v>
      </c>
      <c r="L22" s="312"/>
      <c r="M22" s="312">
        <v>2163.1999999999998</v>
      </c>
      <c r="N22" s="312">
        <v>3226</v>
      </c>
      <c r="O22" s="312"/>
    </row>
    <row r="23" spans="1:15" s="10" customFormat="1" ht="21.95" customHeight="1">
      <c r="A23" s="32" t="s">
        <v>98</v>
      </c>
      <c r="B23" s="33" t="s">
        <v>112</v>
      </c>
      <c r="C23" s="313">
        <f t="shared" si="1"/>
        <v>10935</v>
      </c>
      <c r="D23" s="313">
        <f t="shared" si="2"/>
        <v>6202.5</v>
      </c>
      <c r="E23" s="313">
        <f t="shared" si="3"/>
        <v>0</v>
      </c>
      <c r="F23" s="313"/>
      <c r="G23" s="313">
        <f>6078.5-J23</f>
        <v>5983.5</v>
      </c>
      <c r="H23" s="313">
        <v>15</v>
      </c>
      <c r="I23" s="313">
        <v>124</v>
      </c>
      <c r="J23" s="313">
        <v>95</v>
      </c>
      <c r="K23" s="313">
        <f t="shared" si="4"/>
        <v>4732.5</v>
      </c>
      <c r="L23" s="313"/>
      <c r="M23" s="313">
        <v>1923.5</v>
      </c>
      <c r="N23" s="313">
        <v>2809</v>
      </c>
      <c r="O23" s="313"/>
    </row>
    <row r="24" spans="1:15" ht="24.75" customHeight="1">
      <c r="A24" s="12" t="s">
        <v>389</v>
      </c>
      <c r="B24" s="12"/>
      <c r="C24" s="10"/>
      <c r="D24" s="10"/>
      <c r="E24" s="10"/>
      <c r="F24" s="10"/>
      <c r="G24" s="10"/>
      <c r="H24" s="10"/>
      <c r="I24" s="10"/>
      <c r="J24" s="10"/>
      <c r="K24" s="10"/>
      <c r="L24" s="10"/>
      <c r="M24" s="10"/>
      <c r="N24" s="10"/>
      <c r="O24" s="10"/>
    </row>
    <row r="25" spans="1:15" ht="20.25" customHeight="1">
      <c r="A25" s="12"/>
      <c r="B25" s="35" t="s">
        <v>390</v>
      </c>
      <c r="C25" s="10"/>
      <c r="D25" s="10"/>
      <c r="E25" s="10"/>
      <c r="F25" s="10"/>
      <c r="G25" s="10"/>
      <c r="H25" s="10"/>
      <c r="I25" s="10"/>
      <c r="J25" s="10"/>
      <c r="K25" s="10"/>
      <c r="L25" s="10"/>
      <c r="M25" s="10"/>
      <c r="N25" s="10"/>
      <c r="O25" s="10"/>
    </row>
    <row r="26" spans="1:15" ht="18.75">
      <c r="A26" s="10"/>
      <c r="B26" s="10"/>
      <c r="C26" s="10"/>
      <c r="D26" s="10"/>
      <c r="E26" s="10"/>
      <c r="F26" s="10"/>
      <c r="G26" s="10"/>
      <c r="H26" s="10"/>
      <c r="I26" s="10"/>
      <c r="J26" s="10"/>
      <c r="K26" s="10"/>
      <c r="L26" s="10"/>
      <c r="M26" s="10"/>
      <c r="N26" s="10"/>
      <c r="O26" s="10"/>
    </row>
    <row r="27" spans="1:15" ht="18.75">
      <c r="A27" s="10"/>
      <c r="B27" s="10"/>
      <c r="C27" s="10"/>
      <c r="D27" s="10"/>
      <c r="E27" s="10"/>
      <c r="F27" s="10"/>
      <c r="G27" s="10"/>
      <c r="H27" s="10"/>
      <c r="I27" s="10"/>
      <c r="J27" s="10"/>
      <c r="K27" s="10"/>
      <c r="L27" s="10"/>
      <c r="M27" s="10"/>
      <c r="N27" s="10"/>
      <c r="O27" s="10"/>
    </row>
    <row r="28" spans="1:15" ht="18.75">
      <c r="A28" s="10"/>
      <c r="B28" s="10"/>
      <c r="C28" s="10"/>
      <c r="D28" s="10"/>
      <c r="E28" s="10"/>
      <c r="F28" s="10"/>
      <c r="G28" s="10"/>
      <c r="H28" s="10"/>
      <c r="I28" s="10"/>
      <c r="J28" s="10"/>
      <c r="K28" s="10"/>
      <c r="L28" s="10"/>
      <c r="M28" s="10"/>
      <c r="N28" s="10"/>
      <c r="O28" s="10"/>
    </row>
    <row r="29" spans="1:15" ht="18.75">
      <c r="A29" s="10"/>
      <c r="B29" s="10"/>
      <c r="C29" s="10"/>
      <c r="D29" s="10"/>
      <c r="E29" s="10"/>
      <c r="F29" s="10"/>
      <c r="G29" s="10"/>
      <c r="H29" s="10"/>
      <c r="I29" s="10"/>
      <c r="J29" s="10"/>
      <c r="K29" s="10"/>
      <c r="L29" s="10"/>
      <c r="M29" s="10"/>
      <c r="N29" s="10"/>
      <c r="O29" s="10"/>
    </row>
    <row r="30" spans="1:15" ht="18.75">
      <c r="A30" s="10"/>
      <c r="B30" s="10"/>
      <c r="C30" s="10"/>
      <c r="D30" s="10"/>
      <c r="E30" s="10"/>
      <c r="F30" s="10"/>
      <c r="G30" s="10"/>
      <c r="H30" s="10"/>
      <c r="I30" s="10"/>
      <c r="J30" s="10"/>
      <c r="K30" s="10"/>
      <c r="L30" s="10"/>
      <c r="M30" s="10"/>
      <c r="N30" s="10"/>
      <c r="O30" s="10"/>
    </row>
    <row r="31" spans="1:15" ht="18.75">
      <c r="A31" s="10"/>
      <c r="B31" s="10"/>
      <c r="C31" s="10"/>
      <c r="D31" s="10"/>
      <c r="E31" s="10"/>
      <c r="F31" s="10"/>
      <c r="G31" s="10"/>
      <c r="H31" s="10"/>
      <c r="I31" s="10"/>
      <c r="J31" s="10"/>
      <c r="K31" s="10"/>
      <c r="L31" s="10"/>
      <c r="M31" s="10"/>
      <c r="N31" s="10"/>
      <c r="O31" s="10"/>
    </row>
    <row r="32" spans="1:15" ht="18.75">
      <c r="A32" s="10"/>
      <c r="B32" s="10"/>
      <c r="C32" s="10"/>
      <c r="D32" s="10"/>
      <c r="E32" s="10"/>
      <c r="F32" s="10"/>
      <c r="G32" s="10"/>
      <c r="H32" s="10"/>
      <c r="I32" s="10"/>
      <c r="J32" s="10"/>
      <c r="K32" s="10"/>
      <c r="L32" s="10"/>
      <c r="M32" s="10"/>
      <c r="N32" s="10"/>
      <c r="O32" s="10"/>
    </row>
    <row r="33" spans="1:15" ht="18.75">
      <c r="A33" s="10"/>
      <c r="B33" s="10"/>
      <c r="C33" s="10"/>
      <c r="D33" s="10"/>
      <c r="E33" s="10"/>
      <c r="F33" s="10"/>
      <c r="G33" s="10"/>
      <c r="H33" s="10"/>
      <c r="I33" s="10"/>
      <c r="J33" s="10"/>
      <c r="K33" s="10"/>
      <c r="L33" s="10"/>
      <c r="M33" s="10"/>
      <c r="N33" s="10"/>
      <c r="O33" s="10"/>
    </row>
    <row r="34" spans="1:15" ht="18.75">
      <c r="A34" s="10"/>
      <c r="B34" s="10"/>
      <c r="C34" s="10"/>
      <c r="D34" s="10"/>
      <c r="E34" s="10"/>
      <c r="F34" s="10"/>
      <c r="G34" s="10"/>
      <c r="H34" s="10"/>
      <c r="I34" s="10"/>
      <c r="J34" s="10"/>
      <c r="K34" s="10"/>
      <c r="L34" s="10"/>
      <c r="M34" s="10"/>
      <c r="N34" s="10"/>
      <c r="O34" s="10"/>
    </row>
    <row r="35" spans="1:15" ht="18.75">
      <c r="A35" s="10"/>
      <c r="B35" s="10"/>
      <c r="C35" s="10"/>
      <c r="D35" s="10"/>
      <c r="E35" s="10"/>
      <c r="F35" s="10"/>
      <c r="G35" s="10"/>
      <c r="H35" s="10"/>
      <c r="I35" s="10"/>
      <c r="J35" s="10"/>
      <c r="K35" s="10"/>
      <c r="L35" s="10"/>
      <c r="M35" s="10"/>
      <c r="N35" s="10"/>
      <c r="O35" s="10"/>
    </row>
    <row r="36" spans="1:15" ht="22.5" customHeight="1">
      <c r="A36" s="10"/>
      <c r="B36" s="10"/>
      <c r="C36" s="10"/>
      <c r="D36" s="10"/>
      <c r="E36" s="10"/>
      <c r="F36" s="10"/>
      <c r="G36" s="10"/>
      <c r="H36" s="10"/>
      <c r="I36" s="10"/>
      <c r="J36" s="10"/>
      <c r="K36" s="10"/>
      <c r="L36" s="10"/>
      <c r="M36" s="10"/>
      <c r="N36" s="10"/>
      <c r="O36" s="10"/>
    </row>
    <row r="37" spans="1:15" ht="18.75">
      <c r="A37" s="10"/>
      <c r="B37" s="10"/>
      <c r="C37" s="10"/>
      <c r="D37" s="10"/>
      <c r="E37" s="10"/>
      <c r="F37" s="10"/>
      <c r="G37" s="10"/>
      <c r="H37" s="10"/>
      <c r="I37" s="10"/>
      <c r="J37" s="10"/>
      <c r="K37" s="10"/>
      <c r="L37" s="10"/>
      <c r="M37" s="10"/>
      <c r="N37" s="10"/>
      <c r="O37" s="10"/>
    </row>
    <row r="38" spans="1:15" ht="18.75">
      <c r="A38" s="10"/>
      <c r="B38" s="10"/>
      <c r="C38" s="10"/>
      <c r="D38" s="10"/>
      <c r="E38" s="10"/>
      <c r="F38" s="10"/>
      <c r="G38" s="10"/>
      <c r="H38" s="10"/>
      <c r="I38" s="10"/>
      <c r="J38" s="10"/>
      <c r="K38" s="10"/>
      <c r="L38" s="10"/>
      <c r="M38" s="10"/>
      <c r="N38" s="10"/>
      <c r="O38" s="10"/>
    </row>
    <row r="39" spans="1:15" ht="18.75">
      <c r="A39" s="10"/>
      <c r="B39" s="10"/>
      <c r="C39" s="10"/>
      <c r="D39" s="10"/>
      <c r="E39" s="10"/>
      <c r="F39" s="10"/>
      <c r="G39" s="10"/>
      <c r="H39" s="10"/>
      <c r="I39" s="10"/>
      <c r="J39" s="10"/>
      <c r="K39" s="10"/>
      <c r="L39" s="10"/>
      <c r="M39" s="10"/>
      <c r="N39" s="10"/>
      <c r="O39" s="10"/>
    </row>
    <row r="40" spans="1:15" ht="18.75">
      <c r="A40" s="10"/>
      <c r="B40" s="10"/>
      <c r="C40" s="10"/>
      <c r="D40" s="10"/>
      <c r="E40" s="10"/>
      <c r="F40" s="10"/>
      <c r="G40" s="10"/>
      <c r="H40" s="10"/>
      <c r="I40" s="10"/>
      <c r="J40" s="10"/>
      <c r="K40" s="10"/>
      <c r="L40" s="10"/>
      <c r="M40" s="10"/>
      <c r="N40" s="10"/>
      <c r="O40" s="10"/>
    </row>
  </sheetData>
  <mergeCells count="20">
    <mergeCell ref="M1:O1"/>
    <mergeCell ref="A3:O3"/>
    <mergeCell ref="G6:H6"/>
    <mergeCell ref="M6:O6"/>
    <mergeCell ref="A7:A9"/>
    <mergeCell ref="B7:B9"/>
    <mergeCell ref="C7:C9"/>
    <mergeCell ref="D7:J7"/>
    <mergeCell ref="K7:N7"/>
    <mergeCell ref="O7:O9"/>
    <mergeCell ref="L8:L9"/>
    <mergeCell ref="M8:M9"/>
    <mergeCell ref="N8:N9"/>
    <mergeCell ref="D8:D9"/>
    <mergeCell ref="E8:F8"/>
    <mergeCell ref="G8:H8"/>
    <mergeCell ref="A4:O4"/>
    <mergeCell ref="I8:I9"/>
    <mergeCell ref="J8:J9"/>
    <mergeCell ref="K8:K9"/>
  </mergeCells>
  <pageMargins left="0.68" right="0.33" top="0.55000000000000004" bottom="0.45" header="0.25" footer="0.17"/>
  <pageSetup paperSize="9" scale="78" fitToHeight="0" orientation="landscape" r:id="rId1"/>
  <headerFooter alignWithMargins="0">
    <oddFooter xml:space="preserve">&amp;C&amp;".VnTime,Italic"&amp;8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80E07-6591-43F9-9592-8E3463B4F912}">
  <sheetPr codeName="Sheet30">
    <tabColor rgb="FF7030A0"/>
    <pageSetUpPr fitToPage="1"/>
  </sheetPr>
  <dimension ref="A1:F21"/>
  <sheetViews>
    <sheetView workbookViewId="0">
      <selection activeCell="F12" sqref="F12"/>
    </sheetView>
  </sheetViews>
  <sheetFormatPr defaultRowHeight="17.25"/>
  <cols>
    <col min="1" max="1" width="5.125" style="72" customWidth="1"/>
    <col min="2" max="2" width="28.625" style="72" customWidth="1"/>
    <col min="3" max="3" width="13.625" style="72" customWidth="1"/>
    <col min="4" max="4" width="16.375" style="72" customWidth="1"/>
    <col min="5" max="5" width="15.375" style="72" customWidth="1"/>
    <col min="6" max="6" width="13.625" style="72" customWidth="1"/>
    <col min="7" max="16384" width="9" style="72"/>
  </cols>
  <sheetData>
    <row r="1" spans="1:6" ht="18.75">
      <c r="A1" s="51"/>
      <c r="B1" s="52"/>
      <c r="D1" s="73"/>
      <c r="E1" s="452" t="s">
        <v>391</v>
      </c>
      <c r="F1" s="452"/>
    </row>
    <row r="2" spans="1:6">
      <c r="A2" s="51"/>
      <c r="B2" s="52"/>
      <c r="C2" s="198"/>
    </row>
    <row r="3" spans="1:6" ht="40.5" customHeight="1">
      <c r="A3" s="459" t="s">
        <v>511</v>
      </c>
      <c r="B3" s="459"/>
      <c r="C3" s="459"/>
      <c r="D3" s="459"/>
      <c r="E3" s="459"/>
      <c r="F3" s="459"/>
    </row>
    <row r="4" spans="1:6" ht="23.25" customHeight="1">
      <c r="A4" s="460" t="s">
        <v>512</v>
      </c>
      <c r="B4" s="460"/>
      <c r="C4" s="460"/>
      <c r="D4" s="460"/>
      <c r="E4" s="460"/>
      <c r="F4" s="460"/>
    </row>
    <row r="6" spans="1:6">
      <c r="E6" s="437" t="s">
        <v>0</v>
      </c>
      <c r="F6" s="437"/>
    </row>
    <row r="7" spans="1:6" ht="110.25" customHeight="1">
      <c r="A7" s="241" t="s">
        <v>78</v>
      </c>
      <c r="B7" s="241" t="s">
        <v>28</v>
      </c>
      <c r="C7" s="241" t="s">
        <v>72</v>
      </c>
      <c r="D7" s="241" t="s">
        <v>381</v>
      </c>
      <c r="E7" s="241" t="s">
        <v>392</v>
      </c>
      <c r="F7" s="241" t="s">
        <v>383</v>
      </c>
    </row>
    <row r="8" spans="1:6">
      <c r="A8" s="215" t="s">
        <v>4</v>
      </c>
      <c r="B8" s="215" t="s">
        <v>5</v>
      </c>
      <c r="C8" s="215" t="s">
        <v>393</v>
      </c>
      <c r="D8" s="215">
        <v>2</v>
      </c>
      <c r="E8" s="215">
        <v>3</v>
      </c>
      <c r="F8" s="215">
        <v>4</v>
      </c>
    </row>
    <row r="9" spans="1:6" ht="24.75" customHeight="1">
      <c r="A9" s="216"/>
      <c r="B9" s="205" t="s">
        <v>30</v>
      </c>
      <c r="C9" s="217">
        <f>SUM(C10:C21)</f>
        <v>42537</v>
      </c>
      <c r="D9" s="217">
        <f t="shared" ref="D9:F9" si="0">SUM(D10:D21)</f>
        <v>0</v>
      </c>
      <c r="E9" s="217">
        <f t="shared" si="0"/>
        <v>11997</v>
      </c>
      <c r="F9" s="217">
        <f t="shared" si="0"/>
        <v>30540</v>
      </c>
    </row>
    <row r="10" spans="1:6" ht="24.75" customHeight="1">
      <c r="A10" s="207" t="s">
        <v>87</v>
      </c>
      <c r="B10" s="31" t="s">
        <v>101</v>
      </c>
      <c r="C10" s="218">
        <f>SUM(D10:F10)</f>
        <v>3774.9</v>
      </c>
      <c r="D10" s="218"/>
      <c r="E10" s="218">
        <f>'41'!M12</f>
        <v>542.9</v>
      </c>
      <c r="F10" s="218">
        <f>'41'!N12</f>
        <v>3232</v>
      </c>
    </row>
    <row r="11" spans="1:6" ht="24.75" customHeight="1">
      <c r="A11" s="207" t="s">
        <v>88</v>
      </c>
      <c r="B11" s="31" t="s">
        <v>102</v>
      </c>
      <c r="C11" s="218">
        <f t="shared" ref="C11:C21" si="1">SUM(D11:F11)</f>
        <v>2875.3</v>
      </c>
      <c r="D11" s="218"/>
      <c r="E11" s="218">
        <f>'41'!M13</f>
        <v>1400.3</v>
      </c>
      <c r="F11" s="218">
        <f>'41'!N13</f>
        <v>1475</v>
      </c>
    </row>
    <row r="12" spans="1:6" ht="24.75" customHeight="1">
      <c r="A12" s="207" t="s">
        <v>89</v>
      </c>
      <c r="B12" s="31" t="s">
        <v>103</v>
      </c>
      <c r="C12" s="218">
        <f t="shared" si="1"/>
        <v>2578.3000000000002</v>
      </c>
      <c r="D12" s="218"/>
      <c r="E12" s="218">
        <f>'41'!M14</f>
        <v>883.3</v>
      </c>
      <c r="F12" s="218">
        <f>'41'!N14</f>
        <v>1695</v>
      </c>
    </row>
    <row r="13" spans="1:6" ht="24.75" customHeight="1">
      <c r="A13" s="207" t="s">
        <v>90</v>
      </c>
      <c r="B13" s="31" t="s">
        <v>104</v>
      </c>
      <c r="C13" s="218">
        <f t="shared" si="1"/>
        <v>1622.3</v>
      </c>
      <c r="D13" s="218"/>
      <c r="E13" s="218">
        <f>'41'!M15</f>
        <v>817.3</v>
      </c>
      <c r="F13" s="218">
        <f>'41'!N15</f>
        <v>805</v>
      </c>
    </row>
    <row r="14" spans="1:6" ht="24.75" customHeight="1">
      <c r="A14" s="207" t="s">
        <v>91</v>
      </c>
      <c r="B14" s="31" t="s">
        <v>105</v>
      </c>
      <c r="C14" s="218">
        <f t="shared" si="1"/>
        <v>4272.6000000000004</v>
      </c>
      <c r="D14" s="218"/>
      <c r="E14" s="218">
        <f>'41'!M16</f>
        <v>738.59999999999991</v>
      </c>
      <c r="F14" s="218">
        <f>'41'!N16</f>
        <v>3534</v>
      </c>
    </row>
    <row r="15" spans="1:6" ht="24.75" customHeight="1">
      <c r="A15" s="207" t="s">
        <v>92</v>
      </c>
      <c r="B15" s="31" t="s">
        <v>109</v>
      </c>
      <c r="C15" s="218">
        <f t="shared" si="1"/>
        <v>4443.5</v>
      </c>
      <c r="D15" s="218"/>
      <c r="E15" s="218">
        <f>'41'!M17</f>
        <v>1060.5</v>
      </c>
      <c r="F15" s="218">
        <f>'41'!N17</f>
        <v>3383</v>
      </c>
    </row>
    <row r="16" spans="1:6" ht="24.75" customHeight="1">
      <c r="A16" s="207" t="s">
        <v>93</v>
      </c>
      <c r="B16" s="31" t="s">
        <v>110</v>
      </c>
      <c r="C16" s="218">
        <f t="shared" si="1"/>
        <v>3447.2</v>
      </c>
      <c r="D16" s="218"/>
      <c r="E16" s="218">
        <f>'41'!M18</f>
        <v>981.19999999999993</v>
      </c>
      <c r="F16" s="218">
        <f>'41'!N18</f>
        <v>2466</v>
      </c>
    </row>
    <row r="17" spans="1:6" ht="24.75" customHeight="1">
      <c r="A17" s="207" t="s">
        <v>94</v>
      </c>
      <c r="B17" s="31" t="s">
        <v>106</v>
      </c>
      <c r="C17" s="218">
        <f t="shared" si="1"/>
        <v>3365.5</v>
      </c>
      <c r="D17" s="218"/>
      <c r="E17" s="218">
        <f>'41'!M19</f>
        <v>495.5</v>
      </c>
      <c r="F17" s="218">
        <f>'41'!N19</f>
        <v>2870</v>
      </c>
    </row>
    <row r="18" spans="1:6" ht="24.75" customHeight="1">
      <c r="A18" s="207" t="s">
        <v>95</v>
      </c>
      <c r="B18" s="31" t="s">
        <v>108</v>
      </c>
      <c r="C18" s="218">
        <f t="shared" si="1"/>
        <v>3164.6</v>
      </c>
      <c r="D18" s="218"/>
      <c r="E18" s="218">
        <f>'41'!M20</f>
        <v>511.6</v>
      </c>
      <c r="F18" s="218">
        <f>'41'!N20</f>
        <v>2653</v>
      </c>
    </row>
    <row r="19" spans="1:6" ht="24.75" customHeight="1">
      <c r="A19" s="207" t="s">
        <v>96</v>
      </c>
      <c r="B19" s="31" t="s">
        <v>107</v>
      </c>
      <c r="C19" s="218">
        <f t="shared" si="1"/>
        <v>2871.1</v>
      </c>
      <c r="D19" s="219"/>
      <c r="E19" s="218">
        <f>'41'!M21</f>
        <v>479.1</v>
      </c>
      <c r="F19" s="218">
        <f>'41'!N21</f>
        <v>2392</v>
      </c>
    </row>
    <row r="20" spans="1:6" ht="24.75" customHeight="1">
      <c r="A20" s="207" t="s">
        <v>97</v>
      </c>
      <c r="B20" s="31" t="s">
        <v>111</v>
      </c>
      <c r="C20" s="218">
        <f t="shared" si="1"/>
        <v>5389.2</v>
      </c>
      <c r="D20" s="219"/>
      <c r="E20" s="218">
        <f>'41'!M22</f>
        <v>2163.1999999999998</v>
      </c>
      <c r="F20" s="218">
        <f>'41'!N22</f>
        <v>3226</v>
      </c>
    </row>
    <row r="21" spans="1:6" ht="24.75" customHeight="1">
      <c r="A21" s="210" t="s">
        <v>98</v>
      </c>
      <c r="B21" s="33" t="s">
        <v>112</v>
      </c>
      <c r="C21" s="220">
        <f t="shared" si="1"/>
        <v>4732.5</v>
      </c>
      <c r="D21" s="221"/>
      <c r="E21" s="221">
        <f>'41'!M23</f>
        <v>1923.5</v>
      </c>
      <c r="F21" s="221">
        <f>'41'!N23</f>
        <v>2809</v>
      </c>
    </row>
  </sheetData>
  <mergeCells count="4">
    <mergeCell ref="E1:F1"/>
    <mergeCell ref="A3:F3"/>
    <mergeCell ref="A4:F4"/>
    <mergeCell ref="E6:F6"/>
  </mergeCells>
  <pageMargins left="0.76" right="0.23" top="0.57999999999999996" bottom="0.75" header="0.3" footer="0.3"/>
  <pageSetup paperSize="9" scale="93"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818DE-C13D-4CDF-951D-E2ACF3377C35}">
  <sheetPr>
    <tabColor rgb="FF7030A0"/>
    <pageSetUpPr fitToPage="1"/>
  </sheetPr>
  <dimension ref="A1:V242"/>
  <sheetViews>
    <sheetView topLeftCell="E1" workbookViewId="0">
      <selection activeCell="B72" sqref="B72:T72"/>
    </sheetView>
  </sheetViews>
  <sheetFormatPr defaultColWidth="7.875" defaultRowHeight="15.75"/>
  <cols>
    <col min="1" max="1" width="4.875" style="286" customWidth="1"/>
    <col min="2" max="2" width="27.5" style="288" customWidth="1"/>
    <col min="3" max="4" width="9" style="289" customWidth="1"/>
    <col min="5" max="5" width="7" style="289" customWidth="1"/>
    <col min="6" max="6" width="10.25" style="289" customWidth="1"/>
    <col min="7" max="7" width="10.25" style="290" customWidth="1"/>
    <col min="8" max="11" width="9" style="290" customWidth="1"/>
    <col min="12" max="12" width="8.5" style="290" customWidth="1"/>
    <col min="13" max="14" width="9" style="290" customWidth="1"/>
    <col min="15" max="15" width="7.375" style="290" customWidth="1"/>
    <col min="16" max="16" width="8.125" style="290" customWidth="1"/>
    <col min="17" max="18" width="9" style="290" customWidth="1"/>
    <col min="19" max="19" width="6.75" style="286" customWidth="1"/>
    <col min="20" max="20" width="7.875" style="286"/>
    <col min="21" max="21" width="11.5" style="243" customWidth="1"/>
    <col min="22" max="243" width="7.875" style="243"/>
    <col min="244" max="244" width="4.5" style="243" customWidth="1"/>
    <col min="245" max="245" width="28.375" style="243" customWidth="1"/>
    <col min="246" max="248" width="9" style="243" customWidth="1"/>
    <col min="249" max="250" width="10.875" style="243" customWidth="1"/>
    <col min="251" max="251" width="9.875" style="243" customWidth="1"/>
    <col min="252" max="252" width="10.875" style="243" customWidth="1"/>
    <col min="253" max="253" width="9.875" style="243" customWidth="1"/>
    <col min="254" max="254" width="10.875" style="243" customWidth="1"/>
    <col min="255" max="255" width="9.875" style="243" customWidth="1"/>
    <col min="256" max="256" width="10.875" style="243" customWidth="1"/>
    <col min="257" max="257" width="9.875" style="243" customWidth="1"/>
    <col min="258" max="258" width="10.875" style="243" customWidth="1"/>
    <col min="259" max="259" width="9.875" style="243" customWidth="1"/>
    <col min="260" max="260" width="12.375" style="243" customWidth="1"/>
    <col min="261" max="261" width="9" style="243" customWidth="1"/>
    <col min="262" max="262" width="15" style="243" customWidth="1"/>
    <col min="263" max="263" width="10.5" style="243" customWidth="1"/>
    <col min="264" max="264" width="12.375" style="243" customWidth="1"/>
    <col min="265" max="265" width="9" style="243" customWidth="1"/>
    <col min="266" max="266" width="15" style="243" customWidth="1"/>
    <col min="267" max="267" width="10.5" style="243" customWidth="1"/>
    <col min="268" max="268" width="9.375" style="243" customWidth="1"/>
    <col min="269" max="271" width="7.875" style="243" customWidth="1"/>
    <col min="272" max="499" width="7.875" style="243"/>
    <col min="500" max="500" width="4.5" style="243" customWidth="1"/>
    <col min="501" max="501" width="28.375" style="243" customWidth="1"/>
    <col min="502" max="504" width="9" style="243" customWidth="1"/>
    <col min="505" max="506" width="10.875" style="243" customWidth="1"/>
    <col min="507" max="507" width="9.875" style="243" customWidth="1"/>
    <col min="508" max="508" width="10.875" style="243" customWidth="1"/>
    <col min="509" max="509" width="9.875" style="243" customWidth="1"/>
    <col min="510" max="510" width="10.875" style="243" customWidth="1"/>
    <col min="511" max="511" width="9.875" style="243" customWidth="1"/>
    <col min="512" max="512" width="10.875" style="243" customWidth="1"/>
    <col min="513" max="513" width="9.875" style="243" customWidth="1"/>
    <col min="514" max="514" width="10.875" style="243" customWidth="1"/>
    <col min="515" max="515" width="9.875" style="243" customWidth="1"/>
    <col min="516" max="516" width="12.375" style="243" customWidth="1"/>
    <col min="517" max="517" width="9" style="243" customWidth="1"/>
    <col min="518" max="518" width="15" style="243" customWidth="1"/>
    <col min="519" max="519" width="10.5" style="243" customWidth="1"/>
    <col min="520" max="520" width="12.375" style="243" customWidth="1"/>
    <col min="521" max="521" width="9" style="243" customWidth="1"/>
    <col min="522" max="522" width="15" style="243" customWidth="1"/>
    <col min="523" max="523" width="10.5" style="243" customWidth="1"/>
    <col min="524" max="524" width="9.375" style="243" customWidth="1"/>
    <col min="525" max="527" width="7.875" style="243" customWidth="1"/>
    <col min="528" max="755" width="7.875" style="243"/>
    <col min="756" max="756" width="4.5" style="243" customWidth="1"/>
    <col min="757" max="757" width="28.375" style="243" customWidth="1"/>
    <col min="758" max="760" width="9" style="243" customWidth="1"/>
    <col min="761" max="762" width="10.875" style="243" customWidth="1"/>
    <col min="763" max="763" width="9.875" style="243" customWidth="1"/>
    <col min="764" max="764" width="10.875" style="243" customWidth="1"/>
    <col min="765" max="765" width="9.875" style="243" customWidth="1"/>
    <col min="766" max="766" width="10.875" style="243" customWidth="1"/>
    <col min="767" max="767" width="9.875" style="243" customWidth="1"/>
    <col min="768" max="768" width="10.875" style="243" customWidth="1"/>
    <col min="769" max="769" width="9.875" style="243" customWidth="1"/>
    <col min="770" max="770" width="10.875" style="243" customWidth="1"/>
    <col min="771" max="771" width="9.875" style="243" customWidth="1"/>
    <col min="772" max="772" width="12.375" style="243" customWidth="1"/>
    <col min="773" max="773" width="9" style="243" customWidth="1"/>
    <col min="774" max="774" width="15" style="243" customWidth="1"/>
    <col min="775" max="775" width="10.5" style="243" customWidth="1"/>
    <col min="776" max="776" width="12.375" style="243" customWidth="1"/>
    <col min="777" max="777" width="9" style="243" customWidth="1"/>
    <col min="778" max="778" width="15" style="243" customWidth="1"/>
    <col min="779" max="779" width="10.5" style="243" customWidth="1"/>
    <col min="780" max="780" width="9.375" style="243" customWidth="1"/>
    <col min="781" max="783" width="7.875" style="243" customWidth="1"/>
    <col min="784" max="1011" width="7.875" style="243"/>
    <col min="1012" max="1012" width="4.5" style="243" customWidth="1"/>
    <col min="1013" max="1013" width="28.375" style="243" customWidth="1"/>
    <col min="1014" max="1016" width="9" style="243" customWidth="1"/>
    <col min="1017" max="1018" width="10.875" style="243" customWidth="1"/>
    <col min="1019" max="1019" width="9.875" style="243" customWidth="1"/>
    <col min="1020" max="1020" width="10.875" style="243" customWidth="1"/>
    <col min="1021" max="1021" width="9.875" style="243" customWidth="1"/>
    <col min="1022" max="1022" width="10.875" style="243" customWidth="1"/>
    <col min="1023" max="1023" width="9.875" style="243" customWidth="1"/>
    <col min="1024" max="1024" width="10.875" style="243" customWidth="1"/>
    <col min="1025" max="1025" width="9.875" style="243" customWidth="1"/>
    <col min="1026" max="1026" width="10.875" style="243" customWidth="1"/>
    <col min="1027" max="1027" width="9.875" style="243" customWidth="1"/>
    <col min="1028" max="1028" width="12.375" style="243" customWidth="1"/>
    <col min="1029" max="1029" width="9" style="243" customWidth="1"/>
    <col min="1030" max="1030" width="15" style="243" customWidth="1"/>
    <col min="1031" max="1031" width="10.5" style="243" customWidth="1"/>
    <col min="1032" max="1032" width="12.375" style="243" customWidth="1"/>
    <col min="1033" max="1033" width="9" style="243" customWidth="1"/>
    <col min="1034" max="1034" width="15" style="243" customWidth="1"/>
    <col min="1035" max="1035" width="10.5" style="243" customWidth="1"/>
    <col min="1036" max="1036" width="9.375" style="243" customWidth="1"/>
    <col min="1037" max="1039" width="7.875" style="243" customWidth="1"/>
    <col min="1040" max="1267" width="7.875" style="243"/>
    <col min="1268" max="1268" width="4.5" style="243" customWidth="1"/>
    <col min="1269" max="1269" width="28.375" style="243" customWidth="1"/>
    <col min="1270" max="1272" width="9" style="243" customWidth="1"/>
    <col min="1273" max="1274" width="10.875" style="243" customWidth="1"/>
    <col min="1275" max="1275" width="9.875" style="243" customWidth="1"/>
    <col min="1276" max="1276" width="10.875" style="243" customWidth="1"/>
    <col min="1277" max="1277" width="9.875" style="243" customWidth="1"/>
    <col min="1278" max="1278" width="10.875" style="243" customWidth="1"/>
    <col min="1279" max="1279" width="9.875" style="243" customWidth="1"/>
    <col min="1280" max="1280" width="10.875" style="243" customWidth="1"/>
    <col min="1281" max="1281" width="9.875" style="243" customWidth="1"/>
    <col min="1282" max="1282" width="10.875" style="243" customWidth="1"/>
    <col min="1283" max="1283" width="9.875" style="243" customWidth="1"/>
    <col min="1284" max="1284" width="12.375" style="243" customWidth="1"/>
    <col min="1285" max="1285" width="9" style="243" customWidth="1"/>
    <col min="1286" max="1286" width="15" style="243" customWidth="1"/>
    <col min="1287" max="1287" width="10.5" style="243" customWidth="1"/>
    <col min="1288" max="1288" width="12.375" style="243" customWidth="1"/>
    <col min="1289" max="1289" width="9" style="243" customWidth="1"/>
    <col min="1290" max="1290" width="15" style="243" customWidth="1"/>
    <col min="1291" max="1291" width="10.5" style="243" customWidth="1"/>
    <col min="1292" max="1292" width="9.375" style="243" customWidth="1"/>
    <col min="1293" max="1295" width="7.875" style="243" customWidth="1"/>
    <col min="1296" max="1523" width="7.875" style="243"/>
    <col min="1524" max="1524" width="4.5" style="243" customWidth="1"/>
    <col min="1525" max="1525" width="28.375" style="243" customWidth="1"/>
    <col min="1526" max="1528" width="9" style="243" customWidth="1"/>
    <col min="1529" max="1530" width="10.875" style="243" customWidth="1"/>
    <col min="1531" max="1531" width="9.875" style="243" customWidth="1"/>
    <col min="1532" max="1532" width="10.875" style="243" customWidth="1"/>
    <col min="1533" max="1533" width="9.875" style="243" customWidth="1"/>
    <col min="1534" max="1534" width="10.875" style="243" customWidth="1"/>
    <col min="1535" max="1535" width="9.875" style="243" customWidth="1"/>
    <col min="1536" max="1536" width="10.875" style="243" customWidth="1"/>
    <col min="1537" max="1537" width="9.875" style="243" customWidth="1"/>
    <col min="1538" max="1538" width="10.875" style="243" customWidth="1"/>
    <col min="1539" max="1539" width="9.875" style="243" customWidth="1"/>
    <col min="1540" max="1540" width="12.375" style="243" customWidth="1"/>
    <col min="1541" max="1541" width="9" style="243" customWidth="1"/>
    <col min="1542" max="1542" width="15" style="243" customWidth="1"/>
    <col min="1543" max="1543" width="10.5" style="243" customWidth="1"/>
    <col min="1544" max="1544" width="12.375" style="243" customWidth="1"/>
    <col min="1545" max="1545" width="9" style="243" customWidth="1"/>
    <col min="1546" max="1546" width="15" style="243" customWidth="1"/>
    <col min="1547" max="1547" width="10.5" style="243" customWidth="1"/>
    <col min="1548" max="1548" width="9.375" style="243" customWidth="1"/>
    <col min="1549" max="1551" width="7.875" style="243" customWidth="1"/>
    <col min="1552" max="1779" width="7.875" style="243"/>
    <col min="1780" max="1780" width="4.5" style="243" customWidth="1"/>
    <col min="1781" max="1781" width="28.375" style="243" customWidth="1"/>
    <col min="1782" max="1784" width="9" style="243" customWidth="1"/>
    <col min="1785" max="1786" width="10.875" style="243" customWidth="1"/>
    <col min="1787" max="1787" width="9.875" style="243" customWidth="1"/>
    <col min="1788" max="1788" width="10.875" style="243" customWidth="1"/>
    <col min="1789" max="1789" width="9.875" style="243" customWidth="1"/>
    <col min="1790" max="1790" width="10.875" style="243" customWidth="1"/>
    <col min="1791" max="1791" width="9.875" style="243" customWidth="1"/>
    <col min="1792" max="1792" width="10.875" style="243" customWidth="1"/>
    <col min="1793" max="1793" width="9.875" style="243" customWidth="1"/>
    <col min="1794" max="1794" width="10.875" style="243" customWidth="1"/>
    <col min="1795" max="1795" width="9.875" style="243" customWidth="1"/>
    <col min="1796" max="1796" width="12.375" style="243" customWidth="1"/>
    <col min="1797" max="1797" width="9" style="243" customWidth="1"/>
    <col min="1798" max="1798" width="15" style="243" customWidth="1"/>
    <col min="1799" max="1799" width="10.5" style="243" customWidth="1"/>
    <col min="1800" max="1800" width="12.375" style="243" customWidth="1"/>
    <col min="1801" max="1801" width="9" style="243" customWidth="1"/>
    <col min="1802" max="1802" width="15" style="243" customWidth="1"/>
    <col min="1803" max="1803" width="10.5" style="243" customWidth="1"/>
    <col min="1804" max="1804" width="9.375" style="243" customWidth="1"/>
    <col min="1805" max="1807" width="7.875" style="243" customWidth="1"/>
    <col min="1808" max="2035" width="7.875" style="243"/>
    <col min="2036" max="2036" width="4.5" style="243" customWidth="1"/>
    <col min="2037" max="2037" width="28.375" style="243" customWidth="1"/>
    <col min="2038" max="2040" width="9" style="243" customWidth="1"/>
    <col min="2041" max="2042" width="10.875" style="243" customWidth="1"/>
    <col min="2043" max="2043" width="9.875" style="243" customWidth="1"/>
    <col min="2044" max="2044" width="10.875" style="243" customWidth="1"/>
    <col min="2045" max="2045" width="9.875" style="243" customWidth="1"/>
    <col min="2046" max="2046" width="10.875" style="243" customWidth="1"/>
    <col min="2047" max="2047" width="9.875" style="243" customWidth="1"/>
    <col min="2048" max="2048" width="10.875" style="243" customWidth="1"/>
    <col min="2049" max="2049" width="9.875" style="243" customWidth="1"/>
    <col min="2050" max="2050" width="10.875" style="243" customWidth="1"/>
    <col min="2051" max="2051" width="9.875" style="243" customWidth="1"/>
    <col min="2052" max="2052" width="12.375" style="243" customWidth="1"/>
    <col min="2053" max="2053" width="9" style="243" customWidth="1"/>
    <col min="2054" max="2054" width="15" style="243" customWidth="1"/>
    <col min="2055" max="2055" width="10.5" style="243" customWidth="1"/>
    <col min="2056" max="2056" width="12.375" style="243" customWidth="1"/>
    <col min="2057" max="2057" width="9" style="243" customWidth="1"/>
    <col min="2058" max="2058" width="15" style="243" customWidth="1"/>
    <col min="2059" max="2059" width="10.5" style="243" customWidth="1"/>
    <col min="2060" max="2060" width="9.375" style="243" customWidth="1"/>
    <col min="2061" max="2063" width="7.875" style="243" customWidth="1"/>
    <col min="2064" max="2291" width="7.875" style="243"/>
    <col min="2292" max="2292" width="4.5" style="243" customWidth="1"/>
    <col min="2293" max="2293" width="28.375" style="243" customWidth="1"/>
    <col min="2294" max="2296" width="9" style="243" customWidth="1"/>
    <col min="2297" max="2298" width="10.875" style="243" customWidth="1"/>
    <col min="2299" max="2299" width="9.875" style="243" customWidth="1"/>
    <col min="2300" max="2300" width="10.875" style="243" customWidth="1"/>
    <col min="2301" max="2301" width="9.875" style="243" customWidth="1"/>
    <col min="2302" max="2302" width="10.875" style="243" customWidth="1"/>
    <col min="2303" max="2303" width="9.875" style="243" customWidth="1"/>
    <col min="2304" max="2304" width="10.875" style="243" customWidth="1"/>
    <col min="2305" max="2305" width="9.875" style="243" customWidth="1"/>
    <col min="2306" max="2306" width="10.875" style="243" customWidth="1"/>
    <col min="2307" max="2307" width="9.875" style="243" customWidth="1"/>
    <col min="2308" max="2308" width="12.375" style="243" customWidth="1"/>
    <col min="2309" max="2309" width="9" style="243" customWidth="1"/>
    <col min="2310" max="2310" width="15" style="243" customWidth="1"/>
    <col min="2311" max="2311" width="10.5" style="243" customWidth="1"/>
    <col min="2312" max="2312" width="12.375" style="243" customWidth="1"/>
    <col min="2313" max="2313" width="9" style="243" customWidth="1"/>
    <col min="2314" max="2314" width="15" style="243" customWidth="1"/>
    <col min="2315" max="2315" width="10.5" style="243" customWidth="1"/>
    <col min="2316" max="2316" width="9.375" style="243" customWidth="1"/>
    <col min="2317" max="2319" width="7.875" style="243" customWidth="1"/>
    <col min="2320" max="2547" width="7.875" style="243"/>
    <col min="2548" max="2548" width="4.5" style="243" customWidth="1"/>
    <col min="2549" max="2549" width="28.375" style="243" customWidth="1"/>
    <col min="2550" max="2552" width="9" style="243" customWidth="1"/>
    <col min="2553" max="2554" width="10.875" style="243" customWidth="1"/>
    <col min="2555" max="2555" width="9.875" style="243" customWidth="1"/>
    <col min="2556" max="2556" width="10.875" style="243" customWidth="1"/>
    <col min="2557" max="2557" width="9.875" style="243" customWidth="1"/>
    <col min="2558" max="2558" width="10.875" style="243" customWidth="1"/>
    <col min="2559" max="2559" width="9.875" style="243" customWidth="1"/>
    <col min="2560" max="2560" width="10.875" style="243" customWidth="1"/>
    <col min="2561" max="2561" width="9.875" style="243" customWidth="1"/>
    <col min="2562" max="2562" width="10.875" style="243" customWidth="1"/>
    <col min="2563" max="2563" width="9.875" style="243" customWidth="1"/>
    <col min="2564" max="2564" width="12.375" style="243" customWidth="1"/>
    <col min="2565" max="2565" width="9" style="243" customWidth="1"/>
    <col min="2566" max="2566" width="15" style="243" customWidth="1"/>
    <col min="2567" max="2567" width="10.5" style="243" customWidth="1"/>
    <col min="2568" max="2568" width="12.375" style="243" customWidth="1"/>
    <col min="2569" max="2569" width="9" style="243" customWidth="1"/>
    <col min="2570" max="2570" width="15" style="243" customWidth="1"/>
    <col min="2571" max="2571" width="10.5" style="243" customWidth="1"/>
    <col min="2572" max="2572" width="9.375" style="243" customWidth="1"/>
    <col min="2573" max="2575" width="7.875" style="243" customWidth="1"/>
    <col min="2576" max="2803" width="7.875" style="243"/>
    <col min="2804" max="2804" width="4.5" style="243" customWidth="1"/>
    <col min="2805" max="2805" width="28.375" style="243" customWidth="1"/>
    <col min="2806" max="2808" width="9" style="243" customWidth="1"/>
    <col min="2809" max="2810" width="10.875" style="243" customWidth="1"/>
    <col min="2811" max="2811" width="9.875" style="243" customWidth="1"/>
    <col min="2812" max="2812" width="10.875" style="243" customWidth="1"/>
    <col min="2813" max="2813" width="9.875" style="243" customWidth="1"/>
    <col min="2814" max="2814" width="10.875" style="243" customWidth="1"/>
    <col min="2815" max="2815" width="9.875" style="243" customWidth="1"/>
    <col min="2816" max="2816" width="10.875" style="243" customWidth="1"/>
    <col min="2817" max="2817" width="9.875" style="243" customWidth="1"/>
    <col min="2818" max="2818" width="10.875" style="243" customWidth="1"/>
    <col min="2819" max="2819" width="9.875" style="243" customWidth="1"/>
    <col min="2820" max="2820" width="12.375" style="243" customWidth="1"/>
    <col min="2821" max="2821" width="9" style="243" customWidth="1"/>
    <col min="2822" max="2822" width="15" style="243" customWidth="1"/>
    <col min="2823" max="2823" width="10.5" style="243" customWidth="1"/>
    <col min="2824" max="2824" width="12.375" style="243" customWidth="1"/>
    <col min="2825" max="2825" width="9" style="243" customWidth="1"/>
    <col min="2826" max="2826" width="15" style="243" customWidth="1"/>
    <col min="2827" max="2827" width="10.5" style="243" customWidth="1"/>
    <col min="2828" max="2828" width="9.375" style="243" customWidth="1"/>
    <col min="2829" max="2831" width="7.875" style="243" customWidth="1"/>
    <col min="2832" max="3059" width="7.875" style="243"/>
    <col min="3060" max="3060" width="4.5" style="243" customWidth="1"/>
    <col min="3061" max="3061" width="28.375" style="243" customWidth="1"/>
    <col min="3062" max="3064" width="9" style="243" customWidth="1"/>
    <col min="3065" max="3066" width="10.875" style="243" customWidth="1"/>
    <col min="3067" max="3067" width="9.875" style="243" customWidth="1"/>
    <col min="3068" max="3068" width="10.875" style="243" customWidth="1"/>
    <col min="3069" max="3069" width="9.875" style="243" customWidth="1"/>
    <col min="3070" max="3070" width="10.875" style="243" customWidth="1"/>
    <col min="3071" max="3071" width="9.875" style="243" customWidth="1"/>
    <col min="3072" max="3072" width="10.875" style="243" customWidth="1"/>
    <col min="3073" max="3073" width="9.875" style="243" customWidth="1"/>
    <col min="3074" max="3074" width="10.875" style="243" customWidth="1"/>
    <col min="3075" max="3075" width="9.875" style="243" customWidth="1"/>
    <col min="3076" max="3076" width="12.375" style="243" customWidth="1"/>
    <col min="3077" max="3077" width="9" style="243" customWidth="1"/>
    <col min="3078" max="3078" width="15" style="243" customWidth="1"/>
    <col min="3079" max="3079" width="10.5" style="243" customWidth="1"/>
    <col min="3080" max="3080" width="12.375" style="243" customWidth="1"/>
    <col min="3081" max="3081" width="9" style="243" customWidth="1"/>
    <col min="3082" max="3082" width="15" style="243" customWidth="1"/>
    <col min="3083" max="3083" width="10.5" style="243" customWidth="1"/>
    <col min="3084" max="3084" width="9.375" style="243" customWidth="1"/>
    <col min="3085" max="3087" width="7.875" style="243" customWidth="1"/>
    <col min="3088" max="3315" width="7.875" style="243"/>
    <col min="3316" max="3316" width="4.5" style="243" customWidth="1"/>
    <col min="3317" max="3317" width="28.375" style="243" customWidth="1"/>
    <col min="3318" max="3320" width="9" style="243" customWidth="1"/>
    <col min="3321" max="3322" width="10.875" style="243" customWidth="1"/>
    <col min="3323" max="3323" width="9.875" style="243" customWidth="1"/>
    <col min="3324" max="3324" width="10.875" style="243" customWidth="1"/>
    <col min="3325" max="3325" width="9.875" style="243" customWidth="1"/>
    <col min="3326" max="3326" width="10.875" style="243" customWidth="1"/>
    <col min="3327" max="3327" width="9.875" style="243" customWidth="1"/>
    <col min="3328" max="3328" width="10.875" style="243" customWidth="1"/>
    <col min="3329" max="3329" width="9.875" style="243" customWidth="1"/>
    <col min="3330" max="3330" width="10.875" style="243" customWidth="1"/>
    <col min="3331" max="3331" width="9.875" style="243" customWidth="1"/>
    <col min="3332" max="3332" width="12.375" style="243" customWidth="1"/>
    <col min="3333" max="3333" width="9" style="243" customWidth="1"/>
    <col min="3334" max="3334" width="15" style="243" customWidth="1"/>
    <col min="3335" max="3335" width="10.5" style="243" customWidth="1"/>
    <col min="3336" max="3336" width="12.375" style="243" customWidth="1"/>
    <col min="3337" max="3337" width="9" style="243" customWidth="1"/>
    <col min="3338" max="3338" width="15" style="243" customWidth="1"/>
    <col min="3339" max="3339" width="10.5" style="243" customWidth="1"/>
    <col min="3340" max="3340" width="9.375" style="243" customWidth="1"/>
    <col min="3341" max="3343" width="7.875" style="243" customWidth="1"/>
    <col min="3344" max="3571" width="7.875" style="243"/>
    <col min="3572" max="3572" width="4.5" style="243" customWidth="1"/>
    <col min="3573" max="3573" width="28.375" style="243" customWidth="1"/>
    <col min="3574" max="3576" width="9" style="243" customWidth="1"/>
    <col min="3577" max="3578" width="10.875" style="243" customWidth="1"/>
    <col min="3579" max="3579" width="9.875" style="243" customWidth="1"/>
    <col min="3580" max="3580" width="10.875" style="243" customWidth="1"/>
    <col min="3581" max="3581" width="9.875" style="243" customWidth="1"/>
    <col min="3582" max="3582" width="10.875" style="243" customWidth="1"/>
    <col min="3583" max="3583" width="9.875" style="243" customWidth="1"/>
    <col min="3584" max="3584" width="10.875" style="243" customWidth="1"/>
    <col min="3585" max="3585" width="9.875" style="243" customWidth="1"/>
    <col min="3586" max="3586" width="10.875" style="243" customWidth="1"/>
    <col min="3587" max="3587" width="9.875" style="243" customWidth="1"/>
    <col min="3588" max="3588" width="12.375" style="243" customWidth="1"/>
    <col min="3589" max="3589" width="9" style="243" customWidth="1"/>
    <col min="3590" max="3590" width="15" style="243" customWidth="1"/>
    <col min="3591" max="3591" width="10.5" style="243" customWidth="1"/>
    <col min="3592" max="3592" width="12.375" style="243" customWidth="1"/>
    <col min="3593" max="3593" width="9" style="243" customWidth="1"/>
    <col min="3594" max="3594" width="15" style="243" customWidth="1"/>
    <col min="3595" max="3595" width="10.5" style="243" customWidth="1"/>
    <col min="3596" max="3596" width="9.375" style="243" customWidth="1"/>
    <col min="3597" max="3599" width="7.875" style="243" customWidth="1"/>
    <col min="3600" max="3827" width="7.875" style="243"/>
    <col min="3828" max="3828" width="4.5" style="243" customWidth="1"/>
    <col min="3829" max="3829" width="28.375" style="243" customWidth="1"/>
    <col min="3830" max="3832" width="9" style="243" customWidth="1"/>
    <col min="3833" max="3834" width="10.875" style="243" customWidth="1"/>
    <col min="3835" max="3835" width="9.875" style="243" customWidth="1"/>
    <col min="3836" max="3836" width="10.875" style="243" customWidth="1"/>
    <col min="3837" max="3837" width="9.875" style="243" customWidth="1"/>
    <col min="3838" max="3838" width="10.875" style="243" customWidth="1"/>
    <col min="3839" max="3839" width="9.875" style="243" customWidth="1"/>
    <col min="3840" max="3840" width="10.875" style="243" customWidth="1"/>
    <col min="3841" max="3841" width="9.875" style="243" customWidth="1"/>
    <col min="3842" max="3842" width="10.875" style="243" customWidth="1"/>
    <col min="3843" max="3843" width="9.875" style="243" customWidth="1"/>
    <col min="3844" max="3844" width="12.375" style="243" customWidth="1"/>
    <col min="3845" max="3845" width="9" style="243" customWidth="1"/>
    <col min="3846" max="3846" width="15" style="243" customWidth="1"/>
    <col min="3847" max="3847" width="10.5" style="243" customWidth="1"/>
    <col min="3848" max="3848" width="12.375" style="243" customWidth="1"/>
    <col min="3849" max="3849" width="9" style="243" customWidth="1"/>
    <col min="3850" max="3850" width="15" style="243" customWidth="1"/>
    <col min="3851" max="3851" width="10.5" style="243" customWidth="1"/>
    <col min="3852" max="3852" width="9.375" style="243" customWidth="1"/>
    <col min="3853" max="3855" width="7.875" style="243" customWidth="1"/>
    <col min="3856" max="4083" width="7.875" style="243"/>
    <col min="4084" max="4084" width="4.5" style="243" customWidth="1"/>
    <col min="4085" max="4085" width="28.375" style="243" customWidth="1"/>
    <col min="4086" max="4088" width="9" style="243" customWidth="1"/>
    <col min="4089" max="4090" width="10.875" style="243" customWidth="1"/>
    <col min="4091" max="4091" width="9.875" style="243" customWidth="1"/>
    <col min="4092" max="4092" width="10.875" style="243" customWidth="1"/>
    <col min="4093" max="4093" width="9.875" style="243" customWidth="1"/>
    <col min="4094" max="4094" width="10.875" style="243" customWidth="1"/>
    <col min="4095" max="4095" width="9.875" style="243" customWidth="1"/>
    <col min="4096" max="4096" width="10.875" style="243" customWidth="1"/>
    <col min="4097" max="4097" width="9.875" style="243" customWidth="1"/>
    <col min="4098" max="4098" width="10.875" style="243" customWidth="1"/>
    <col min="4099" max="4099" width="9.875" style="243" customWidth="1"/>
    <col min="4100" max="4100" width="12.375" style="243" customWidth="1"/>
    <col min="4101" max="4101" width="9" style="243" customWidth="1"/>
    <col min="4102" max="4102" width="15" style="243" customWidth="1"/>
    <col min="4103" max="4103" width="10.5" style="243" customWidth="1"/>
    <col min="4104" max="4104" width="12.375" style="243" customWidth="1"/>
    <col min="4105" max="4105" width="9" style="243" customWidth="1"/>
    <col min="4106" max="4106" width="15" style="243" customWidth="1"/>
    <col min="4107" max="4107" width="10.5" style="243" customWidth="1"/>
    <col min="4108" max="4108" width="9.375" style="243" customWidth="1"/>
    <col min="4109" max="4111" width="7.875" style="243" customWidth="1"/>
    <col min="4112" max="4339" width="7.875" style="243"/>
    <col min="4340" max="4340" width="4.5" style="243" customWidth="1"/>
    <col min="4341" max="4341" width="28.375" style="243" customWidth="1"/>
    <col min="4342" max="4344" width="9" style="243" customWidth="1"/>
    <col min="4345" max="4346" width="10.875" style="243" customWidth="1"/>
    <col min="4347" max="4347" width="9.875" style="243" customWidth="1"/>
    <col min="4348" max="4348" width="10.875" style="243" customWidth="1"/>
    <col min="4349" max="4349" width="9.875" style="243" customWidth="1"/>
    <col min="4350" max="4350" width="10.875" style="243" customWidth="1"/>
    <col min="4351" max="4351" width="9.875" style="243" customWidth="1"/>
    <col min="4352" max="4352" width="10.875" style="243" customWidth="1"/>
    <col min="4353" max="4353" width="9.875" style="243" customWidth="1"/>
    <col min="4354" max="4354" width="10.875" style="243" customWidth="1"/>
    <col min="4355" max="4355" width="9.875" style="243" customWidth="1"/>
    <col min="4356" max="4356" width="12.375" style="243" customWidth="1"/>
    <col min="4357" max="4357" width="9" style="243" customWidth="1"/>
    <col min="4358" max="4358" width="15" style="243" customWidth="1"/>
    <col min="4359" max="4359" width="10.5" style="243" customWidth="1"/>
    <col min="4360" max="4360" width="12.375" style="243" customWidth="1"/>
    <col min="4361" max="4361" width="9" style="243" customWidth="1"/>
    <col min="4362" max="4362" width="15" style="243" customWidth="1"/>
    <col min="4363" max="4363" width="10.5" style="243" customWidth="1"/>
    <col min="4364" max="4364" width="9.375" style="243" customWidth="1"/>
    <col min="4365" max="4367" width="7.875" style="243" customWidth="1"/>
    <col min="4368" max="4595" width="7.875" style="243"/>
    <col min="4596" max="4596" width="4.5" style="243" customWidth="1"/>
    <col min="4597" max="4597" width="28.375" style="243" customWidth="1"/>
    <col min="4598" max="4600" width="9" style="243" customWidth="1"/>
    <col min="4601" max="4602" width="10.875" style="243" customWidth="1"/>
    <col min="4603" max="4603" width="9.875" style="243" customWidth="1"/>
    <col min="4604" max="4604" width="10.875" style="243" customWidth="1"/>
    <col min="4605" max="4605" width="9.875" style="243" customWidth="1"/>
    <col min="4606" max="4606" width="10.875" style="243" customWidth="1"/>
    <col min="4607" max="4607" width="9.875" style="243" customWidth="1"/>
    <col min="4608" max="4608" width="10.875" style="243" customWidth="1"/>
    <col min="4609" max="4609" width="9.875" style="243" customWidth="1"/>
    <col min="4610" max="4610" width="10.875" style="243" customWidth="1"/>
    <col min="4611" max="4611" width="9.875" style="243" customWidth="1"/>
    <col min="4612" max="4612" width="12.375" style="243" customWidth="1"/>
    <col min="4613" max="4613" width="9" style="243" customWidth="1"/>
    <col min="4614" max="4614" width="15" style="243" customWidth="1"/>
    <col min="4615" max="4615" width="10.5" style="243" customWidth="1"/>
    <col min="4616" max="4616" width="12.375" style="243" customWidth="1"/>
    <col min="4617" max="4617" width="9" style="243" customWidth="1"/>
    <col min="4618" max="4618" width="15" style="243" customWidth="1"/>
    <col min="4619" max="4619" width="10.5" style="243" customWidth="1"/>
    <col min="4620" max="4620" width="9.375" style="243" customWidth="1"/>
    <col min="4621" max="4623" width="7.875" style="243" customWidth="1"/>
    <col min="4624" max="4851" width="7.875" style="243"/>
    <col min="4852" max="4852" width="4.5" style="243" customWidth="1"/>
    <col min="4853" max="4853" width="28.375" style="243" customWidth="1"/>
    <col min="4854" max="4856" width="9" style="243" customWidth="1"/>
    <col min="4857" max="4858" width="10.875" style="243" customWidth="1"/>
    <col min="4859" max="4859" width="9.875" style="243" customWidth="1"/>
    <col min="4860" max="4860" width="10.875" style="243" customWidth="1"/>
    <col min="4861" max="4861" width="9.875" style="243" customWidth="1"/>
    <col min="4862" max="4862" width="10.875" style="243" customWidth="1"/>
    <col min="4863" max="4863" width="9.875" style="243" customWidth="1"/>
    <col min="4864" max="4864" width="10.875" style="243" customWidth="1"/>
    <col min="4865" max="4865" width="9.875" style="243" customWidth="1"/>
    <col min="4866" max="4866" width="10.875" style="243" customWidth="1"/>
    <col min="4867" max="4867" width="9.875" style="243" customWidth="1"/>
    <col min="4868" max="4868" width="12.375" style="243" customWidth="1"/>
    <col min="4869" max="4869" width="9" style="243" customWidth="1"/>
    <col min="4870" max="4870" width="15" style="243" customWidth="1"/>
    <col min="4871" max="4871" width="10.5" style="243" customWidth="1"/>
    <col min="4872" max="4872" width="12.375" style="243" customWidth="1"/>
    <col min="4873" max="4873" width="9" style="243" customWidth="1"/>
    <col min="4874" max="4874" width="15" style="243" customWidth="1"/>
    <col min="4875" max="4875" width="10.5" style="243" customWidth="1"/>
    <col min="4876" max="4876" width="9.375" style="243" customWidth="1"/>
    <col min="4877" max="4879" width="7.875" style="243" customWidth="1"/>
    <col min="4880" max="5107" width="7.875" style="243"/>
    <col min="5108" max="5108" width="4.5" style="243" customWidth="1"/>
    <col min="5109" max="5109" width="28.375" style="243" customWidth="1"/>
    <col min="5110" max="5112" width="9" style="243" customWidth="1"/>
    <col min="5113" max="5114" width="10.875" style="243" customWidth="1"/>
    <col min="5115" max="5115" width="9.875" style="243" customWidth="1"/>
    <col min="5116" max="5116" width="10.875" style="243" customWidth="1"/>
    <col min="5117" max="5117" width="9.875" style="243" customWidth="1"/>
    <col min="5118" max="5118" width="10.875" style="243" customWidth="1"/>
    <col min="5119" max="5119" width="9.875" style="243" customWidth="1"/>
    <col min="5120" max="5120" width="10.875" style="243" customWidth="1"/>
    <col min="5121" max="5121" width="9.875" style="243" customWidth="1"/>
    <col min="5122" max="5122" width="10.875" style="243" customWidth="1"/>
    <col min="5123" max="5123" width="9.875" style="243" customWidth="1"/>
    <col min="5124" max="5124" width="12.375" style="243" customWidth="1"/>
    <col min="5125" max="5125" width="9" style="243" customWidth="1"/>
    <col min="5126" max="5126" width="15" style="243" customWidth="1"/>
    <col min="5127" max="5127" width="10.5" style="243" customWidth="1"/>
    <col min="5128" max="5128" width="12.375" style="243" customWidth="1"/>
    <col min="5129" max="5129" width="9" style="243" customWidth="1"/>
    <col min="5130" max="5130" width="15" style="243" customWidth="1"/>
    <col min="5131" max="5131" width="10.5" style="243" customWidth="1"/>
    <col min="5132" max="5132" width="9.375" style="243" customWidth="1"/>
    <col min="5133" max="5135" width="7.875" style="243" customWidth="1"/>
    <col min="5136" max="5363" width="7.875" style="243"/>
    <col min="5364" max="5364" width="4.5" style="243" customWidth="1"/>
    <col min="5365" max="5365" width="28.375" style="243" customWidth="1"/>
    <col min="5366" max="5368" width="9" style="243" customWidth="1"/>
    <col min="5369" max="5370" width="10.875" style="243" customWidth="1"/>
    <col min="5371" max="5371" width="9.875" style="243" customWidth="1"/>
    <col min="5372" max="5372" width="10.875" style="243" customWidth="1"/>
    <col min="5373" max="5373" width="9.875" style="243" customWidth="1"/>
    <col min="5374" max="5374" width="10.875" style="243" customWidth="1"/>
    <col min="5375" max="5375" width="9.875" style="243" customWidth="1"/>
    <col min="5376" max="5376" width="10.875" style="243" customWidth="1"/>
    <col min="5377" max="5377" width="9.875" style="243" customWidth="1"/>
    <col min="5378" max="5378" width="10.875" style="243" customWidth="1"/>
    <col min="5379" max="5379" width="9.875" style="243" customWidth="1"/>
    <col min="5380" max="5380" width="12.375" style="243" customWidth="1"/>
    <col min="5381" max="5381" width="9" style="243" customWidth="1"/>
    <col min="5382" max="5382" width="15" style="243" customWidth="1"/>
    <col min="5383" max="5383" width="10.5" style="243" customWidth="1"/>
    <col min="5384" max="5384" width="12.375" style="243" customWidth="1"/>
    <col min="5385" max="5385" width="9" style="243" customWidth="1"/>
    <col min="5386" max="5386" width="15" style="243" customWidth="1"/>
    <col min="5387" max="5387" width="10.5" style="243" customWidth="1"/>
    <col min="5388" max="5388" width="9.375" style="243" customWidth="1"/>
    <col min="5389" max="5391" width="7.875" style="243" customWidth="1"/>
    <col min="5392" max="5619" width="7.875" style="243"/>
    <col min="5620" max="5620" width="4.5" style="243" customWidth="1"/>
    <col min="5621" max="5621" width="28.375" style="243" customWidth="1"/>
    <col min="5622" max="5624" width="9" style="243" customWidth="1"/>
    <col min="5625" max="5626" width="10.875" style="243" customWidth="1"/>
    <col min="5627" max="5627" width="9.875" style="243" customWidth="1"/>
    <col min="5628" max="5628" width="10.875" style="243" customWidth="1"/>
    <col min="5629" max="5629" width="9.875" style="243" customWidth="1"/>
    <col min="5630" max="5630" width="10.875" style="243" customWidth="1"/>
    <col min="5631" max="5631" width="9.875" style="243" customWidth="1"/>
    <col min="5632" max="5632" width="10.875" style="243" customWidth="1"/>
    <col min="5633" max="5633" width="9.875" style="243" customWidth="1"/>
    <col min="5634" max="5634" width="10.875" style="243" customWidth="1"/>
    <col min="5635" max="5635" width="9.875" style="243" customWidth="1"/>
    <col min="5636" max="5636" width="12.375" style="243" customWidth="1"/>
    <col min="5637" max="5637" width="9" style="243" customWidth="1"/>
    <col min="5638" max="5638" width="15" style="243" customWidth="1"/>
    <col min="5639" max="5639" width="10.5" style="243" customWidth="1"/>
    <col min="5640" max="5640" width="12.375" style="243" customWidth="1"/>
    <col min="5641" max="5641" width="9" style="243" customWidth="1"/>
    <col min="5642" max="5642" width="15" style="243" customWidth="1"/>
    <col min="5643" max="5643" width="10.5" style="243" customWidth="1"/>
    <col min="5644" max="5644" width="9.375" style="243" customWidth="1"/>
    <col min="5645" max="5647" width="7.875" style="243" customWidth="1"/>
    <col min="5648" max="5875" width="7.875" style="243"/>
    <col min="5876" max="5876" width="4.5" style="243" customWidth="1"/>
    <col min="5877" max="5877" width="28.375" style="243" customWidth="1"/>
    <col min="5878" max="5880" width="9" style="243" customWidth="1"/>
    <col min="5881" max="5882" width="10.875" style="243" customWidth="1"/>
    <col min="5883" max="5883" width="9.875" style="243" customWidth="1"/>
    <col min="5884" max="5884" width="10.875" style="243" customWidth="1"/>
    <col min="5885" max="5885" width="9.875" style="243" customWidth="1"/>
    <col min="5886" max="5886" width="10.875" style="243" customWidth="1"/>
    <col min="5887" max="5887" width="9.875" style="243" customWidth="1"/>
    <col min="5888" max="5888" width="10.875" style="243" customWidth="1"/>
    <col min="5889" max="5889" width="9.875" style="243" customWidth="1"/>
    <col min="5890" max="5890" width="10.875" style="243" customWidth="1"/>
    <col min="5891" max="5891" width="9.875" style="243" customWidth="1"/>
    <col min="5892" max="5892" width="12.375" style="243" customWidth="1"/>
    <col min="5893" max="5893" width="9" style="243" customWidth="1"/>
    <col min="5894" max="5894" width="15" style="243" customWidth="1"/>
    <col min="5895" max="5895" width="10.5" style="243" customWidth="1"/>
    <col min="5896" max="5896" width="12.375" style="243" customWidth="1"/>
    <col min="5897" max="5897" width="9" style="243" customWidth="1"/>
    <col min="5898" max="5898" width="15" style="243" customWidth="1"/>
    <col min="5899" max="5899" width="10.5" style="243" customWidth="1"/>
    <col min="5900" max="5900" width="9.375" style="243" customWidth="1"/>
    <col min="5901" max="5903" width="7.875" style="243" customWidth="1"/>
    <col min="5904" max="6131" width="7.875" style="243"/>
    <col min="6132" max="6132" width="4.5" style="243" customWidth="1"/>
    <col min="6133" max="6133" width="28.375" style="243" customWidth="1"/>
    <col min="6134" max="6136" width="9" style="243" customWidth="1"/>
    <col min="6137" max="6138" width="10.875" style="243" customWidth="1"/>
    <col min="6139" max="6139" width="9.875" style="243" customWidth="1"/>
    <col min="6140" max="6140" width="10.875" style="243" customWidth="1"/>
    <col min="6141" max="6141" width="9.875" style="243" customWidth="1"/>
    <col min="6142" max="6142" width="10.875" style="243" customWidth="1"/>
    <col min="6143" max="6143" width="9.875" style="243" customWidth="1"/>
    <col min="6144" max="6144" width="10.875" style="243" customWidth="1"/>
    <col min="6145" max="6145" width="9.875" style="243" customWidth="1"/>
    <col min="6146" max="6146" width="10.875" style="243" customWidth="1"/>
    <col min="6147" max="6147" width="9.875" style="243" customWidth="1"/>
    <col min="6148" max="6148" width="12.375" style="243" customWidth="1"/>
    <col min="6149" max="6149" width="9" style="243" customWidth="1"/>
    <col min="6150" max="6150" width="15" style="243" customWidth="1"/>
    <col min="6151" max="6151" width="10.5" style="243" customWidth="1"/>
    <col min="6152" max="6152" width="12.375" style="243" customWidth="1"/>
    <col min="6153" max="6153" width="9" style="243" customWidth="1"/>
    <col min="6154" max="6154" width="15" style="243" customWidth="1"/>
    <col min="6155" max="6155" width="10.5" style="243" customWidth="1"/>
    <col min="6156" max="6156" width="9.375" style="243" customWidth="1"/>
    <col min="6157" max="6159" width="7.875" style="243" customWidth="1"/>
    <col min="6160" max="6387" width="7.875" style="243"/>
    <col min="6388" max="6388" width="4.5" style="243" customWidth="1"/>
    <col min="6389" max="6389" width="28.375" style="243" customWidth="1"/>
    <col min="6390" max="6392" width="9" style="243" customWidth="1"/>
    <col min="6393" max="6394" width="10.875" style="243" customWidth="1"/>
    <col min="6395" max="6395" width="9.875" style="243" customWidth="1"/>
    <col min="6396" max="6396" width="10.875" style="243" customWidth="1"/>
    <col min="6397" max="6397" width="9.875" style="243" customWidth="1"/>
    <col min="6398" max="6398" width="10.875" style="243" customWidth="1"/>
    <col min="6399" max="6399" width="9.875" style="243" customWidth="1"/>
    <col min="6400" max="6400" width="10.875" style="243" customWidth="1"/>
    <col min="6401" max="6401" width="9.875" style="243" customWidth="1"/>
    <col min="6402" max="6402" width="10.875" style="243" customWidth="1"/>
    <col min="6403" max="6403" width="9.875" style="243" customWidth="1"/>
    <col min="6404" max="6404" width="12.375" style="243" customWidth="1"/>
    <col min="6405" max="6405" width="9" style="243" customWidth="1"/>
    <col min="6406" max="6406" width="15" style="243" customWidth="1"/>
    <col min="6407" max="6407" width="10.5" style="243" customWidth="1"/>
    <col min="6408" max="6408" width="12.375" style="243" customWidth="1"/>
    <col min="6409" max="6409" width="9" style="243" customWidth="1"/>
    <col min="6410" max="6410" width="15" style="243" customWidth="1"/>
    <col min="6411" max="6411" width="10.5" style="243" customWidth="1"/>
    <col min="6412" max="6412" width="9.375" style="243" customWidth="1"/>
    <col min="6413" max="6415" width="7.875" style="243" customWidth="1"/>
    <col min="6416" max="6643" width="7.875" style="243"/>
    <col min="6644" max="6644" width="4.5" style="243" customWidth="1"/>
    <col min="6645" max="6645" width="28.375" style="243" customWidth="1"/>
    <col min="6646" max="6648" width="9" style="243" customWidth="1"/>
    <col min="6649" max="6650" width="10.875" style="243" customWidth="1"/>
    <col min="6651" max="6651" width="9.875" style="243" customWidth="1"/>
    <col min="6652" max="6652" width="10.875" style="243" customWidth="1"/>
    <col min="6653" max="6653" width="9.875" style="243" customWidth="1"/>
    <col min="6654" max="6654" width="10.875" style="243" customWidth="1"/>
    <col min="6655" max="6655" width="9.875" style="243" customWidth="1"/>
    <col min="6656" max="6656" width="10.875" style="243" customWidth="1"/>
    <col min="6657" max="6657" width="9.875" style="243" customWidth="1"/>
    <col min="6658" max="6658" width="10.875" style="243" customWidth="1"/>
    <col min="6659" max="6659" width="9.875" style="243" customWidth="1"/>
    <col min="6660" max="6660" width="12.375" style="243" customWidth="1"/>
    <col min="6661" max="6661" width="9" style="243" customWidth="1"/>
    <col min="6662" max="6662" width="15" style="243" customWidth="1"/>
    <col min="6663" max="6663" width="10.5" style="243" customWidth="1"/>
    <col min="6664" max="6664" width="12.375" style="243" customWidth="1"/>
    <col min="6665" max="6665" width="9" style="243" customWidth="1"/>
    <col min="6666" max="6666" width="15" style="243" customWidth="1"/>
    <col min="6667" max="6667" width="10.5" style="243" customWidth="1"/>
    <col min="6668" max="6668" width="9.375" style="243" customWidth="1"/>
    <col min="6669" max="6671" width="7.875" style="243" customWidth="1"/>
    <col min="6672" max="6899" width="7.875" style="243"/>
    <col min="6900" max="6900" width="4.5" style="243" customWidth="1"/>
    <col min="6901" max="6901" width="28.375" style="243" customWidth="1"/>
    <col min="6902" max="6904" width="9" style="243" customWidth="1"/>
    <col min="6905" max="6906" width="10.875" style="243" customWidth="1"/>
    <col min="6907" max="6907" width="9.875" style="243" customWidth="1"/>
    <col min="6908" max="6908" width="10.875" style="243" customWidth="1"/>
    <col min="6909" max="6909" width="9.875" style="243" customWidth="1"/>
    <col min="6910" max="6910" width="10.875" style="243" customWidth="1"/>
    <col min="6911" max="6911" width="9.875" style="243" customWidth="1"/>
    <col min="6912" max="6912" width="10.875" style="243" customWidth="1"/>
    <col min="6913" max="6913" width="9.875" style="243" customWidth="1"/>
    <col min="6914" max="6914" width="10.875" style="243" customWidth="1"/>
    <col min="6915" max="6915" width="9.875" style="243" customWidth="1"/>
    <col min="6916" max="6916" width="12.375" style="243" customWidth="1"/>
    <col min="6917" max="6917" width="9" style="243" customWidth="1"/>
    <col min="6918" max="6918" width="15" style="243" customWidth="1"/>
    <col min="6919" max="6919" width="10.5" style="243" customWidth="1"/>
    <col min="6920" max="6920" width="12.375" style="243" customWidth="1"/>
    <col min="6921" max="6921" width="9" style="243" customWidth="1"/>
    <col min="6922" max="6922" width="15" style="243" customWidth="1"/>
    <col min="6923" max="6923" width="10.5" style="243" customWidth="1"/>
    <col min="6924" max="6924" width="9.375" style="243" customWidth="1"/>
    <col min="6925" max="6927" width="7.875" style="243" customWidth="1"/>
    <col min="6928" max="7155" width="7.875" style="243"/>
    <col min="7156" max="7156" width="4.5" style="243" customWidth="1"/>
    <col min="7157" max="7157" width="28.375" style="243" customWidth="1"/>
    <col min="7158" max="7160" width="9" style="243" customWidth="1"/>
    <col min="7161" max="7162" width="10.875" style="243" customWidth="1"/>
    <col min="7163" max="7163" width="9.875" style="243" customWidth="1"/>
    <col min="7164" max="7164" width="10.875" style="243" customWidth="1"/>
    <col min="7165" max="7165" width="9.875" style="243" customWidth="1"/>
    <col min="7166" max="7166" width="10.875" style="243" customWidth="1"/>
    <col min="7167" max="7167" width="9.875" style="243" customWidth="1"/>
    <col min="7168" max="7168" width="10.875" style="243" customWidth="1"/>
    <col min="7169" max="7169" width="9.875" style="243" customWidth="1"/>
    <col min="7170" max="7170" width="10.875" style="243" customWidth="1"/>
    <col min="7171" max="7171" width="9.875" style="243" customWidth="1"/>
    <col min="7172" max="7172" width="12.375" style="243" customWidth="1"/>
    <col min="7173" max="7173" width="9" style="243" customWidth="1"/>
    <col min="7174" max="7174" width="15" style="243" customWidth="1"/>
    <col min="7175" max="7175" width="10.5" style="243" customWidth="1"/>
    <col min="7176" max="7176" width="12.375" style="243" customWidth="1"/>
    <col min="7177" max="7177" width="9" style="243" customWidth="1"/>
    <col min="7178" max="7178" width="15" style="243" customWidth="1"/>
    <col min="7179" max="7179" width="10.5" style="243" customWidth="1"/>
    <col min="7180" max="7180" width="9.375" style="243" customWidth="1"/>
    <col min="7181" max="7183" width="7.875" style="243" customWidth="1"/>
    <col min="7184" max="7411" width="7.875" style="243"/>
    <col min="7412" max="7412" width="4.5" style="243" customWidth="1"/>
    <col min="7413" max="7413" width="28.375" style="243" customWidth="1"/>
    <col min="7414" max="7416" width="9" style="243" customWidth="1"/>
    <col min="7417" max="7418" width="10.875" style="243" customWidth="1"/>
    <col min="7419" max="7419" width="9.875" style="243" customWidth="1"/>
    <col min="7420" max="7420" width="10.875" style="243" customWidth="1"/>
    <col min="7421" max="7421" width="9.875" style="243" customWidth="1"/>
    <col min="7422" max="7422" width="10.875" style="243" customWidth="1"/>
    <col min="7423" max="7423" width="9.875" style="243" customWidth="1"/>
    <col min="7424" max="7424" width="10.875" style="243" customWidth="1"/>
    <col min="7425" max="7425" width="9.875" style="243" customWidth="1"/>
    <col min="7426" max="7426" width="10.875" style="243" customWidth="1"/>
    <col min="7427" max="7427" width="9.875" style="243" customWidth="1"/>
    <col min="7428" max="7428" width="12.375" style="243" customWidth="1"/>
    <col min="7429" max="7429" width="9" style="243" customWidth="1"/>
    <col min="7430" max="7430" width="15" style="243" customWidth="1"/>
    <col min="7431" max="7431" width="10.5" style="243" customWidth="1"/>
    <col min="7432" max="7432" width="12.375" style="243" customWidth="1"/>
    <col min="7433" max="7433" width="9" style="243" customWidth="1"/>
    <col min="7434" max="7434" width="15" style="243" customWidth="1"/>
    <col min="7435" max="7435" width="10.5" style="243" customWidth="1"/>
    <col min="7436" max="7436" width="9.375" style="243" customWidth="1"/>
    <col min="7437" max="7439" width="7.875" style="243" customWidth="1"/>
    <col min="7440" max="7667" width="7.875" style="243"/>
    <col min="7668" max="7668" width="4.5" style="243" customWidth="1"/>
    <col min="7669" max="7669" width="28.375" style="243" customWidth="1"/>
    <col min="7670" max="7672" width="9" style="243" customWidth="1"/>
    <col min="7673" max="7674" width="10.875" style="243" customWidth="1"/>
    <col min="7675" max="7675" width="9.875" style="243" customWidth="1"/>
    <col min="7676" max="7676" width="10.875" style="243" customWidth="1"/>
    <col min="7677" max="7677" width="9.875" style="243" customWidth="1"/>
    <col min="7678" max="7678" width="10.875" style="243" customWidth="1"/>
    <col min="7679" max="7679" width="9.875" style="243" customWidth="1"/>
    <col min="7680" max="7680" width="10.875" style="243" customWidth="1"/>
    <col min="7681" max="7681" width="9.875" style="243" customWidth="1"/>
    <col min="7682" max="7682" width="10.875" style="243" customWidth="1"/>
    <col min="7683" max="7683" width="9.875" style="243" customWidth="1"/>
    <col min="7684" max="7684" width="12.375" style="243" customWidth="1"/>
    <col min="7685" max="7685" width="9" style="243" customWidth="1"/>
    <col min="7686" max="7686" width="15" style="243" customWidth="1"/>
    <col min="7687" max="7687" width="10.5" style="243" customWidth="1"/>
    <col min="7688" max="7688" width="12.375" style="243" customWidth="1"/>
    <col min="7689" max="7689" width="9" style="243" customWidth="1"/>
    <col min="7690" max="7690" width="15" style="243" customWidth="1"/>
    <col min="7691" max="7691" width="10.5" style="243" customWidth="1"/>
    <col min="7692" max="7692" width="9.375" style="243" customWidth="1"/>
    <col min="7693" max="7695" width="7.875" style="243" customWidth="1"/>
    <col min="7696" max="7923" width="7.875" style="243"/>
    <col min="7924" max="7924" width="4.5" style="243" customWidth="1"/>
    <col min="7925" max="7925" width="28.375" style="243" customWidth="1"/>
    <col min="7926" max="7928" width="9" style="243" customWidth="1"/>
    <col min="7929" max="7930" width="10.875" style="243" customWidth="1"/>
    <col min="7931" max="7931" width="9.875" style="243" customWidth="1"/>
    <col min="7932" max="7932" width="10.875" style="243" customWidth="1"/>
    <col min="7933" max="7933" width="9.875" style="243" customWidth="1"/>
    <col min="7934" max="7934" width="10.875" style="243" customWidth="1"/>
    <col min="7935" max="7935" width="9.875" style="243" customWidth="1"/>
    <col min="7936" max="7936" width="10.875" style="243" customWidth="1"/>
    <col min="7937" max="7937" width="9.875" style="243" customWidth="1"/>
    <col min="7938" max="7938" width="10.875" style="243" customWidth="1"/>
    <col min="7939" max="7939" width="9.875" style="243" customWidth="1"/>
    <col min="7940" max="7940" width="12.375" style="243" customWidth="1"/>
    <col min="7941" max="7941" width="9" style="243" customWidth="1"/>
    <col min="7942" max="7942" width="15" style="243" customWidth="1"/>
    <col min="7943" max="7943" width="10.5" style="243" customWidth="1"/>
    <col min="7944" max="7944" width="12.375" style="243" customWidth="1"/>
    <col min="7945" max="7945" width="9" style="243" customWidth="1"/>
    <col min="7946" max="7946" width="15" style="243" customWidth="1"/>
    <col min="7947" max="7947" width="10.5" style="243" customWidth="1"/>
    <col min="7948" max="7948" width="9.375" style="243" customWidth="1"/>
    <col min="7949" max="7951" width="7.875" style="243" customWidth="1"/>
    <col min="7952" max="8179" width="7.875" style="243"/>
    <col min="8180" max="8180" width="4.5" style="243" customWidth="1"/>
    <col min="8181" max="8181" width="28.375" style="243" customWidth="1"/>
    <col min="8182" max="8184" width="9" style="243" customWidth="1"/>
    <col min="8185" max="8186" width="10.875" style="243" customWidth="1"/>
    <col min="8187" max="8187" width="9.875" style="243" customWidth="1"/>
    <col min="8188" max="8188" width="10.875" style="243" customWidth="1"/>
    <col min="8189" max="8189" width="9.875" style="243" customWidth="1"/>
    <col min="8190" max="8190" width="10.875" style="243" customWidth="1"/>
    <col min="8191" max="8191" width="9.875" style="243" customWidth="1"/>
    <col min="8192" max="8192" width="10.875" style="243" customWidth="1"/>
    <col min="8193" max="8193" width="9.875" style="243" customWidth="1"/>
    <col min="8194" max="8194" width="10.875" style="243" customWidth="1"/>
    <col min="8195" max="8195" width="9.875" style="243" customWidth="1"/>
    <col min="8196" max="8196" width="12.375" style="243" customWidth="1"/>
    <col min="8197" max="8197" width="9" style="243" customWidth="1"/>
    <col min="8198" max="8198" width="15" style="243" customWidth="1"/>
    <col min="8199" max="8199" width="10.5" style="243" customWidth="1"/>
    <col min="8200" max="8200" width="12.375" style="243" customWidth="1"/>
    <col min="8201" max="8201" width="9" style="243" customWidth="1"/>
    <col min="8202" max="8202" width="15" style="243" customWidth="1"/>
    <col min="8203" max="8203" width="10.5" style="243" customWidth="1"/>
    <col min="8204" max="8204" width="9.375" style="243" customWidth="1"/>
    <col min="8205" max="8207" width="7.875" style="243" customWidth="1"/>
    <col min="8208" max="8435" width="7.875" style="243"/>
    <col min="8436" max="8436" width="4.5" style="243" customWidth="1"/>
    <col min="8437" max="8437" width="28.375" style="243" customWidth="1"/>
    <col min="8438" max="8440" width="9" style="243" customWidth="1"/>
    <col min="8441" max="8442" width="10.875" style="243" customWidth="1"/>
    <col min="8443" max="8443" width="9.875" style="243" customWidth="1"/>
    <col min="8444" max="8444" width="10.875" style="243" customWidth="1"/>
    <col min="8445" max="8445" width="9.875" style="243" customWidth="1"/>
    <col min="8446" max="8446" width="10.875" style="243" customWidth="1"/>
    <col min="8447" max="8447" width="9.875" style="243" customWidth="1"/>
    <col min="8448" max="8448" width="10.875" style="243" customWidth="1"/>
    <col min="8449" max="8449" width="9.875" style="243" customWidth="1"/>
    <col min="8450" max="8450" width="10.875" style="243" customWidth="1"/>
    <col min="8451" max="8451" width="9.875" style="243" customWidth="1"/>
    <col min="8452" max="8452" width="12.375" style="243" customWidth="1"/>
    <col min="8453" max="8453" width="9" style="243" customWidth="1"/>
    <col min="8454" max="8454" width="15" style="243" customWidth="1"/>
    <col min="8455" max="8455" width="10.5" style="243" customWidth="1"/>
    <col min="8456" max="8456" width="12.375" style="243" customWidth="1"/>
    <col min="8457" max="8457" width="9" style="243" customWidth="1"/>
    <col min="8458" max="8458" width="15" style="243" customWidth="1"/>
    <col min="8459" max="8459" width="10.5" style="243" customWidth="1"/>
    <col min="8460" max="8460" width="9.375" style="243" customWidth="1"/>
    <col min="8461" max="8463" width="7.875" style="243" customWidth="1"/>
    <col min="8464" max="8691" width="7.875" style="243"/>
    <col min="8692" max="8692" width="4.5" style="243" customWidth="1"/>
    <col min="8693" max="8693" width="28.375" style="243" customWidth="1"/>
    <col min="8694" max="8696" width="9" style="243" customWidth="1"/>
    <col min="8697" max="8698" width="10.875" style="243" customWidth="1"/>
    <col min="8699" max="8699" width="9.875" style="243" customWidth="1"/>
    <col min="8700" max="8700" width="10.875" style="243" customWidth="1"/>
    <col min="8701" max="8701" width="9.875" style="243" customWidth="1"/>
    <col min="8702" max="8702" width="10.875" style="243" customWidth="1"/>
    <col min="8703" max="8703" width="9.875" style="243" customWidth="1"/>
    <col min="8704" max="8704" width="10.875" style="243" customWidth="1"/>
    <col min="8705" max="8705" width="9.875" style="243" customWidth="1"/>
    <col min="8706" max="8706" width="10.875" style="243" customWidth="1"/>
    <col min="8707" max="8707" width="9.875" style="243" customWidth="1"/>
    <col min="8708" max="8708" width="12.375" style="243" customWidth="1"/>
    <col min="8709" max="8709" width="9" style="243" customWidth="1"/>
    <col min="8710" max="8710" width="15" style="243" customWidth="1"/>
    <col min="8711" max="8711" width="10.5" style="243" customWidth="1"/>
    <col min="8712" max="8712" width="12.375" style="243" customWidth="1"/>
    <col min="8713" max="8713" width="9" style="243" customWidth="1"/>
    <col min="8714" max="8714" width="15" style="243" customWidth="1"/>
    <col min="8715" max="8715" width="10.5" style="243" customWidth="1"/>
    <col min="8716" max="8716" width="9.375" style="243" customWidth="1"/>
    <col min="8717" max="8719" width="7.875" style="243" customWidth="1"/>
    <col min="8720" max="8947" width="7.875" style="243"/>
    <col min="8948" max="8948" width="4.5" style="243" customWidth="1"/>
    <col min="8949" max="8949" width="28.375" style="243" customWidth="1"/>
    <col min="8950" max="8952" width="9" style="243" customWidth="1"/>
    <col min="8953" max="8954" width="10.875" style="243" customWidth="1"/>
    <col min="8955" max="8955" width="9.875" style="243" customWidth="1"/>
    <col min="8956" max="8956" width="10.875" style="243" customWidth="1"/>
    <col min="8957" max="8957" width="9.875" style="243" customWidth="1"/>
    <col min="8958" max="8958" width="10.875" style="243" customWidth="1"/>
    <col min="8959" max="8959" width="9.875" style="243" customWidth="1"/>
    <col min="8960" max="8960" width="10.875" style="243" customWidth="1"/>
    <col min="8961" max="8961" width="9.875" style="243" customWidth="1"/>
    <col min="8962" max="8962" width="10.875" style="243" customWidth="1"/>
    <col min="8963" max="8963" width="9.875" style="243" customWidth="1"/>
    <col min="8964" max="8964" width="12.375" style="243" customWidth="1"/>
    <col min="8965" max="8965" width="9" style="243" customWidth="1"/>
    <col min="8966" max="8966" width="15" style="243" customWidth="1"/>
    <col min="8967" max="8967" width="10.5" style="243" customWidth="1"/>
    <col min="8968" max="8968" width="12.375" style="243" customWidth="1"/>
    <col min="8969" max="8969" width="9" style="243" customWidth="1"/>
    <col min="8970" max="8970" width="15" style="243" customWidth="1"/>
    <col min="8971" max="8971" width="10.5" style="243" customWidth="1"/>
    <col min="8972" max="8972" width="9.375" style="243" customWidth="1"/>
    <col min="8973" max="8975" width="7.875" style="243" customWidth="1"/>
    <col min="8976" max="9203" width="7.875" style="243"/>
    <col min="9204" max="9204" width="4.5" style="243" customWidth="1"/>
    <col min="9205" max="9205" width="28.375" style="243" customWidth="1"/>
    <col min="9206" max="9208" width="9" style="243" customWidth="1"/>
    <col min="9209" max="9210" width="10.875" style="243" customWidth="1"/>
    <col min="9211" max="9211" width="9.875" style="243" customWidth="1"/>
    <col min="9212" max="9212" width="10.875" style="243" customWidth="1"/>
    <col min="9213" max="9213" width="9.875" style="243" customWidth="1"/>
    <col min="9214" max="9214" width="10.875" style="243" customWidth="1"/>
    <col min="9215" max="9215" width="9.875" style="243" customWidth="1"/>
    <col min="9216" max="9216" width="10.875" style="243" customWidth="1"/>
    <col min="9217" max="9217" width="9.875" style="243" customWidth="1"/>
    <col min="9218" max="9218" width="10.875" style="243" customWidth="1"/>
    <col min="9219" max="9219" width="9.875" style="243" customWidth="1"/>
    <col min="9220" max="9220" width="12.375" style="243" customWidth="1"/>
    <col min="9221" max="9221" width="9" style="243" customWidth="1"/>
    <col min="9222" max="9222" width="15" style="243" customWidth="1"/>
    <col min="9223" max="9223" width="10.5" style="243" customWidth="1"/>
    <col min="9224" max="9224" width="12.375" style="243" customWidth="1"/>
    <col min="9225" max="9225" width="9" style="243" customWidth="1"/>
    <col min="9226" max="9226" width="15" style="243" customWidth="1"/>
    <col min="9227" max="9227" width="10.5" style="243" customWidth="1"/>
    <col min="9228" max="9228" width="9.375" style="243" customWidth="1"/>
    <col min="9229" max="9231" width="7.875" style="243" customWidth="1"/>
    <col min="9232" max="9459" width="7.875" style="243"/>
    <col min="9460" max="9460" width="4.5" style="243" customWidth="1"/>
    <col min="9461" max="9461" width="28.375" style="243" customWidth="1"/>
    <col min="9462" max="9464" width="9" style="243" customWidth="1"/>
    <col min="9465" max="9466" width="10.875" style="243" customWidth="1"/>
    <col min="9467" max="9467" width="9.875" style="243" customWidth="1"/>
    <col min="9468" max="9468" width="10.875" style="243" customWidth="1"/>
    <col min="9469" max="9469" width="9.875" style="243" customWidth="1"/>
    <col min="9470" max="9470" width="10.875" style="243" customWidth="1"/>
    <col min="9471" max="9471" width="9.875" style="243" customWidth="1"/>
    <col min="9472" max="9472" width="10.875" style="243" customWidth="1"/>
    <col min="9473" max="9473" width="9.875" style="243" customWidth="1"/>
    <col min="9474" max="9474" width="10.875" style="243" customWidth="1"/>
    <col min="9475" max="9475" width="9.875" style="243" customWidth="1"/>
    <col min="9476" max="9476" width="12.375" style="243" customWidth="1"/>
    <col min="9477" max="9477" width="9" style="243" customWidth="1"/>
    <col min="9478" max="9478" width="15" style="243" customWidth="1"/>
    <col min="9479" max="9479" width="10.5" style="243" customWidth="1"/>
    <col min="9480" max="9480" width="12.375" style="243" customWidth="1"/>
    <col min="9481" max="9481" width="9" style="243" customWidth="1"/>
    <col min="9482" max="9482" width="15" style="243" customWidth="1"/>
    <col min="9483" max="9483" width="10.5" style="243" customWidth="1"/>
    <col min="9484" max="9484" width="9.375" style="243" customWidth="1"/>
    <col min="9485" max="9487" width="7.875" style="243" customWidth="1"/>
    <col min="9488" max="9715" width="7.875" style="243"/>
    <col min="9716" max="9716" width="4.5" style="243" customWidth="1"/>
    <col min="9717" max="9717" width="28.375" style="243" customWidth="1"/>
    <col min="9718" max="9720" width="9" style="243" customWidth="1"/>
    <col min="9721" max="9722" width="10.875" style="243" customWidth="1"/>
    <col min="9723" max="9723" width="9.875" style="243" customWidth="1"/>
    <col min="9724" max="9724" width="10.875" style="243" customWidth="1"/>
    <col min="9725" max="9725" width="9.875" style="243" customWidth="1"/>
    <col min="9726" max="9726" width="10.875" style="243" customWidth="1"/>
    <col min="9727" max="9727" width="9.875" style="243" customWidth="1"/>
    <col min="9728" max="9728" width="10.875" style="243" customWidth="1"/>
    <col min="9729" max="9729" width="9.875" style="243" customWidth="1"/>
    <col min="9730" max="9730" width="10.875" style="243" customWidth="1"/>
    <col min="9731" max="9731" width="9.875" style="243" customWidth="1"/>
    <col min="9732" max="9732" width="12.375" style="243" customWidth="1"/>
    <col min="9733" max="9733" width="9" style="243" customWidth="1"/>
    <col min="9734" max="9734" width="15" style="243" customWidth="1"/>
    <col min="9735" max="9735" width="10.5" style="243" customWidth="1"/>
    <col min="9736" max="9736" width="12.375" style="243" customWidth="1"/>
    <col min="9737" max="9737" width="9" style="243" customWidth="1"/>
    <col min="9738" max="9738" width="15" style="243" customWidth="1"/>
    <col min="9739" max="9739" width="10.5" style="243" customWidth="1"/>
    <col min="9740" max="9740" width="9.375" style="243" customWidth="1"/>
    <col min="9741" max="9743" width="7.875" style="243" customWidth="1"/>
    <col min="9744" max="9971" width="7.875" style="243"/>
    <col min="9972" max="9972" width="4.5" style="243" customWidth="1"/>
    <col min="9973" max="9973" width="28.375" style="243" customWidth="1"/>
    <col min="9974" max="9976" width="9" style="243" customWidth="1"/>
    <col min="9977" max="9978" width="10.875" style="243" customWidth="1"/>
    <col min="9979" max="9979" width="9.875" style="243" customWidth="1"/>
    <col min="9980" max="9980" width="10.875" style="243" customWidth="1"/>
    <col min="9981" max="9981" width="9.875" style="243" customWidth="1"/>
    <col min="9982" max="9982" width="10.875" style="243" customWidth="1"/>
    <col min="9983" max="9983" width="9.875" style="243" customWidth="1"/>
    <col min="9984" max="9984" width="10.875" style="243" customWidth="1"/>
    <col min="9985" max="9985" width="9.875" style="243" customWidth="1"/>
    <col min="9986" max="9986" width="10.875" style="243" customWidth="1"/>
    <col min="9987" max="9987" width="9.875" style="243" customWidth="1"/>
    <col min="9988" max="9988" width="12.375" style="243" customWidth="1"/>
    <col min="9989" max="9989" width="9" style="243" customWidth="1"/>
    <col min="9990" max="9990" width="15" style="243" customWidth="1"/>
    <col min="9991" max="9991" width="10.5" style="243" customWidth="1"/>
    <col min="9992" max="9992" width="12.375" style="243" customWidth="1"/>
    <col min="9993" max="9993" width="9" style="243" customWidth="1"/>
    <col min="9994" max="9994" width="15" style="243" customWidth="1"/>
    <col min="9995" max="9995" width="10.5" style="243" customWidth="1"/>
    <col min="9996" max="9996" width="9.375" style="243" customWidth="1"/>
    <col min="9997" max="9999" width="7.875" style="243" customWidth="1"/>
    <col min="10000" max="10227" width="7.875" style="243"/>
    <col min="10228" max="10228" width="4.5" style="243" customWidth="1"/>
    <col min="10229" max="10229" width="28.375" style="243" customWidth="1"/>
    <col min="10230" max="10232" width="9" style="243" customWidth="1"/>
    <col min="10233" max="10234" width="10.875" style="243" customWidth="1"/>
    <col min="10235" max="10235" width="9.875" style="243" customWidth="1"/>
    <col min="10236" max="10236" width="10.875" style="243" customWidth="1"/>
    <col min="10237" max="10237" width="9.875" style="243" customWidth="1"/>
    <col min="10238" max="10238" width="10.875" style="243" customWidth="1"/>
    <col min="10239" max="10239" width="9.875" style="243" customWidth="1"/>
    <col min="10240" max="10240" width="10.875" style="243" customWidth="1"/>
    <col min="10241" max="10241" width="9.875" style="243" customWidth="1"/>
    <col min="10242" max="10242" width="10.875" style="243" customWidth="1"/>
    <col min="10243" max="10243" width="9.875" style="243" customWidth="1"/>
    <col min="10244" max="10244" width="12.375" style="243" customWidth="1"/>
    <col min="10245" max="10245" width="9" style="243" customWidth="1"/>
    <col min="10246" max="10246" width="15" style="243" customWidth="1"/>
    <col min="10247" max="10247" width="10.5" style="243" customWidth="1"/>
    <col min="10248" max="10248" width="12.375" style="243" customWidth="1"/>
    <col min="10249" max="10249" width="9" style="243" customWidth="1"/>
    <col min="10250" max="10250" width="15" style="243" customWidth="1"/>
    <col min="10251" max="10251" width="10.5" style="243" customWidth="1"/>
    <col min="10252" max="10252" width="9.375" style="243" customWidth="1"/>
    <col min="10253" max="10255" width="7.875" style="243" customWidth="1"/>
    <col min="10256" max="10483" width="7.875" style="243"/>
    <col min="10484" max="10484" width="4.5" style="243" customWidth="1"/>
    <col min="10485" max="10485" width="28.375" style="243" customWidth="1"/>
    <col min="10486" max="10488" width="9" style="243" customWidth="1"/>
    <col min="10489" max="10490" width="10.875" style="243" customWidth="1"/>
    <col min="10491" max="10491" width="9.875" style="243" customWidth="1"/>
    <col min="10492" max="10492" width="10.875" style="243" customWidth="1"/>
    <col min="10493" max="10493" width="9.875" style="243" customWidth="1"/>
    <col min="10494" max="10494" width="10.875" style="243" customWidth="1"/>
    <col min="10495" max="10495" width="9.875" style="243" customWidth="1"/>
    <col min="10496" max="10496" width="10.875" style="243" customWidth="1"/>
    <col min="10497" max="10497" width="9.875" style="243" customWidth="1"/>
    <col min="10498" max="10498" width="10.875" style="243" customWidth="1"/>
    <col min="10499" max="10499" width="9.875" style="243" customWidth="1"/>
    <col min="10500" max="10500" width="12.375" style="243" customWidth="1"/>
    <col min="10501" max="10501" width="9" style="243" customWidth="1"/>
    <col min="10502" max="10502" width="15" style="243" customWidth="1"/>
    <col min="10503" max="10503" width="10.5" style="243" customWidth="1"/>
    <col min="10504" max="10504" width="12.375" style="243" customWidth="1"/>
    <col min="10505" max="10505" width="9" style="243" customWidth="1"/>
    <col min="10506" max="10506" width="15" style="243" customWidth="1"/>
    <col min="10507" max="10507" width="10.5" style="243" customWidth="1"/>
    <col min="10508" max="10508" width="9.375" style="243" customWidth="1"/>
    <col min="10509" max="10511" width="7.875" style="243" customWidth="1"/>
    <col min="10512" max="10739" width="7.875" style="243"/>
    <col min="10740" max="10740" width="4.5" style="243" customWidth="1"/>
    <col min="10741" max="10741" width="28.375" style="243" customWidth="1"/>
    <col min="10742" max="10744" width="9" style="243" customWidth="1"/>
    <col min="10745" max="10746" width="10.875" style="243" customWidth="1"/>
    <col min="10747" max="10747" width="9.875" style="243" customWidth="1"/>
    <col min="10748" max="10748" width="10.875" style="243" customWidth="1"/>
    <col min="10749" max="10749" width="9.875" style="243" customWidth="1"/>
    <col min="10750" max="10750" width="10.875" style="243" customWidth="1"/>
    <col min="10751" max="10751" width="9.875" style="243" customWidth="1"/>
    <col min="10752" max="10752" width="10.875" style="243" customWidth="1"/>
    <col min="10753" max="10753" width="9.875" style="243" customWidth="1"/>
    <col min="10754" max="10754" width="10.875" style="243" customWidth="1"/>
    <col min="10755" max="10755" width="9.875" style="243" customWidth="1"/>
    <col min="10756" max="10756" width="12.375" style="243" customWidth="1"/>
    <col min="10757" max="10757" width="9" style="243" customWidth="1"/>
    <col min="10758" max="10758" width="15" style="243" customWidth="1"/>
    <col min="10759" max="10759" width="10.5" style="243" customWidth="1"/>
    <col min="10760" max="10760" width="12.375" style="243" customWidth="1"/>
    <col min="10761" max="10761" width="9" style="243" customWidth="1"/>
    <col min="10762" max="10762" width="15" style="243" customWidth="1"/>
    <col min="10763" max="10763" width="10.5" style="243" customWidth="1"/>
    <col min="10764" max="10764" width="9.375" style="243" customWidth="1"/>
    <col min="10765" max="10767" width="7.875" style="243" customWidth="1"/>
    <col min="10768" max="10995" width="7.875" style="243"/>
    <col min="10996" max="10996" width="4.5" style="243" customWidth="1"/>
    <col min="10997" max="10997" width="28.375" style="243" customWidth="1"/>
    <col min="10998" max="11000" width="9" style="243" customWidth="1"/>
    <col min="11001" max="11002" width="10.875" style="243" customWidth="1"/>
    <col min="11003" max="11003" width="9.875" style="243" customWidth="1"/>
    <col min="11004" max="11004" width="10.875" style="243" customWidth="1"/>
    <col min="11005" max="11005" width="9.875" style="243" customWidth="1"/>
    <col min="11006" max="11006" width="10.875" style="243" customWidth="1"/>
    <col min="11007" max="11007" width="9.875" style="243" customWidth="1"/>
    <col min="11008" max="11008" width="10.875" style="243" customWidth="1"/>
    <col min="11009" max="11009" width="9.875" style="243" customWidth="1"/>
    <col min="11010" max="11010" width="10.875" style="243" customWidth="1"/>
    <col min="11011" max="11011" width="9.875" style="243" customWidth="1"/>
    <col min="11012" max="11012" width="12.375" style="243" customWidth="1"/>
    <col min="11013" max="11013" width="9" style="243" customWidth="1"/>
    <col min="11014" max="11014" width="15" style="243" customWidth="1"/>
    <col min="11015" max="11015" width="10.5" style="243" customWidth="1"/>
    <col min="11016" max="11016" width="12.375" style="243" customWidth="1"/>
    <col min="11017" max="11017" width="9" style="243" customWidth="1"/>
    <col min="11018" max="11018" width="15" style="243" customWidth="1"/>
    <col min="11019" max="11019" width="10.5" style="243" customWidth="1"/>
    <col min="11020" max="11020" width="9.375" style="243" customWidth="1"/>
    <col min="11021" max="11023" width="7.875" style="243" customWidth="1"/>
    <col min="11024" max="11251" width="7.875" style="243"/>
    <col min="11252" max="11252" width="4.5" style="243" customWidth="1"/>
    <col min="11253" max="11253" width="28.375" style="243" customWidth="1"/>
    <col min="11254" max="11256" width="9" style="243" customWidth="1"/>
    <col min="11257" max="11258" width="10.875" style="243" customWidth="1"/>
    <col min="11259" max="11259" width="9.875" style="243" customWidth="1"/>
    <col min="11260" max="11260" width="10.875" style="243" customWidth="1"/>
    <col min="11261" max="11261" width="9.875" style="243" customWidth="1"/>
    <col min="11262" max="11262" width="10.875" style="243" customWidth="1"/>
    <col min="11263" max="11263" width="9.875" style="243" customWidth="1"/>
    <col min="11264" max="11264" width="10.875" style="243" customWidth="1"/>
    <col min="11265" max="11265" width="9.875" style="243" customWidth="1"/>
    <col min="11266" max="11266" width="10.875" style="243" customWidth="1"/>
    <col min="11267" max="11267" width="9.875" style="243" customWidth="1"/>
    <col min="11268" max="11268" width="12.375" style="243" customWidth="1"/>
    <col min="11269" max="11269" width="9" style="243" customWidth="1"/>
    <col min="11270" max="11270" width="15" style="243" customWidth="1"/>
    <col min="11271" max="11271" width="10.5" style="243" customWidth="1"/>
    <col min="11272" max="11272" width="12.375" style="243" customWidth="1"/>
    <col min="11273" max="11273" width="9" style="243" customWidth="1"/>
    <col min="11274" max="11274" width="15" style="243" customWidth="1"/>
    <col min="11275" max="11275" width="10.5" style="243" customWidth="1"/>
    <col min="11276" max="11276" width="9.375" style="243" customWidth="1"/>
    <col min="11277" max="11279" width="7.875" style="243" customWidth="1"/>
    <col min="11280" max="11507" width="7.875" style="243"/>
    <col min="11508" max="11508" width="4.5" style="243" customWidth="1"/>
    <col min="11509" max="11509" width="28.375" style="243" customWidth="1"/>
    <col min="11510" max="11512" width="9" style="243" customWidth="1"/>
    <col min="11513" max="11514" width="10.875" style="243" customWidth="1"/>
    <col min="11515" max="11515" width="9.875" style="243" customWidth="1"/>
    <col min="11516" max="11516" width="10.875" style="243" customWidth="1"/>
    <col min="11517" max="11517" width="9.875" style="243" customWidth="1"/>
    <col min="11518" max="11518" width="10.875" style="243" customWidth="1"/>
    <col min="11519" max="11519" width="9.875" style="243" customWidth="1"/>
    <col min="11520" max="11520" width="10.875" style="243" customWidth="1"/>
    <col min="11521" max="11521" width="9.875" style="243" customWidth="1"/>
    <col min="11522" max="11522" width="10.875" style="243" customWidth="1"/>
    <col min="11523" max="11523" width="9.875" style="243" customWidth="1"/>
    <col min="11524" max="11524" width="12.375" style="243" customWidth="1"/>
    <col min="11525" max="11525" width="9" style="243" customWidth="1"/>
    <col min="11526" max="11526" width="15" style="243" customWidth="1"/>
    <col min="11527" max="11527" width="10.5" style="243" customWidth="1"/>
    <col min="11528" max="11528" width="12.375" style="243" customWidth="1"/>
    <col min="11529" max="11529" width="9" style="243" customWidth="1"/>
    <col min="11530" max="11530" width="15" style="243" customWidth="1"/>
    <col min="11531" max="11531" width="10.5" style="243" customWidth="1"/>
    <col min="11532" max="11532" width="9.375" style="243" customWidth="1"/>
    <col min="11533" max="11535" width="7.875" style="243" customWidth="1"/>
    <col min="11536" max="11763" width="7.875" style="243"/>
    <col min="11764" max="11764" width="4.5" style="243" customWidth="1"/>
    <col min="11765" max="11765" width="28.375" style="243" customWidth="1"/>
    <col min="11766" max="11768" width="9" style="243" customWidth="1"/>
    <col min="11769" max="11770" width="10.875" style="243" customWidth="1"/>
    <col min="11771" max="11771" width="9.875" style="243" customWidth="1"/>
    <col min="11772" max="11772" width="10.875" style="243" customWidth="1"/>
    <col min="11773" max="11773" width="9.875" style="243" customWidth="1"/>
    <col min="11774" max="11774" width="10.875" style="243" customWidth="1"/>
    <col min="11775" max="11775" width="9.875" style="243" customWidth="1"/>
    <col min="11776" max="11776" width="10.875" style="243" customWidth="1"/>
    <col min="11777" max="11777" width="9.875" style="243" customWidth="1"/>
    <col min="11778" max="11778" width="10.875" style="243" customWidth="1"/>
    <col min="11779" max="11779" width="9.875" style="243" customWidth="1"/>
    <col min="11780" max="11780" width="12.375" style="243" customWidth="1"/>
    <col min="11781" max="11781" width="9" style="243" customWidth="1"/>
    <col min="11782" max="11782" width="15" style="243" customWidth="1"/>
    <col min="11783" max="11783" width="10.5" style="243" customWidth="1"/>
    <col min="11784" max="11784" width="12.375" style="243" customWidth="1"/>
    <col min="11785" max="11785" width="9" style="243" customWidth="1"/>
    <col min="11786" max="11786" width="15" style="243" customWidth="1"/>
    <col min="11787" max="11787" width="10.5" style="243" customWidth="1"/>
    <col min="11788" max="11788" width="9.375" style="243" customWidth="1"/>
    <col min="11789" max="11791" width="7.875" style="243" customWidth="1"/>
    <col min="11792" max="12019" width="7.875" style="243"/>
    <col min="12020" max="12020" width="4.5" style="243" customWidth="1"/>
    <col min="12021" max="12021" width="28.375" style="243" customWidth="1"/>
    <col min="12022" max="12024" width="9" style="243" customWidth="1"/>
    <col min="12025" max="12026" width="10.875" style="243" customWidth="1"/>
    <col min="12027" max="12027" width="9.875" style="243" customWidth="1"/>
    <col min="12028" max="12028" width="10.875" style="243" customWidth="1"/>
    <col min="12029" max="12029" width="9.875" style="243" customWidth="1"/>
    <col min="12030" max="12030" width="10.875" style="243" customWidth="1"/>
    <col min="12031" max="12031" width="9.875" style="243" customWidth="1"/>
    <col min="12032" max="12032" width="10.875" style="243" customWidth="1"/>
    <col min="12033" max="12033" width="9.875" style="243" customWidth="1"/>
    <col min="12034" max="12034" width="10.875" style="243" customWidth="1"/>
    <col min="12035" max="12035" width="9.875" style="243" customWidth="1"/>
    <col min="12036" max="12036" width="12.375" style="243" customWidth="1"/>
    <col min="12037" max="12037" width="9" style="243" customWidth="1"/>
    <col min="12038" max="12038" width="15" style="243" customWidth="1"/>
    <col min="12039" max="12039" width="10.5" style="243" customWidth="1"/>
    <col min="12040" max="12040" width="12.375" style="243" customWidth="1"/>
    <col min="12041" max="12041" width="9" style="243" customWidth="1"/>
    <col min="12042" max="12042" width="15" style="243" customWidth="1"/>
    <col min="12043" max="12043" width="10.5" style="243" customWidth="1"/>
    <col min="12044" max="12044" width="9.375" style="243" customWidth="1"/>
    <col min="12045" max="12047" width="7.875" style="243" customWidth="1"/>
    <col min="12048" max="12275" width="7.875" style="243"/>
    <col min="12276" max="12276" width="4.5" style="243" customWidth="1"/>
    <col min="12277" max="12277" width="28.375" style="243" customWidth="1"/>
    <col min="12278" max="12280" width="9" style="243" customWidth="1"/>
    <col min="12281" max="12282" width="10.875" style="243" customWidth="1"/>
    <col min="12283" max="12283" width="9.875" style="243" customWidth="1"/>
    <col min="12284" max="12284" width="10.875" style="243" customWidth="1"/>
    <col min="12285" max="12285" width="9.875" style="243" customWidth="1"/>
    <col min="12286" max="12286" width="10.875" style="243" customWidth="1"/>
    <col min="12287" max="12287" width="9.875" style="243" customWidth="1"/>
    <col min="12288" max="12288" width="10.875" style="243" customWidth="1"/>
    <col min="12289" max="12289" width="9.875" style="243" customWidth="1"/>
    <col min="12290" max="12290" width="10.875" style="243" customWidth="1"/>
    <col min="12291" max="12291" width="9.875" style="243" customWidth="1"/>
    <col min="12292" max="12292" width="12.375" style="243" customWidth="1"/>
    <col min="12293" max="12293" width="9" style="243" customWidth="1"/>
    <col min="12294" max="12294" width="15" style="243" customWidth="1"/>
    <col min="12295" max="12295" width="10.5" style="243" customWidth="1"/>
    <col min="12296" max="12296" width="12.375" style="243" customWidth="1"/>
    <col min="12297" max="12297" width="9" style="243" customWidth="1"/>
    <col min="12298" max="12298" width="15" style="243" customWidth="1"/>
    <col min="12299" max="12299" width="10.5" style="243" customWidth="1"/>
    <col min="12300" max="12300" width="9.375" style="243" customWidth="1"/>
    <col min="12301" max="12303" width="7.875" style="243" customWidth="1"/>
    <col min="12304" max="12531" width="7.875" style="243"/>
    <col min="12532" max="12532" width="4.5" style="243" customWidth="1"/>
    <col min="12533" max="12533" width="28.375" style="243" customWidth="1"/>
    <col min="12534" max="12536" width="9" style="243" customWidth="1"/>
    <col min="12537" max="12538" width="10.875" style="243" customWidth="1"/>
    <col min="12539" max="12539" width="9.875" style="243" customWidth="1"/>
    <col min="12540" max="12540" width="10.875" style="243" customWidth="1"/>
    <col min="12541" max="12541" width="9.875" style="243" customWidth="1"/>
    <col min="12542" max="12542" width="10.875" style="243" customWidth="1"/>
    <col min="12543" max="12543" width="9.875" style="243" customWidth="1"/>
    <col min="12544" max="12544" width="10.875" style="243" customWidth="1"/>
    <col min="12545" max="12545" width="9.875" style="243" customWidth="1"/>
    <col min="12546" max="12546" width="10.875" style="243" customWidth="1"/>
    <col min="12547" max="12547" width="9.875" style="243" customWidth="1"/>
    <col min="12548" max="12548" width="12.375" style="243" customWidth="1"/>
    <col min="12549" max="12549" width="9" style="243" customWidth="1"/>
    <col min="12550" max="12550" width="15" style="243" customWidth="1"/>
    <col min="12551" max="12551" width="10.5" style="243" customWidth="1"/>
    <col min="12552" max="12552" width="12.375" style="243" customWidth="1"/>
    <col min="12553" max="12553" width="9" style="243" customWidth="1"/>
    <col min="12554" max="12554" width="15" style="243" customWidth="1"/>
    <col min="12555" max="12555" width="10.5" style="243" customWidth="1"/>
    <col min="12556" max="12556" width="9.375" style="243" customWidth="1"/>
    <col min="12557" max="12559" width="7.875" style="243" customWidth="1"/>
    <col min="12560" max="12787" width="7.875" style="243"/>
    <col min="12788" max="12788" width="4.5" style="243" customWidth="1"/>
    <col min="12789" max="12789" width="28.375" style="243" customWidth="1"/>
    <col min="12790" max="12792" width="9" style="243" customWidth="1"/>
    <col min="12793" max="12794" width="10.875" style="243" customWidth="1"/>
    <col min="12795" max="12795" width="9.875" style="243" customWidth="1"/>
    <col min="12796" max="12796" width="10.875" style="243" customWidth="1"/>
    <col min="12797" max="12797" width="9.875" style="243" customWidth="1"/>
    <col min="12798" max="12798" width="10.875" style="243" customWidth="1"/>
    <col min="12799" max="12799" width="9.875" style="243" customWidth="1"/>
    <col min="12800" max="12800" width="10.875" style="243" customWidth="1"/>
    <col min="12801" max="12801" width="9.875" style="243" customWidth="1"/>
    <col min="12802" max="12802" width="10.875" style="243" customWidth="1"/>
    <col min="12803" max="12803" width="9.875" style="243" customWidth="1"/>
    <col min="12804" max="12804" width="12.375" style="243" customWidth="1"/>
    <col min="12805" max="12805" width="9" style="243" customWidth="1"/>
    <col min="12806" max="12806" width="15" style="243" customWidth="1"/>
    <col min="12807" max="12807" width="10.5" style="243" customWidth="1"/>
    <col min="12808" max="12808" width="12.375" style="243" customWidth="1"/>
    <col min="12809" max="12809" width="9" style="243" customWidth="1"/>
    <col min="12810" max="12810" width="15" style="243" customWidth="1"/>
    <col min="12811" max="12811" width="10.5" style="243" customWidth="1"/>
    <col min="12812" max="12812" width="9.375" style="243" customWidth="1"/>
    <col min="12813" max="12815" width="7.875" style="243" customWidth="1"/>
    <col min="12816" max="13043" width="7.875" style="243"/>
    <col min="13044" max="13044" width="4.5" style="243" customWidth="1"/>
    <col min="13045" max="13045" width="28.375" style="243" customWidth="1"/>
    <col min="13046" max="13048" width="9" style="243" customWidth="1"/>
    <col min="13049" max="13050" width="10.875" style="243" customWidth="1"/>
    <col min="13051" max="13051" width="9.875" style="243" customWidth="1"/>
    <col min="13052" max="13052" width="10.875" style="243" customWidth="1"/>
    <col min="13053" max="13053" width="9.875" style="243" customWidth="1"/>
    <col min="13054" max="13054" width="10.875" style="243" customWidth="1"/>
    <col min="13055" max="13055" width="9.875" style="243" customWidth="1"/>
    <col min="13056" max="13056" width="10.875" style="243" customWidth="1"/>
    <col min="13057" max="13057" width="9.875" style="243" customWidth="1"/>
    <col min="13058" max="13058" width="10.875" style="243" customWidth="1"/>
    <col min="13059" max="13059" width="9.875" style="243" customWidth="1"/>
    <col min="13060" max="13060" width="12.375" style="243" customWidth="1"/>
    <col min="13061" max="13061" width="9" style="243" customWidth="1"/>
    <col min="13062" max="13062" width="15" style="243" customWidth="1"/>
    <col min="13063" max="13063" width="10.5" style="243" customWidth="1"/>
    <col min="13064" max="13064" width="12.375" style="243" customWidth="1"/>
    <col min="13065" max="13065" width="9" style="243" customWidth="1"/>
    <col min="13066" max="13066" width="15" style="243" customWidth="1"/>
    <col min="13067" max="13067" width="10.5" style="243" customWidth="1"/>
    <col min="13068" max="13068" width="9.375" style="243" customWidth="1"/>
    <col min="13069" max="13071" width="7.875" style="243" customWidth="1"/>
    <col min="13072" max="13299" width="7.875" style="243"/>
    <col min="13300" max="13300" width="4.5" style="243" customWidth="1"/>
    <col min="13301" max="13301" width="28.375" style="243" customWidth="1"/>
    <col min="13302" max="13304" width="9" style="243" customWidth="1"/>
    <col min="13305" max="13306" width="10.875" style="243" customWidth="1"/>
    <col min="13307" max="13307" width="9.875" style="243" customWidth="1"/>
    <col min="13308" max="13308" width="10.875" style="243" customWidth="1"/>
    <col min="13309" max="13309" width="9.875" style="243" customWidth="1"/>
    <col min="13310" max="13310" width="10.875" style="243" customWidth="1"/>
    <col min="13311" max="13311" width="9.875" style="243" customWidth="1"/>
    <col min="13312" max="13312" width="10.875" style="243" customWidth="1"/>
    <col min="13313" max="13313" width="9.875" style="243" customWidth="1"/>
    <col min="13314" max="13314" width="10.875" style="243" customWidth="1"/>
    <col min="13315" max="13315" width="9.875" style="243" customWidth="1"/>
    <col min="13316" max="13316" width="12.375" style="243" customWidth="1"/>
    <col min="13317" max="13317" width="9" style="243" customWidth="1"/>
    <col min="13318" max="13318" width="15" style="243" customWidth="1"/>
    <col min="13319" max="13319" width="10.5" style="243" customWidth="1"/>
    <col min="13320" max="13320" width="12.375" style="243" customWidth="1"/>
    <col min="13321" max="13321" width="9" style="243" customWidth="1"/>
    <col min="13322" max="13322" width="15" style="243" customWidth="1"/>
    <col min="13323" max="13323" width="10.5" style="243" customWidth="1"/>
    <col min="13324" max="13324" width="9.375" style="243" customWidth="1"/>
    <col min="13325" max="13327" width="7.875" style="243" customWidth="1"/>
    <col min="13328" max="13555" width="7.875" style="243"/>
    <col min="13556" max="13556" width="4.5" style="243" customWidth="1"/>
    <col min="13557" max="13557" width="28.375" style="243" customWidth="1"/>
    <col min="13558" max="13560" width="9" style="243" customWidth="1"/>
    <col min="13561" max="13562" width="10.875" style="243" customWidth="1"/>
    <col min="13563" max="13563" width="9.875" style="243" customWidth="1"/>
    <col min="13564" max="13564" width="10.875" style="243" customWidth="1"/>
    <col min="13565" max="13565" width="9.875" style="243" customWidth="1"/>
    <col min="13566" max="13566" width="10.875" style="243" customWidth="1"/>
    <col min="13567" max="13567" width="9.875" style="243" customWidth="1"/>
    <col min="13568" max="13568" width="10.875" style="243" customWidth="1"/>
    <col min="13569" max="13569" width="9.875" style="243" customWidth="1"/>
    <col min="13570" max="13570" width="10.875" style="243" customWidth="1"/>
    <col min="13571" max="13571" width="9.875" style="243" customWidth="1"/>
    <col min="13572" max="13572" width="12.375" style="243" customWidth="1"/>
    <col min="13573" max="13573" width="9" style="243" customWidth="1"/>
    <col min="13574" max="13574" width="15" style="243" customWidth="1"/>
    <col min="13575" max="13575" width="10.5" style="243" customWidth="1"/>
    <col min="13576" max="13576" width="12.375" style="243" customWidth="1"/>
    <col min="13577" max="13577" width="9" style="243" customWidth="1"/>
    <col min="13578" max="13578" width="15" style="243" customWidth="1"/>
    <col min="13579" max="13579" width="10.5" style="243" customWidth="1"/>
    <col min="13580" max="13580" width="9.375" style="243" customWidth="1"/>
    <col min="13581" max="13583" width="7.875" style="243" customWidth="1"/>
    <col min="13584" max="13811" width="7.875" style="243"/>
    <col min="13812" max="13812" width="4.5" style="243" customWidth="1"/>
    <col min="13813" max="13813" width="28.375" style="243" customWidth="1"/>
    <col min="13814" max="13816" width="9" style="243" customWidth="1"/>
    <col min="13817" max="13818" width="10.875" style="243" customWidth="1"/>
    <col min="13819" max="13819" width="9.875" style="243" customWidth="1"/>
    <col min="13820" max="13820" width="10.875" style="243" customWidth="1"/>
    <col min="13821" max="13821" width="9.875" style="243" customWidth="1"/>
    <col min="13822" max="13822" width="10.875" style="243" customWidth="1"/>
    <col min="13823" max="13823" width="9.875" style="243" customWidth="1"/>
    <col min="13824" max="13824" width="10.875" style="243" customWidth="1"/>
    <col min="13825" max="13825" width="9.875" style="243" customWidth="1"/>
    <col min="13826" max="13826" width="10.875" style="243" customWidth="1"/>
    <col min="13827" max="13827" width="9.875" style="243" customWidth="1"/>
    <col min="13828" max="13828" width="12.375" style="243" customWidth="1"/>
    <col min="13829" max="13829" width="9" style="243" customWidth="1"/>
    <col min="13830" max="13830" width="15" style="243" customWidth="1"/>
    <col min="13831" max="13831" width="10.5" style="243" customWidth="1"/>
    <col min="13832" max="13832" width="12.375" style="243" customWidth="1"/>
    <col min="13833" max="13833" width="9" style="243" customWidth="1"/>
    <col min="13834" max="13834" width="15" style="243" customWidth="1"/>
    <col min="13835" max="13835" width="10.5" style="243" customWidth="1"/>
    <col min="13836" max="13836" width="9.375" style="243" customWidth="1"/>
    <col min="13837" max="13839" width="7.875" style="243" customWidth="1"/>
    <col min="13840" max="14067" width="7.875" style="243"/>
    <col min="14068" max="14068" width="4.5" style="243" customWidth="1"/>
    <col min="14069" max="14069" width="28.375" style="243" customWidth="1"/>
    <col min="14070" max="14072" width="9" style="243" customWidth="1"/>
    <col min="14073" max="14074" width="10.875" style="243" customWidth="1"/>
    <col min="14075" max="14075" width="9.875" style="243" customWidth="1"/>
    <col min="14076" max="14076" width="10.875" style="243" customWidth="1"/>
    <col min="14077" max="14077" width="9.875" style="243" customWidth="1"/>
    <col min="14078" max="14078" width="10.875" style="243" customWidth="1"/>
    <col min="14079" max="14079" width="9.875" style="243" customWidth="1"/>
    <col min="14080" max="14080" width="10.875" style="243" customWidth="1"/>
    <col min="14081" max="14081" width="9.875" style="243" customWidth="1"/>
    <col min="14082" max="14082" width="10.875" style="243" customWidth="1"/>
    <col min="14083" max="14083" width="9.875" style="243" customWidth="1"/>
    <col min="14084" max="14084" width="12.375" style="243" customWidth="1"/>
    <col min="14085" max="14085" width="9" style="243" customWidth="1"/>
    <col min="14086" max="14086" width="15" style="243" customWidth="1"/>
    <col min="14087" max="14087" width="10.5" style="243" customWidth="1"/>
    <col min="14088" max="14088" width="12.375" style="243" customWidth="1"/>
    <col min="14089" max="14089" width="9" style="243" customWidth="1"/>
    <col min="14090" max="14090" width="15" style="243" customWidth="1"/>
    <col min="14091" max="14091" width="10.5" style="243" customWidth="1"/>
    <col min="14092" max="14092" width="9.375" style="243" customWidth="1"/>
    <col min="14093" max="14095" width="7.875" style="243" customWidth="1"/>
    <col min="14096" max="14323" width="7.875" style="243"/>
    <col min="14324" max="14324" width="4.5" style="243" customWidth="1"/>
    <col min="14325" max="14325" width="28.375" style="243" customWidth="1"/>
    <col min="14326" max="14328" width="9" style="243" customWidth="1"/>
    <col min="14329" max="14330" width="10.875" style="243" customWidth="1"/>
    <col min="14331" max="14331" width="9.875" style="243" customWidth="1"/>
    <col min="14332" max="14332" width="10.875" style="243" customWidth="1"/>
    <col min="14333" max="14333" width="9.875" style="243" customWidth="1"/>
    <col min="14334" max="14334" width="10.875" style="243" customWidth="1"/>
    <col min="14335" max="14335" width="9.875" style="243" customWidth="1"/>
    <col min="14336" max="14336" width="10.875" style="243" customWidth="1"/>
    <col min="14337" max="14337" width="9.875" style="243" customWidth="1"/>
    <col min="14338" max="14338" width="10.875" style="243" customWidth="1"/>
    <col min="14339" max="14339" width="9.875" style="243" customWidth="1"/>
    <col min="14340" max="14340" width="12.375" style="243" customWidth="1"/>
    <col min="14341" max="14341" width="9" style="243" customWidth="1"/>
    <col min="14342" max="14342" width="15" style="243" customWidth="1"/>
    <col min="14343" max="14343" width="10.5" style="243" customWidth="1"/>
    <col min="14344" max="14344" width="12.375" style="243" customWidth="1"/>
    <col min="14345" max="14345" width="9" style="243" customWidth="1"/>
    <col min="14346" max="14346" width="15" style="243" customWidth="1"/>
    <col min="14347" max="14347" width="10.5" style="243" customWidth="1"/>
    <col min="14348" max="14348" width="9.375" style="243" customWidth="1"/>
    <col min="14349" max="14351" width="7.875" style="243" customWidth="1"/>
    <col min="14352" max="14579" width="7.875" style="243"/>
    <col min="14580" max="14580" width="4.5" style="243" customWidth="1"/>
    <col min="14581" max="14581" width="28.375" style="243" customWidth="1"/>
    <col min="14582" max="14584" width="9" style="243" customWidth="1"/>
    <col min="14585" max="14586" width="10.875" style="243" customWidth="1"/>
    <col min="14587" max="14587" width="9.875" style="243" customWidth="1"/>
    <col min="14588" max="14588" width="10.875" style="243" customWidth="1"/>
    <col min="14589" max="14589" width="9.875" style="243" customWidth="1"/>
    <col min="14590" max="14590" width="10.875" style="243" customWidth="1"/>
    <col min="14591" max="14591" width="9.875" style="243" customWidth="1"/>
    <col min="14592" max="14592" width="10.875" style="243" customWidth="1"/>
    <col min="14593" max="14593" width="9.875" style="243" customWidth="1"/>
    <col min="14594" max="14594" width="10.875" style="243" customWidth="1"/>
    <col min="14595" max="14595" width="9.875" style="243" customWidth="1"/>
    <col min="14596" max="14596" width="12.375" style="243" customWidth="1"/>
    <col min="14597" max="14597" width="9" style="243" customWidth="1"/>
    <col min="14598" max="14598" width="15" style="243" customWidth="1"/>
    <col min="14599" max="14599" width="10.5" style="243" customWidth="1"/>
    <col min="14600" max="14600" width="12.375" style="243" customWidth="1"/>
    <col min="14601" max="14601" width="9" style="243" customWidth="1"/>
    <col min="14602" max="14602" width="15" style="243" customWidth="1"/>
    <col min="14603" max="14603" width="10.5" style="243" customWidth="1"/>
    <col min="14604" max="14604" width="9.375" style="243" customWidth="1"/>
    <col min="14605" max="14607" width="7.875" style="243" customWidth="1"/>
    <col min="14608" max="14835" width="7.875" style="243"/>
    <col min="14836" max="14836" width="4.5" style="243" customWidth="1"/>
    <col min="14837" max="14837" width="28.375" style="243" customWidth="1"/>
    <col min="14838" max="14840" width="9" style="243" customWidth="1"/>
    <col min="14841" max="14842" width="10.875" style="243" customWidth="1"/>
    <col min="14843" max="14843" width="9.875" style="243" customWidth="1"/>
    <col min="14844" max="14844" width="10.875" style="243" customWidth="1"/>
    <col min="14845" max="14845" width="9.875" style="243" customWidth="1"/>
    <col min="14846" max="14846" width="10.875" style="243" customWidth="1"/>
    <col min="14847" max="14847" width="9.875" style="243" customWidth="1"/>
    <col min="14848" max="14848" width="10.875" style="243" customWidth="1"/>
    <col min="14849" max="14849" width="9.875" style="243" customWidth="1"/>
    <col min="14850" max="14850" width="10.875" style="243" customWidth="1"/>
    <col min="14851" max="14851" width="9.875" style="243" customWidth="1"/>
    <col min="14852" max="14852" width="12.375" style="243" customWidth="1"/>
    <col min="14853" max="14853" width="9" style="243" customWidth="1"/>
    <col min="14854" max="14854" width="15" style="243" customWidth="1"/>
    <col min="14855" max="14855" width="10.5" style="243" customWidth="1"/>
    <col min="14856" max="14856" width="12.375" style="243" customWidth="1"/>
    <col min="14857" max="14857" width="9" style="243" customWidth="1"/>
    <col min="14858" max="14858" width="15" style="243" customWidth="1"/>
    <col min="14859" max="14859" width="10.5" style="243" customWidth="1"/>
    <col min="14860" max="14860" width="9.375" style="243" customWidth="1"/>
    <col min="14861" max="14863" width="7.875" style="243" customWidth="1"/>
    <col min="14864" max="15091" width="7.875" style="243"/>
    <col min="15092" max="15092" width="4.5" style="243" customWidth="1"/>
    <col min="15093" max="15093" width="28.375" style="243" customWidth="1"/>
    <col min="15094" max="15096" width="9" style="243" customWidth="1"/>
    <col min="15097" max="15098" width="10.875" style="243" customWidth="1"/>
    <col min="15099" max="15099" width="9.875" style="243" customWidth="1"/>
    <col min="15100" max="15100" width="10.875" style="243" customWidth="1"/>
    <col min="15101" max="15101" width="9.875" style="243" customWidth="1"/>
    <col min="15102" max="15102" width="10.875" style="243" customWidth="1"/>
    <col min="15103" max="15103" width="9.875" style="243" customWidth="1"/>
    <col min="15104" max="15104" width="10.875" style="243" customWidth="1"/>
    <col min="15105" max="15105" width="9.875" style="243" customWidth="1"/>
    <col min="15106" max="15106" width="10.875" style="243" customWidth="1"/>
    <col min="15107" max="15107" width="9.875" style="243" customWidth="1"/>
    <col min="15108" max="15108" width="12.375" style="243" customWidth="1"/>
    <col min="15109" max="15109" width="9" style="243" customWidth="1"/>
    <col min="15110" max="15110" width="15" style="243" customWidth="1"/>
    <col min="15111" max="15111" width="10.5" style="243" customWidth="1"/>
    <col min="15112" max="15112" width="12.375" style="243" customWidth="1"/>
    <col min="15113" max="15113" width="9" style="243" customWidth="1"/>
    <col min="15114" max="15114" width="15" style="243" customWidth="1"/>
    <col min="15115" max="15115" width="10.5" style="243" customWidth="1"/>
    <col min="15116" max="15116" width="9.375" style="243" customWidth="1"/>
    <col min="15117" max="15119" width="7.875" style="243" customWidth="1"/>
    <col min="15120" max="15347" width="7.875" style="243"/>
    <col min="15348" max="15348" width="4.5" style="243" customWidth="1"/>
    <col min="15349" max="15349" width="28.375" style="243" customWidth="1"/>
    <col min="15350" max="15352" width="9" style="243" customWidth="1"/>
    <col min="15353" max="15354" width="10.875" style="243" customWidth="1"/>
    <col min="15355" max="15355" width="9.875" style="243" customWidth="1"/>
    <col min="15356" max="15356" width="10.875" style="243" customWidth="1"/>
    <col min="15357" max="15357" width="9.875" style="243" customWidth="1"/>
    <col min="15358" max="15358" width="10.875" style="243" customWidth="1"/>
    <col min="15359" max="15359" width="9.875" style="243" customWidth="1"/>
    <col min="15360" max="15360" width="10.875" style="243" customWidth="1"/>
    <col min="15361" max="15361" width="9.875" style="243" customWidth="1"/>
    <col min="15362" max="15362" width="10.875" style="243" customWidth="1"/>
    <col min="15363" max="15363" width="9.875" style="243" customWidth="1"/>
    <col min="15364" max="15364" width="12.375" style="243" customWidth="1"/>
    <col min="15365" max="15365" width="9" style="243" customWidth="1"/>
    <col min="15366" max="15366" width="15" style="243" customWidth="1"/>
    <col min="15367" max="15367" width="10.5" style="243" customWidth="1"/>
    <col min="15368" max="15368" width="12.375" style="243" customWidth="1"/>
    <col min="15369" max="15369" width="9" style="243" customWidth="1"/>
    <col min="15370" max="15370" width="15" style="243" customWidth="1"/>
    <col min="15371" max="15371" width="10.5" style="243" customWidth="1"/>
    <col min="15372" max="15372" width="9.375" style="243" customWidth="1"/>
    <col min="15373" max="15375" width="7.875" style="243" customWidth="1"/>
    <col min="15376" max="15603" width="7.875" style="243"/>
    <col min="15604" max="15604" width="4.5" style="243" customWidth="1"/>
    <col min="15605" max="15605" width="28.375" style="243" customWidth="1"/>
    <col min="15606" max="15608" width="9" style="243" customWidth="1"/>
    <col min="15609" max="15610" width="10.875" style="243" customWidth="1"/>
    <col min="15611" max="15611" width="9.875" style="243" customWidth="1"/>
    <col min="15612" max="15612" width="10.875" style="243" customWidth="1"/>
    <col min="15613" max="15613" width="9.875" style="243" customWidth="1"/>
    <col min="15614" max="15614" width="10.875" style="243" customWidth="1"/>
    <col min="15615" max="15615" width="9.875" style="243" customWidth="1"/>
    <col min="15616" max="15616" width="10.875" style="243" customWidth="1"/>
    <col min="15617" max="15617" width="9.875" style="243" customWidth="1"/>
    <col min="15618" max="15618" width="10.875" style="243" customWidth="1"/>
    <col min="15619" max="15619" width="9.875" style="243" customWidth="1"/>
    <col min="15620" max="15620" width="12.375" style="243" customWidth="1"/>
    <col min="15621" max="15621" width="9" style="243" customWidth="1"/>
    <col min="15622" max="15622" width="15" style="243" customWidth="1"/>
    <col min="15623" max="15623" width="10.5" style="243" customWidth="1"/>
    <col min="15624" max="15624" width="12.375" style="243" customWidth="1"/>
    <col min="15625" max="15625" width="9" style="243" customWidth="1"/>
    <col min="15626" max="15626" width="15" style="243" customWidth="1"/>
    <col min="15627" max="15627" width="10.5" style="243" customWidth="1"/>
    <col min="15628" max="15628" width="9.375" style="243" customWidth="1"/>
    <col min="15629" max="15631" width="7.875" style="243" customWidth="1"/>
    <col min="15632" max="15859" width="7.875" style="243"/>
    <col min="15860" max="15860" width="4.5" style="243" customWidth="1"/>
    <col min="15861" max="15861" width="28.375" style="243" customWidth="1"/>
    <col min="15862" max="15864" width="9" style="243" customWidth="1"/>
    <col min="15865" max="15866" width="10.875" style="243" customWidth="1"/>
    <col min="15867" max="15867" width="9.875" style="243" customWidth="1"/>
    <col min="15868" max="15868" width="10.875" style="243" customWidth="1"/>
    <col min="15869" max="15869" width="9.875" style="243" customWidth="1"/>
    <col min="15870" max="15870" width="10.875" style="243" customWidth="1"/>
    <col min="15871" max="15871" width="9.875" style="243" customWidth="1"/>
    <col min="15872" max="15872" width="10.875" style="243" customWidth="1"/>
    <col min="15873" max="15873" width="9.875" style="243" customWidth="1"/>
    <col min="15874" max="15874" width="10.875" style="243" customWidth="1"/>
    <col min="15875" max="15875" width="9.875" style="243" customWidth="1"/>
    <col min="15876" max="15876" width="12.375" style="243" customWidth="1"/>
    <col min="15877" max="15877" width="9" style="243" customWidth="1"/>
    <col min="15878" max="15878" width="15" style="243" customWidth="1"/>
    <col min="15879" max="15879" width="10.5" style="243" customWidth="1"/>
    <col min="15880" max="15880" width="12.375" style="243" customWidth="1"/>
    <col min="15881" max="15881" width="9" style="243" customWidth="1"/>
    <col min="15882" max="15882" width="15" style="243" customWidth="1"/>
    <col min="15883" max="15883" width="10.5" style="243" customWidth="1"/>
    <col min="15884" max="15884" width="9.375" style="243" customWidth="1"/>
    <col min="15885" max="15887" width="7.875" style="243" customWidth="1"/>
    <col min="15888" max="16115" width="7.875" style="243"/>
    <col min="16116" max="16116" width="4.5" style="243" customWidth="1"/>
    <col min="16117" max="16117" width="28.375" style="243" customWidth="1"/>
    <col min="16118" max="16120" width="9" style="243" customWidth="1"/>
    <col min="16121" max="16122" width="10.875" style="243" customWidth="1"/>
    <col min="16123" max="16123" width="9.875" style="243" customWidth="1"/>
    <col min="16124" max="16124" width="10.875" style="243" customWidth="1"/>
    <col min="16125" max="16125" width="9.875" style="243" customWidth="1"/>
    <col min="16126" max="16126" width="10.875" style="243" customWidth="1"/>
    <col min="16127" max="16127" width="9.875" style="243" customWidth="1"/>
    <col min="16128" max="16128" width="10.875" style="243" customWidth="1"/>
    <col min="16129" max="16129" width="9.875" style="243" customWidth="1"/>
    <col min="16130" max="16130" width="10.875" style="243" customWidth="1"/>
    <col min="16131" max="16131" width="9.875" style="243" customWidth="1"/>
    <col min="16132" max="16132" width="12.375" style="243" customWidth="1"/>
    <col min="16133" max="16133" width="9" style="243" customWidth="1"/>
    <col min="16134" max="16134" width="15" style="243" customWidth="1"/>
    <col min="16135" max="16135" width="10.5" style="243" customWidth="1"/>
    <col min="16136" max="16136" width="12.375" style="243" customWidth="1"/>
    <col min="16137" max="16137" width="9" style="243" customWidth="1"/>
    <col min="16138" max="16138" width="15" style="243" customWidth="1"/>
    <col min="16139" max="16139" width="10.5" style="243" customWidth="1"/>
    <col min="16140" max="16140" width="9.375" style="243" customWidth="1"/>
    <col min="16141" max="16143" width="7.875" style="243" customWidth="1"/>
    <col min="16144" max="16367" width="7.875" style="243"/>
    <col min="16368" max="16384" width="8" style="243" customWidth="1"/>
  </cols>
  <sheetData>
    <row r="1" spans="1:22" s="222" customFormat="1" ht="18.75" customHeight="1">
      <c r="A1" s="470"/>
      <c r="B1" s="470"/>
      <c r="C1" s="389"/>
      <c r="D1" s="389"/>
      <c r="E1" s="389"/>
      <c r="F1" s="389"/>
      <c r="G1" s="389"/>
      <c r="H1" s="389"/>
      <c r="I1" s="389"/>
      <c r="J1" s="389"/>
      <c r="K1" s="389"/>
      <c r="L1" s="389"/>
      <c r="M1" s="389"/>
      <c r="N1" s="389"/>
      <c r="O1" s="389"/>
      <c r="P1" s="471" t="s">
        <v>394</v>
      </c>
      <c r="Q1" s="471"/>
      <c r="R1" s="471"/>
      <c r="S1" s="471"/>
    </row>
    <row r="2" spans="1:22" s="224" customFormat="1" ht="20.25">
      <c r="A2" s="470"/>
      <c r="B2" s="470"/>
      <c r="C2" s="223"/>
      <c r="D2" s="223"/>
      <c r="E2" s="223"/>
      <c r="F2" s="223"/>
      <c r="G2" s="223"/>
      <c r="H2" s="223"/>
      <c r="I2" s="223"/>
      <c r="J2" s="223"/>
      <c r="K2" s="223"/>
      <c r="L2" s="223"/>
      <c r="M2" s="223"/>
      <c r="N2" s="223"/>
      <c r="O2" s="223"/>
      <c r="P2" s="223"/>
      <c r="Q2" s="223"/>
      <c r="R2" s="223"/>
      <c r="S2" s="223"/>
      <c r="T2" s="293"/>
      <c r="U2" s="223"/>
    </row>
    <row r="3" spans="1:22" s="226" customFormat="1" ht="20.25" customHeight="1">
      <c r="A3" s="462" t="s">
        <v>513</v>
      </c>
      <c r="B3" s="462"/>
      <c r="C3" s="462"/>
      <c r="D3" s="462"/>
      <c r="E3" s="462"/>
      <c r="F3" s="462"/>
      <c r="G3" s="462"/>
      <c r="H3" s="462"/>
      <c r="I3" s="462"/>
      <c r="J3" s="462"/>
      <c r="K3" s="462"/>
      <c r="L3" s="462"/>
      <c r="M3" s="462"/>
      <c r="N3" s="462"/>
      <c r="O3" s="462"/>
      <c r="P3" s="462"/>
      <c r="Q3" s="462"/>
      <c r="R3" s="462"/>
      <c r="S3" s="462"/>
      <c r="T3" s="462"/>
      <c r="U3" s="225"/>
      <c r="V3" s="225"/>
    </row>
    <row r="4" spans="1:22" s="226" customFormat="1" ht="28.5" customHeight="1">
      <c r="A4" s="463" t="s">
        <v>459</v>
      </c>
      <c r="B4" s="463"/>
      <c r="C4" s="463"/>
      <c r="D4" s="463"/>
      <c r="E4" s="463"/>
      <c r="F4" s="463"/>
      <c r="G4" s="463"/>
      <c r="H4" s="463"/>
      <c r="I4" s="463"/>
      <c r="J4" s="463"/>
      <c r="K4" s="463"/>
      <c r="L4" s="463"/>
      <c r="M4" s="463"/>
      <c r="N4" s="463"/>
      <c r="O4" s="463"/>
      <c r="P4" s="463"/>
      <c r="Q4" s="463"/>
      <c r="R4" s="463"/>
      <c r="S4" s="463"/>
      <c r="T4" s="463"/>
      <c r="U4" s="227"/>
      <c r="V4" s="227"/>
    </row>
    <row r="5" spans="1:22" ht="6.75" customHeight="1">
      <c r="A5" s="243"/>
      <c r="B5" s="398"/>
      <c r="C5" s="398"/>
      <c r="D5" s="398"/>
      <c r="E5" s="398"/>
      <c r="F5" s="398"/>
      <c r="G5" s="398"/>
      <c r="H5" s="398"/>
      <c r="I5" s="398"/>
      <c r="J5" s="398"/>
      <c r="K5" s="398"/>
      <c r="L5" s="398"/>
      <c r="M5" s="398"/>
      <c r="N5" s="398"/>
      <c r="O5" s="398"/>
      <c r="P5" s="398"/>
      <c r="Q5" s="398"/>
      <c r="R5" s="398"/>
      <c r="S5" s="398"/>
    </row>
    <row r="6" spans="1:22" ht="21" customHeight="1">
      <c r="A6" s="381"/>
      <c r="B6" s="381"/>
      <c r="C6" s="381"/>
      <c r="D6" s="381"/>
      <c r="E6" s="382"/>
      <c r="F6" s="381"/>
      <c r="G6" s="383"/>
      <c r="H6" s="383"/>
      <c r="I6" s="383"/>
      <c r="J6" s="383"/>
      <c r="K6" s="383"/>
      <c r="L6" s="383"/>
      <c r="M6" s="383"/>
      <c r="N6" s="383"/>
      <c r="O6" s="383"/>
      <c r="P6" s="383"/>
      <c r="Q6" s="383"/>
      <c r="R6" s="466" t="s">
        <v>0</v>
      </c>
      <c r="S6" s="466"/>
      <c r="T6" s="466"/>
    </row>
    <row r="7" spans="1:22" s="315" customFormat="1" ht="23.25" customHeight="1">
      <c r="A7" s="468" t="s">
        <v>240</v>
      </c>
      <c r="B7" s="468" t="s">
        <v>514</v>
      </c>
      <c r="C7" s="468" t="s">
        <v>421</v>
      </c>
      <c r="D7" s="468" t="s">
        <v>395</v>
      </c>
      <c r="E7" s="468" t="s">
        <v>396</v>
      </c>
      <c r="F7" s="468" t="s">
        <v>397</v>
      </c>
      <c r="G7" s="468"/>
      <c r="H7" s="468"/>
      <c r="I7" s="468"/>
      <c r="J7" s="467" t="s">
        <v>515</v>
      </c>
      <c r="K7" s="468" t="s">
        <v>516</v>
      </c>
      <c r="L7" s="468"/>
      <c r="M7" s="468"/>
      <c r="N7" s="468" t="s">
        <v>517</v>
      </c>
      <c r="O7" s="468"/>
      <c r="P7" s="468"/>
      <c r="Q7" s="468" t="s">
        <v>518</v>
      </c>
      <c r="R7" s="468"/>
      <c r="S7" s="468"/>
      <c r="T7" s="468" t="s">
        <v>422</v>
      </c>
      <c r="V7" s="469"/>
    </row>
    <row r="8" spans="1:22" s="315" customFormat="1" ht="23.25" customHeight="1">
      <c r="A8" s="468"/>
      <c r="B8" s="468"/>
      <c r="C8" s="468"/>
      <c r="D8" s="468"/>
      <c r="E8" s="468"/>
      <c r="F8" s="468" t="s">
        <v>423</v>
      </c>
      <c r="G8" s="468" t="s">
        <v>398</v>
      </c>
      <c r="H8" s="468"/>
      <c r="I8" s="468"/>
      <c r="J8" s="467"/>
      <c r="K8" s="468"/>
      <c r="L8" s="468"/>
      <c r="M8" s="468"/>
      <c r="N8" s="468"/>
      <c r="O8" s="468"/>
      <c r="P8" s="468"/>
      <c r="Q8" s="468"/>
      <c r="R8" s="468"/>
      <c r="S8" s="468"/>
      <c r="T8" s="468"/>
      <c r="V8" s="469"/>
    </row>
    <row r="9" spans="1:22" s="315" customFormat="1" ht="24" customHeight="1">
      <c r="A9" s="468"/>
      <c r="B9" s="468"/>
      <c r="C9" s="468"/>
      <c r="D9" s="468"/>
      <c r="E9" s="468"/>
      <c r="F9" s="468"/>
      <c r="G9" s="467" t="s">
        <v>424</v>
      </c>
      <c r="H9" s="467" t="s">
        <v>519</v>
      </c>
      <c r="I9" s="467"/>
      <c r="J9" s="467"/>
      <c r="K9" s="467" t="s">
        <v>520</v>
      </c>
      <c r="L9" s="467" t="s">
        <v>519</v>
      </c>
      <c r="M9" s="467"/>
      <c r="N9" s="467" t="s">
        <v>520</v>
      </c>
      <c r="O9" s="467" t="s">
        <v>519</v>
      </c>
      <c r="P9" s="467"/>
      <c r="Q9" s="467" t="s">
        <v>72</v>
      </c>
      <c r="R9" s="467" t="s">
        <v>519</v>
      </c>
      <c r="S9" s="467"/>
      <c r="T9" s="468"/>
      <c r="V9" s="365"/>
    </row>
    <row r="10" spans="1:22" s="315" customFormat="1" ht="15.75" customHeight="1">
      <c r="A10" s="468"/>
      <c r="B10" s="468"/>
      <c r="C10" s="468"/>
      <c r="D10" s="468"/>
      <c r="E10" s="468"/>
      <c r="F10" s="468"/>
      <c r="G10" s="467"/>
      <c r="H10" s="467" t="s">
        <v>425</v>
      </c>
      <c r="I10" s="472" t="s">
        <v>426</v>
      </c>
      <c r="J10" s="467"/>
      <c r="K10" s="467"/>
      <c r="L10" s="464" t="s">
        <v>425</v>
      </c>
      <c r="M10" s="464" t="s">
        <v>426</v>
      </c>
      <c r="N10" s="467"/>
      <c r="O10" s="467" t="s">
        <v>425</v>
      </c>
      <c r="P10" s="467" t="s">
        <v>426</v>
      </c>
      <c r="Q10" s="467"/>
      <c r="R10" s="464" t="s">
        <v>425</v>
      </c>
      <c r="S10" s="464" t="s">
        <v>426</v>
      </c>
      <c r="T10" s="468"/>
      <c r="V10" s="366"/>
    </row>
    <row r="11" spans="1:22" s="315" customFormat="1" ht="49.5" customHeight="1">
      <c r="A11" s="468"/>
      <c r="B11" s="468"/>
      <c r="C11" s="468"/>
      <c r="D11" s="468"/>
      <c r="E11" s="468"/>
      <c r="F11" s="468"/>
      <c r="G11" s="467"/>
      <c r="H11" s="467"/>
      <c r="I11" s="472"/>
      <c r="J11" s="467"/>
      <c r="K11" s="467"/>
      <c r="L11" s="465"/>
      <c r="M11" s="465"/>
      <c r="N11" s="467"/>
      <c r="O11" s="467"/>
      <c r="P11" s="467"/>
      <c r="Q11" s="467"/>
      <c r="R11" s="465"/>
      <c r="S11" s="465"/>
      <c r="T11" s="468"/>
      <c r="V11" s="316"/>
    </row>
    <row r="12" spans="1:22" s="247" customFormat="1">
      <c r="A12" s="386" t="s">
        <v>4</v>
      </c>
      <c r="B12" s="386" t="s">
        <v>5</v>
      </c>
      <c r="C12" s="386">
        <v>1</v>
      </c>
      <c r="D12" s="386">
        <v>2</v>
      </c>
      <c r="E12" s="386">
        <v>3</v>
      </c>
      <c r="F12" s="386">
        <v>4</v>
      </c>
      <c r="G12" s="386">
        <v>5</v>
      </c>
      <c r="H12" s="386">
        <v>6</v>
      </c>
      <c r="I12" s="386">
        <v>7</v>
      </c>
      <c r="J12" s="386">
        <v>8</v>
      </c>
      <c r="K12" s="386">
        <v>9</v>
      </c>
      <c r="L12" s="386">
        <v>10</v>
      </c>
      <c r="M12" s="386">
        <v>11</v>
      </c>
      <c r="N12" s="386">
        <v>12</v>
      </c>
      <c r="O12" s="386">
        <v>13</v>
      </c>
      <c r="P12" s="386">
        <v>14</v>
      </c>
      <c r="Q12" s="386">
        <v>15</v>
      </c>
      <c r="R12" s="386">
        <v>16</v>
      </c>
      <c r="S12" s="386">
        <v>17</v>
      </c>
      <c r="T12" s="386">
        <v>18</v>
      </c>
      <c r="U12" s="287"/>
    </row>
    <row r="13" spans="1:22" s="250" customFormat="1" ht="29.25" customHeight="1">
      <c r="A13" s="384"/>
      <c r="B13" s="384" t="s">
        <v>521</v>
      </c>
      <c r="C13" s="384"/>
      <c r="D13" s="384"/>
      <c r="E13" s="384"/>
      <c r="F13" s="384"/>
      <c r="G13" s="385">
        <f>G14</f>
        <v>177168</v>
      </c>
      <c r="H13" s="385">
        <f t="shared" ref="H13:S13" si="0">H14</f>
        <v>0</v>
      </c>
      <c r="I13" s="385">
        <f t="shared" si="0"/>
        <v>176258</v>
      </c>
      <c r="J13" s="385">
        <f t="shared" si="0"/>
        <v>17300</v>
      </c>
      <c r="K13" s="385">
        <f t="shared" si="0"/>
        <v>48768.502</v>
      </c>
      <c r="L13" s="385">
        <f t="shared" si="0"/>
        <v>0</v>
      </c>
      <c r="M13" s="385">
        <f t="shared" si="0"/>
        <v>17617</v>
      </c>
      <c r="N13" s="385">
        <f t="shared" si="0"/>
        <v>46381.502</v>
      </c>
      <c r="O13" s="385">
        <f t="shared" si="0"/>
        <v>0</v>
      </c>
      <c r="P13" s="385">
        <f t="shared" si="0"/>
        <v>15732.502</v>
      </c>
      <c r="Q13" s="385">
        <f t="shared" si="0"/>
        <v>23950.498</v>
      </c>
      <c r="R13" s="385">
        <f t="shared" si="0"/>
        <v>0</v>
      </c>
      <c r="S13" s="385">
        <f t="shared" si="0"/>
        <v>23950.498</v>
      </c>
      <c r="T13" s="385"/>
      <c r="U13" s="285"/>
    </row>
    <row r="14" spans="1:22" s="250" customFormat="1" ht="51" customHeight="1">
      <c r="A14" s="248" t="s">
        <v>4</v>
      </c>
      <c r="B14" s="251" t="s">
        <v>427</v>
      </c>
      <c r="C14" s="248"/>
      <c r="D14" s="248"/>
      <c r="E14" s="248"/>
      <c r="F14" s="248"/>
      <c r="G14" s="249">
        <f>G15+G41+G65</f>
        <v>177168</v>
      </c>
      <c r="H14" s="249">
        <f t="shared" ref="H14:S14" si="1">H15+H41+H65</f>
        <v>0</v>
      </c>
      <c r="I14" s="249">
        <f t="shared" si="1"/>
        <v>176258</v>
      </c>
      <c r="J14" s="249">
        <f t="shared" si="1"/>
        <v>17300</v>
      </c>
      <c r="K14" s="249">
        <f t="shared" si="1"/>
        <v>48768.502</v>
      </c>
      <c r="L14" s="249">
        <f t="shared" si="1"/>
        <v>0</v>
      </c>
      <c r="M14" s="249">
        <f t="shared" si="1"/>
        <v>17617</v>
      </c>
      <c r="N14" s="249">
        <f t="shared" si="1"/>
        <v>46381.502</v>
      </c>
      <c r="O14" s="249">
        <f t="shared" si="1"/>
        <v>0</v>
      </c>
      <c r="P14" s="249">
        <f t="shared" si="1"/>
        <v>15732.502</v>
      </c>
      <c r="Q14" s="249">
        <f t="shared" si="1"/>
        <v>23950.498</v>
      </c>
      <c r="R14" s="249">
        <f t="shared" si="1"/>
        <v>0</v>
      </c>
      <c r="S14" s="249">
        <f t="shared" si="1"/>
        <v>23950.498</v>
      </c>
      <c r="T14" s="249"/>
      <c r="U14" s="285"/>
    </row>
    <row r="15" spans="1:22" s="254" customFormat="1" ht="56.25" customHeight="1">
      <c r="A15" s="252" t="s">
        <v>428</v>
      </c>
      <c r="B15" s="251" t="s">
        <v>429</v>
      </c>
      <c r="C15" s="252"/>
      <c r="D15" s="252"/>
      <c r="E15" s="252"/>
      <c r="F15" s="252"/>
      <c r="G15" s="253">
        <f>G16+G28+G36</f>
        <v>64178</v>
      </c>
      <c r="H15" s="253">
        <f t="shared" ref="H15:J15" si="2">H16+H28+H36</f>
        <v>0</v>
      </c>
      <c r="I15" s="253">
        <f t="shared" si="2"/>
        <v>63268</v>
      </c>
      <c r="J15" s="253">
        <f t="shared" si="2"/>
        <v>17300</v>
      </c>
      <c r="K15" s="253">
        <f>K16+K28+K36</f>
        <v>24527.502</v>
      </c>
      <c r="L15" s="253"/>
      <c r="M15" s="253">
        <f t="shared" ref="M15:S15" si="3">M16+M28+M36</f>
        <v>12631</v>
      </c>
      <c r="N15" s="253">
        <f t="shared" si="3"/>
        <v>22541.502</v>
      </c>
      <c r="O15" s="253">
        <f t="shared" si="3"/>
        <v>0</v>
      </c>
      <c r="P15" s="253">
        <f t="shared" si="3"/>
        <v>11147.502</v>
      </c>
      <c r="Q15" s="253">
        <f t="shared" si="3"/>
        <v>13310.498</v>
      </c>
      <c r="R15" s="253">
        <f t="shared" si="3"/>
        <v>0</v>
      </c>
      <c r="S15" s="253">
        <f t="shared" si="3"/>
        <v>13310.498</v>
      </c>
      <c r="T15" s="253"/>
      <c r="U15" s="294"/>
    </row>
    <row r="16" spans="1:22" s="259" customFormat="1" ht="36" customHeight="1">
      <c r="A16" s="255" t="s">
        <v>8</v>
      </c>
      <c r="B16" s="256" t="s">
        <v>448</v>
      </c>
      <c r="C16" s="257"/>
      <c r="D16" s="257"/>
      <c r="E16" s="257"/>
      <c r="F16" s="257"/>
      <c r="G16" s="258">
        <f t="shared" ref="G16:S16" si="4">G17+G21</f>
        <v>35280</v>
      </c>
      <c r="H16" s="258">
        <f t="shared" si="4"/>
        <v>0</v>
      </c>
      <c r="I16" s="258">
        <f t="shared" si="4"/>
        <v>35280</v>
      </c>
      <c r="J16" s="258">
        <f t="shared" si="4"/>
        <v>17300</v>
      </c>
      <c r="K16" s="258">
        <f t="shared" si="4"/>
        <v>20417</v>
      </c>
      <c r="L16" s="258">
        <f t="shared" si="4"/>
        <v>0</v>
      </c>
      <c r="M16" s="258">
        <f t="shared" si="4"/>
        <v>10583</v>
      </c>
      <c r="N16" s="258">
        <f t="shared" si="4"/>
        <v>18431</v>
      </c>
      <c r="O16" s="258">
        <f t="shared" si="4"/>
        <v>0</v>
      </c>
      <c r="P16" s="258">
        <f t="shared" si="4"/>
        <v>9100</v>
      </c>
      <c r="Q16" s="258">
        <f t="shared" si="4"/>
        <v>8030</v>
      </c>
      <c r="R16" s="258">
        <f t="shared" si="4"/>
        <v>0</v>
      </c>
      <c r="S16" s="258">
        <f t="shared" si="4"/>
        <v>8030</v>
      </c>
      <c r="T16" s="258"/>
      <c r="U16" s="284"/>
    </row>
    <row r="17" spans="1:21" s="259" customFormat="1" ht="27.75" customHeight="1">
      <c r="A17" s="255" t="s">
        <v>87</v>
      </c>
      <c r="B17" s="256" t="s">
        <v>134</v>
      </c>
      <c r="C17" s="257"/>
      <c r="D17" s="257"/>
      <c r="E17" s="257"/>
      <c r="F17" s="257"/>
      <c r="G17" s="258">
        <f t="shared" ref="G17:S18" si="5">G19</f>
        <v>6000</v>
      </c>
      <c r="H17" s="258">
        <f t="shared" si="5"/>
        <v>0</v>
      </c>
      <c r="I17" s="258">
        <f t="shared" si="5"/>
        <v>6000</v>
      </c>
      <c r="J17" s="258">
        <f t="shared" si="5"/>
        <v>3000</v>
      </c>
      <c r="K17" s="258">
        <f t="shared" si="5"/>
        <v>220</v>
      </c>
      <c r="L17" s="258">
        <f t="shared" si="5"/>
        <v>0</v>
      </c>
      <c r="M17" s="258">
        <f t="shared" si="5"/>
        <v>220</v>
      </c>
      <c r="N17" s="258">
        <f t="shared" si="5"/>
        <v>220</v>
      </c>
      <c r="O17" s="258">
        <f t="shared" si="5"/>
        <v>0</v>
      </c>
      <c r="P17" s="258">
        <f t="shared" si="5"/>
        <v>220</v>
      </c>
      <c r="Q17" s="258">
        <f t="shared" si="5"/>
        <v>3000</v>
      </c>
      <c r="R17" s="258">
        <f t="shared" si="5"/>
        <v>0</v>
      </c>
      <c r="S17" s="258">
        <f t="shared" si="5"/>
        <v>3000</v>
      </c>
      <c r="T17" s="258"/>
      <c r="U17" s="284"/>
    </row>
    <row r="18" spans="1:21" s="259" customFormat="1" ht="37.5" customHeight="1">
      <c r="A18" s="255" t="s">
        <v>416</v>
      </c>
      <c r="B18" s="256" t="s">
        <v>430</v>
      </c>
      <c r="C18" s="257"/>
      <c r="D18" s="257"/>
      <c r="E18" s="257"/>
      <c r="F18" s="257"/>
      <c r="G18" s="258">
        <f>G20</f>
        <v>6000</v>
      </c>
      <c r="H18" s="258">
        <f t="shared" si="5"/>
        <v>0</v>
      </c>
      <c r="I18" s="258">
        <f t="shared" si="5"/>
        <v>6000</v>
      </c>
      <c r="J18" s="258">
        <f t="shared" si="5"/>
        <v>3000</v>
      </c>
      <c r="K18" s="258">
        <f t="shared" si="5"/>
        <v>220</v>
      </c>
      <c r="L18" s="258">
        <f t="shared" si="5"/>
        <v>0</v>
      </c>
      <c r="M18" s="258">
        <f t="shared" si="5"/>
        <v>220</v>
      </c>
      <c r="N18" s="258">
        <f t="shared" si="5"/>
        <v>220</v>
      </c>
      <c r="O18" s="258">
        <f t="shared" si="5"/>
        <v>0</v>
      </c>
      <c r="P18" s="258">
        <f t="shared" si="5"/>
        <v>220</v>
      </c>
      <c r="Q18" s="258">
        <f t="shared" si="5"/>
        <v>3000</v>
      </c>
      <c r="R18" s="258">
        <f t="shared" si="5"/>
        <v>0</v>
      </c>
      <c r="S18" s="258">
        <f t="shared" si="5"/>
        <v>3000</v>
      </c>
      <c r="T18" s="258"/>
      <c r="U18" s="284"/>
    </row>
    <row r="19" spans="1:21" s="264" customFormat="1" ht="33" customHeight="1">
      <c r="A19" s="260" t="s">
        <v>431</v>
      </c>
      <c r="B19" s="261" t="s">
        <v>522</v>
      </c>
      <c r="C19" s="262"/>
      <c r="D19" s="262"/>
      <c r="E19" s="262"/>
      <c r="F19" s="262"/>
      <c r="G19" s="263">
        <f t="shared" ref="G19:S19" si="6">G18</f>
        <v>6000</v>
      </c>
      <c r="H19" s="263">
        <f t="shared" si="6"/>
        <v>0</v>
      </c>
      <c r="I19" s="263">
        <f t="shared" si="6"/>
        <v>6000</v>
      </c>
      <c r="J19" s="263">
        <f t="shared" si="6"/>
        <v>3000</v>
      </c>
      <c r="K19" s="263">
        <f t="shared" si="6"/>
        <v>220</v>
      </c>
      <c r="L19" s="263">
        <f t="shared" si="6"/>
        <v>0</v>
      </c>
      <c r="M19" s="263">
        <f t="shared" si="6"/>
        <v>220</v>
      </c>
      <c r="N19" s="263">
        <f t="shared" si="6"/>
        <v>220</v>
      </c>
      <c r="O19" s="263">
        <f t="shared" si="6"/>
        <v>0</v>
      </c>
      <c r="P19" s="263">
        <f t="shared" si="6"/>
        <v>220</v>
      </c>
      <c r="Q19" s="263">
        <f t="shared" si="6"/>
        <v>3000</v>
      </c>
      <c r="R19" s="263">
        <f t="shared" si="6"/>
        <v>0</v>
      </c>
      <c r="S19" s="263">
        <f t="shared" si="6"/>
        <v>3000</v>
      </c>
      <c r="T19" s="263"/>
      <c r="U19" s="295"/>
    </row>
    <row r="20" spans="1:21" ht="37.5" customHeight="1">
      <c r="A20" s="291" t="s">
        <v>12</v>
      </c>
      <c r="B20" s="266" t="s">
        <v>400</v>
      </c>
      <c r="C20" s="267" t="s">
        <v>101</v>
      </c>
      <c r="D20" s="267" t="s">
        <v>401</v>
      </c>
      <c r="E20" s="267" t="s">
        <v>523</v>
      </c>
      <c r="F20" s="267" t="s">
        <v>402</v>
      </c>
      <c r="G20" s="268">
        <v>6000</v>
      </c>
      <c r="H20" s="268"/>
      <c r="I20" s="268">
        <v>6000</v>
      </c>
      <c r="J20" s="268">
        <v>3000</v>
      </c>
      <c r="K20" s="268">
        <v>220</v>
      </c>
      <c r="L20" s="268"/>
      <c r="M20" s="268">
        <v>220</v>
      </c>
      <c r="N20" s="268">
        <v>220</v>
      </c>
      <c r="O20" s="268"/>
      <c r="P20" s="268">
        <v>220</v>
      </c>
      <c r="Q20" s="268">
        <v>3000</v>
      </c>
      <c r="R20" s="268"/>
      <c r="S20" s="268">
        <f>Q20</f>
        <v>3000</v>
      </c>
      <c r="T20" s="246"/>
      <c r="U20" s="286">
        <v>340</v>
      </c>
    </row>
    <row r="21" spans="1:21" s="259" customFormat="1" ht="25.5" customHeight="1">
      <c r="A21" s="270">
        <v>2</v>
      </c>
      <c r="B21" s="271" t="s">
        <v>524</v>
      </c>
      <c r="C21" s="257"/>
      <c r="D21" s="367"/>
      <c r="E21" s="257"/>
      <c r="F21" s="257"/>
      <c r="G21" s="272">
        <f>G22+G25</f>
        <v>29280</v>
      </c>
      <c r="H21" s="272">
        <f t="shared" ref="H21:S21" si="7">H22+H25</f>
        <v>0</v>
      </c>
      <c r="I21" s="272">
        <f t="shared" si="7"/>
        <v>29280</v>
      </c>
      <c r="J21" s="272">
        <f t="shared" si="7"/>
        <v>14300</v>
      </c>
      <c r="K21" s="272">
        <f t="shared" si="7"/>
        <v>20197</v>
      </c>
      <c r="L21" s="272">
        <f t="shared" si="7"/>
        <v>0</v>
      </c>
      <c r="M21" s="272">
        <f t="shared" si="7"/>
        <v>10363</v>
      </c>
      <c r="N21" s="272">
        <f t="shared" si="7"/>
        <v>18211</v>
      </c>
      <c r="O21" s="272">
        <f t="shared" si="7"/>
        <v>0</v>
      </c>
      <c r="P21" s="272">
        <f t="shared" si="7"/>
        <v>8880</v>
      </c>
      <c r="Q21" s="272">
        <f t="shared" si="7"/>
        <v>5030</v>
      </c>
      <c r="R21" s="272">
        <f t="shared" si="7"/>
        <v>0</v>
      </c>
      <c r="S21" s="272">
        <f t="shared" si="7"/>
        <v>5030</v>
      </c>
      <c r="T21" s="248"/>
      <c r="U21" s="284"/>
    </row>
    <row r="22" spans="1:21" s="259" customFormat="1" ht="41.25" customHeight="1">
      <c r="A22" s="255" t="s">
        <v>419</v>
      </c>
      <c r="B22" s="271" t="s">
        <v>56</v>
      </c>
      <c r="C22" s="257"/>
      <c r="D22" s="257"/>
      <c r="E22" s="257"/>
      <c r="F22" s="257"/>
      <c r="G22" s="258">
        <f>G24</f>
        <v>8000</v>
      </c>
      <c r="H22" s="258">
        <f t="shared" ref="H22:S22" si="8">H24</f>
        <v>0</v>
      </c>
      <c r="I22" s="258">
        <f t="shared" si="8"/>
        <v>8000</v>
      </c>
      <c r="J22" s="258">
        <f t="shared" si="8"/>
        <v>7300</v>
      </c>
      <c r="K22" s="258">
        <f t="shared" si="8"/>
        <v>7803</v>
      </c>
      <c r="L22" s="258">
        <f t="shared" si="8"/>
        <v>0</v>
      </c>
      <c r="M22" s="258">
        <f t="shared" si="8"/>
        <v>7300</v>
      </c>
      <c r="N22" s="258">
        <f t="shared" si="8"/>
        <v>5817</v>
      </c>
      <c r="O22" s="258">
        <f t="shared" si="8"/>
        <v>0</v>
      </c>
      <c r="P22" s="258">
        <f t="shared" si="8"/>
        <v>5817</v>
      </c>
      <c r="Q22" s="258">
        <f t="shared" si="8"/>
        <v>1483</v>
      </c>
      <c r="R22" s="258">
        <f t="shared" si="8"/>
        <v>0</v>
      </c>
      <c r="S22" s="258">
        <f t="shared" si="8"/>
        <v>1483</v>
      </c>
      <c r="T22" s="258"/>
      <c r="U22" s="284"/>
    </row>
    <row r="23" spans="1:21" s="259" customFormat="1" ht="41.25" customHeight="1">
      <c r="A23" s="255" t="s">
        <v>438</v>
      </c>
      <c r="B23" s="261" t="s">
        <v>525</v>
      </c>
      <c r="C23" s="257"/>
      <c r="D23" s="257"/>
      <c r="E23" s="257"/>
      <c r="F23" s="257"/>
      <c r="G23" s="263">
        <f>G24</f>
        <v>8000</v>
      </c>
      <c r="H23" s="263">
        <f t="shared" ref="H23:S23" si="9">H24</f>
        <v>0</v>
      </c>
      <c r="I23" s="263">
        <f t="shared" si="9"/>
        <v>8000</v>
      </c>
      <c r="J23" s="263">
        <f t="shared" si="9"/>
        <v>7300</v>
      </c>
      <c r="K23" s="263">
        <f t="shared" si="9"/>
        <v>7803</v>
      </c>
      <c r="L23" s="263">
        <f t="shared" si="9"/>
        <v>0</v>
      </c>
      <c r="M23" s="263">
        <f t="shared" si="9"/>
        <v>7300</v>
      </c>
      <c r="N23" s="263">
        <f t="shared" si="9"/>
        <v>5817</v>
      </c>
      <c r="O23" s="263">
        <f t="shared" si="9"/>
        <v>0</v>
      </c>
      <c r="P23" s="263">
        <f t="shared" si="9"/>
        <v>5817</v>
      </c>
      <c r="Q23" s="263">
        <f t="shared" si="9"/>
        <v>1483</v>
      </c>
      <c r="R23" s="263">
        <f t="shared" si="9"/>
        <v>0</v>
      </c>
      <c r="S23" s="263">
        <f t="shared" si="9"/>
        <v>1483</v>
      </c>
      <c r="T23" s="258"/>
      <c r="U23" s="284"/>
    </row>
    <row r="24" spans="1:21" ht="31.5">
      <c r="A24" s="291" t="s">
        <v>12</v>
      </c>
      <c r="B24" s="390" t="s">
        <v>408</v>
      </c>
      <c r="C24" s="267" t="str">
        <f>C20</f>
        <v>Thị trấn Đăk Glei</v>
      </c>
      <c r="D24" s="267" t="str">
        <f>D20</f>
        <v>Dự án nhóm C</v>
      </c>
      <c r="E24" s="267" t="s">
        <v>526</v>
      </c>
      <c r="F24" s="267" t="s">
        <v>434</v>
      </c>
      <c r="G24" s="268">
        <v>8000</v>
      </c>
      <c r="H24" s="268"/>
      <c r="I24" s="268">
        <f>G24</f>
        <v>8000</v>
      </c>
      <c r="J24" s="268">
        <v>7300</v>
      </c>
      <c r="K24" s="268">
        <v>7803</v>
      </c>
      <c r="L24" s="268"/>
      <c r="M24" s="268">
        <v>7300</v>
      </c>
      <c r="N24" s="268">
        <f>P24</f>
        <v>5817</v>
      </c>
      <c r="O24" s="268"/>
      <c r="P24" s="268">
        <f>2467+3350</f>
        <v>5817</v>
      </c>
      <c r="Q24" s="268">
        <f>J24-N24</f>
        <v>1483</v>
      </c>
      <c r="R24" s="268"/>
      <c r="S24" s="268">
        <f>Q24</f>
        <v>1483</v>
      </c>
      <c r="T24" s="246"/>
      <c r="U24" s="296" t="s">
        <v>449</v>
      </c>
    </row>
    <row r="25" spans="1:21" s="259" customFormat="1" ht="47.25" customHeight="1">
      <c r="A25" s="388" t="s">
        <v>420</v>
      </c>
      <c r="B25" s="368" t="s">
        <v>430</v>
      </c>
      <c r="C25" s="257"/>
      <c r="D25" s="257"/>
      <c r="E25" s="257"/>
      <c r="F25" s="257"/>
      <c r="G25" s="272">
        <f>G27</f>
        <v>21280</v>
      </c>
      <c r="H25" s="272">
        <f t="shared" ref="H25:S25" si="10">H27</f>
        <v>0</v>
      </c>
      <c r="I25" s="272">
        <f t="shared" si="10"/>
        <v>21280</v>
      </c>
      <c r="J25" s="272">
        <f t="shared" si="10"/>
        <v>7000</v>
      </c>
      <c r="K25" s="272">
        <f t="shared" si="10"/>
        <v>12394</v>
      </c>
      <c r="L25" s="272">
        <f t="shared" si="10"/>
        <v>0</v>
      </c>
      <c r="M25" s="272">
        <f t="shared" si="10"/>
        <v>3063</v>
      </c>
      <c r="N25" s="272">
        <f t="shared" si="10"/>
        <v>12394</v>
      </c>
      <c r="O25" s="272">
        <f t="shared" si="10"/>
        <v>0</v>
      </c>
      <c r="P25" s="272">
        <f t="shared" si="10"/>
        <v>3063</v>
      </c>
      <c r="Q25" s="272">
        <f t="shared" si="10"/>
        <v>3547</v>
      </c>
      <c r="R25" s="272">
        <f t="shared" si="10"/>
        <v>0</v>
      </c>
      <c r="S25" s="272">
        <f t="shared" si="10"/>
        <v>3547</v>
      </c>
      <c r="T25" s="272"/>
      <c r="U25" s="284"/>
    </row>
    <row r="26" spans="1:21" s="259" customFormat="1" ht="41.25" customHeight="1">
      <c r="A26" s="388" t="s">
        <v>438</v>
      </c>
      <c r="B26" s="261" t="s">
        <v>522</v>
      </c>
      <c r="C26" s="257"/>
      <c r="D26" s="257"/>
      <c r="E26" s="257"/>
      <c r="F26" s="257"/>
      <c r="G26" s="281">
        <f>G27</f>
        <v>21280</v>
      </c>
      <c r="H26" s="281">
        <f t="shared" ref="H26:S26" si="11">H27</f>
        <v>0</v>
      </c>
      <c r="I26" s="281">
        <f t="shared" si="11"/>
        <v>21280</v>
      </c>
      <c r="J26" s="281">
        <f t="shared" si="11"/>
        <v>7000</v>
      </c>
      <c r="K26" s="281">
        <f t="shared" si="11"/>
        <v>12394</v>
      </c>
      <c r="L26" s="281">
        <f t="shared" si="11"/>
        <v>0</v>
      </c>
      <c r="M26" s="281">
        <f t="shared" si="11"/>
        <v>3063</v>
      </c>
      <c r="N26" s="281">
        <f t="shared" si="11"/>
        <v>12394</v>
      </c>
      <c r="O26" s="281">
        <f t="shared" si="11"/>
        <v>0</v>
      </c>
      <c r="P26" s="281">
        <f t="shared" si="11"/>
        <v>3063</v>
      </c>
      <c r="Q26" s="281">
        <f t="shared" si="11"/>
        <v>3547</v>
      </c>
      <c r="R26" s="281">
        <f t="shared" si="11"/>
        <v>0</v>
      </c>
      <c r="S26" s="281">
        <f t="shared" si="11"/>
        <v>3547</v>
      </c>
      <c r="T26" s="272"/>
      <c r="U26" s="284"/>
    </row>
    <row r="27" spans="1:21" ht="37.5" customHeight="1">
      <c r="A27" s="291" t="s">
        <v>12</v>
      </c>
      <c r="B27" s="266" t="s">
        <v>403</v>
      </c>
      <c r="C27" s="267" t="s">
        <v>404</v>
      </c>
      <c r="D27" s="267" t="str">
        <f>D24</f>
        <v>Dự án nhóm C</v>
      </c>
      <c r="E27" s="267" t="s">
        <v>526</v>
      </c>
      <c r="F27" s="267" t="s">
        <v>442</v>
      </c>
      <c r="G27" s="373">
        <v>21280</v>
      </c>
      <c r="H27" s="373"/>
      <c r="I27" s="373">
        <f>G27</f>
        <v>21280</v>
      </c>
      <c r="J27" s="373">
        <v>7000</v>
      </c>
      <c r="K27" s="373">
        <v>12394</v>
      </c>
      <c r="L27" s="268"/>
      <c r="M27" s="268">
        <v>3063</v>
      </c>
      <c r="N27" s="268">
        <v>12394</v>
      </c>
      <c r="O27" s="268"/>
      <c r="P27" s="268">
        <v>3063</v>
      </c>
      <c r="Q27" s="268">
        <v>3547</v>
      </c>
      <c r="R27" s="268"/>
      <c r="S27" s="268">
        <v>3547</v>
      </c>
      <c r="T27" s="246"/>
      <c r="U27" s="286">
        <v>340</v>
      </c>
    </row>
    <row r="28" spans="1:21" s="259" customFormat="1" ht="51.75" customHeight="1">
      <c r="A28" s="255" t="s">
        <v>17</v>
      </c>
      <c r="B28" s="369" t="s">
        <v>527</v>
      </c>
      <c r="C28" s="257"/>
      <c r="D28" s="257"/>
      <c r="E28" s="257"/>
      <c r="F28" s="252"/>
      <c r="G28" s="258">
        <f>G31+G34</f>
        <v>4910</v>
      </c>
      <c r="H28" s="258">
        <f t="shared" ref="H28:S28" si="12">H31+H34</f>
        <v>0</v>
      </c>
      <c r="I28" s="258">
        <f t="shared" si="12"/>
        <v>4000</v>
      </c>
      <c r="J28" s="258"/>
      <c r="K28" s="258">
        <f t="shared" si="12"/>
        <v>1610.502</v>
      </c>
      <c r="L28" s="258"/>
      <c r="M28" s="258">
        <f t="shared" si="12"/>
        <v>1611</v>
      </c>
      <c r="N28" s="258">
        <f t="shared" si="12"/>
        <v>1610.502</v>
      </c>
      <c r="O28" s="258">
        <f t="shared" si="12"/>
        <v>0</v>
      </c>
      <c r="P28" s="258">
        <f t="shared" si="12"/>
        <v>1610.502</v>
      </c>
      <c r="Q28" s="258">
        <f t="shared" si="12"/>
        <v>2780.498</v>
      </c>
      <c r="R28" s="258">
        <f t="shared" si="12"/>
        <v>0</v>
      </c>
      <c r="S28" s="258">
        <f t="shared" si="12"/>
        <v>2780.498</v>
      </c>
      <c r="T28" s="258"/>
      <c r="U28" s="284"/>
    </row>
    <row r="29" spans="1:21" s="259" customFormat="1" ht="24" customHeight="1">
      <c r="A29" s="255" t="s">
        <v>87</v>
      </c>
      <c r="B29" s="368" t="s">
        <v>524</v>
      </c>
      <c r="C29" s="257"/>
      <c r="D29" s="257"/>
      <c r="E29" s="257"/>
      <c r="F29" s="252"/>
      <c r="G29" s="258">
        <f>G30</f>
        <v>4910</v>
      </c>
      <c r="H29" s="258">
        <f t="shared" ref="H29:S29" si="13">H30</f>
        <v>0</v>
      </c>
      <c r="I29" s="258">
        <f t="shared" si="13"/>
        <v>4000</v>
      </c>
      <c r="J29" s="258">
        <f t="shared" si="13"/>
        <v>4910</v>
      </c>
      <c r="K29" s="258">
        <f t="shared" si="13"/>
        <v>1610.502</v>
      </c>
      <c r="L29" s="258">
        <f t="shared" si="13"/>
        <v>0</v>
      </c>
      <c r="M29" s="258">
        <f t="shared" si="13"/>
        <v>1611</v>
      </c>
      <c r="N29" s="258">
        <f t="shared" si="13"/>
        <v>1610.502</v>
      </c>
      <c r="O29" s="258">
        <f t="shared" si="13"/>
        <v>0</v>
      </c>
      <c r="P29" s="258">
        <f t="shared" si="13"/>
        <v>1610.502</v>
      </c>
      <c r="Q29" s="258">
        <f t="shared" si="13"/>
        <v>2780.498</v>
      </c>
      <c r="R29" s="258">
        <f t="shared" si="13"/>
        <v>0</v>
      </c>
      <c r="S29" s="258">
        <f t="shared" si="13"/>
        <v>2780.498</v>
      </c>
      <c r="T29" s="258"/>
      <c r="U29" s="284"/>
    </row>
    <row r="30" spans="1:21" s="259" customFormat="1" ht="40.5" customHeight="1">
      <c r="A30" s="255" t="s">
        <v>416</v>
      </c>
      <c r="B30" s="369" t="str">
        <f>B22</f>
        <v>Chi giáo dục - đào tạo và dạy nghề</v>
      </c>
      <c r="C30" s="257"/>
      <c r="D30" s="257"/>
      <c r="E30" s="257"/>
      <c r="F30" s="252"/>
      <c r="G30" s="258">
        <f>G31+G34</f>
        <v>4910</v>
      </c>
      <c r="H30" s="258">
        <f t="shared" ref="H30:S30" si="14">H31+H34</f>
        <v>0</v>
      </c>
      <c r="I30" s="258">
        <f t="shared" si="14"/>
        <v>4000</v>
      </c>
      <c r="J30" s="258">
        <f t="shared" si="14"/>
        <v>4910</v>
      </c>
      <c r="K30" s="258">
        <f t="shared" si="14"/>
        <v>1610.502</v>
      </c>
      <c r="L30" s="258">
        <f t="shared" si="14"/>
        <v>0</v>
      </c>
      <c r="M30" s="258">
        <f t="shared" si="14"/>
        <v>1611</v>
      </c>
      <c r="N30" s="258">
        <f t="shared" si="14"/>
        <v>1610.502</v>
      </c>
      <c r="O30" s="258">
        <f t="shared" si="14"/>
        <v>0</v>
      </c>
      <c r="P30" s="258">
        <f t="shared" si="14"/>
        <v>1610.502</v>
      </c>
      <c r="Q30" s="258">
        <f>Q31+Q34</f>
        <v>2780.498</v>
      </c>
      <c r="R30" s="258">
        <f t="shared" si="14"/>
        <v>0</v>
      </c>
      <c r="S30" s="258">
        <f t="shared" si="14"/>
        <v>2780.498</v>
      </c>
      <c r="T30" s="258"/>
      <c r="U30" s="284"/>
    </row>
    <row r="31" spans="1:21" s="264" customFormat="1" ht="36.75" customHeight="1">
      <c r="A31" s="260" t="s">
        <v>431</v>
      </c>
      <c r="B31" s="370" t="s">
        <v>528</v>
      </c>
      <c r="C31" s="262"/>
      <c r="D31" s="262"/>
      <c r="E31" s="262"/>
      <c r="F31" s="273"/>
      <c r="G31" s="263">
        <f>G32+G33</f>
        <v>4000</v>
      </c>
      <c r="H31" s="263">
        <f t="shared" ref="H31:S31" si="15">H32+H33</f>
        <v>0</v>
      </c>
      <c r="I31" s="263">
        <f t="shared" si="15"/>
        <v>4000</v>
      </c>
      <c r="J31" s="263">
        <f t="shared" si="15"/>
        <v>4000</v>
      </c>
      <c r="K31" s="263">
        <f t="shared" si="15"/>
        <v>1610.502</v>
      </c>
      <c r="L31" s="263">
        <f t="shared" si="15"/>
        <v>0</v>
      </c>
      <c r="M31" s="263">
        <f t="shared" si="15"/>
        <v>1611</v>
      </c>
      <c r="N31" s="263">
        <f t="shared" si="15"/>
        <v>1610.502</v>
      </c>
      <c r="O31" s="263">
        <f t="shared" si="15"/>
        <v>0</v>
      </c>
      <c r="P31" s="263">
        <f t="shared" si="15"/>
        <v>1610.502</v>
      </c>
      <c r="Q31" s="263">
        <f t="shared" si="15"/>
        <v>2389.498</v>
      </c>
      <c r="R31" s="263">
        <f t="shared" si="15"/>
        <v>0</v>
      </c>
      <c r="S31" s="263">
        <f t="shared" si="15"/>
        <v>2389.498</v>
      </c>
      <c r="T31" s="263"/>
      <c r="U31" s="295"/>
    </row>
    <row r="32" spans="1:21" ht="44.25" customHeight="1">
      <c r="A32" s="280" t="s">
        <v>12</v>
      </c>
      <c r="B32" s="390" t="s">
        <v>529</v>
      </c>
      <c r="C32" s="391" t="s">
        <v>107</v>
      </c>
      <c r="D32" s="392" t="s">
        <v>401</v>
      </c>
      <c r="E32" s="267" t="s">
        <v>530</v>
      </c>
      <c r="F32" s="267" t="s">
        <v>531</v>
      </c>
      <c r="G32" s="268">
        <v>1500</v>
      </c>
      <c r="H32" s="268"/>
      <c r="I32" s="268">
        <v>1500</v>
      </c>
      <c r="J32" s="268">
        <v>1500</v>
      </c>
      <c r="K32" s="268">
        <v>960</v>
      </c>
      <c r="L32" s="268"/>
      <c r="M32" s="268">
        <v>960</v>
      </c>
      <c r="N32" s="268">
        <v>960</v>
      </c>
      <c r="O32" s="268"/>
      <c r="P32" s="268">
        <v>960</v>
      </c>
      <c r="Q32" s="268">
        <f>J32-K32</f>
        <v>540</v>
      </c>
      <c r="R32" s="268"/>
      <c r="S32" s="268">
        <f>Q32</f>
        <v>540</v>
      </c>
      <c r="T32" s="246"/>
      <c r="U32" s="296" t="s">
        <v>449</v>
      </c>
    </row>
    <row r="33" spans="1:21" ht="41.25" customHeight="1">
      <c r="A33" s="280" t="s">
        <v>12</v>
      </c>
      <c r="B33" s="390" t="s">
        <v>532</v>
      </c>
      <c r="C33" s="391" t="s">
        <v>110</v>
      </c>
      <c r="D33" s="392" t="s">
        <v>401</v>
      </c>
      <c r="E33" s="267" t="s">
        <v>530</v>
      </c>
      <c r="F33" s="267" t="s">
        <v>533</v>
      </c>
      <c r="G33" s="268">
        <v>2500</v>
      </c>
      <c r="H33" s="268"/>
      <c r="I33" s="268">
        <v>2500</v>
      </c>
      <c r="J33" s="268">
        <v>2500</v>
      </c>
      <c r="K33" s="268">
        <f>650.502</f>
        <v>650.50199999999995</v>
      </c>
      <c r="L33" s="268"/>
      <c r="M33" s="268">
        <v>651</v>
      </c>
      <c r="N33" s="268">
        <f>650.502</f>
        <v>650.50199999999995</v>
      </c>
      <c r="O33" s="268"/>
      <c r="P33" s="268">
        <f>650.502</f>
        <v>650.50199999999995</v>
      </c>
      <c r="Q33" s="268">
        <f>J33-K33</f>
        <v>1849.498</v>
      </c>
      <c r="R33" s="268"/>
      <c r="S33" s="268">
        <f>Q33</f>
        <v>1849.498</v>
      </c>
      <c r="T33" s="246"/>
      <c r="U33" s="296" t="s">
        <v>449</v>
      </c>
    </row>
    <row r="34" spans="1:21" s="264" customFormat="1" ht="21.75" customHeight="1">
      <c r="A34" s="274" t="s">
        <v>432</v>
      </c>
      <c r="B34" s="370" t="s">
        <v>534</v>
      </c>
      <c r="C34" s="371"/>
      <c r="D34" s="372"/>
      <c r="E34" s="275"/>
      <c r="F34" s="262"/>
      <c r="G34" s="263">
        <f>G35</f>
        <v>910</v>
      </c>
      <c r="H34" s="263">
        <f t="shared" ref="H34:S34" si="16">H35</f>
        <v>0</v>
      </c>
      <c r="I34" s="263">
        <f t="shared" si="16"/>
        <v>0</v>
      </c>
      <c r="J34" s="263">
        <f t="shared" si="16"/>
        <v>910</v>
      </c>
      <c r="K34" s="263">
        <f t="shared" si="16"/>
        <v>0</v>
      </c>
      <c r="L34" s="263">
        <f t="shared" si="16"/>
        <v>0</v>
      </c>
      <c r="M34" s="263">
        <f t="shared" si="16"/>
        <v>0</v>
      </c>
      <c r="N34" s="263">
        <f t="shared" si="16"/>
        <v>0</v>
      </c>
      <c r="O34" s="263">
        <f t="shared" si="16"/>
        <v>0</v>
      </c>
      <c r="P34" s="263">
        <f t="shared" si="16"/>
        <v>0</v>
      </c>
      <c r="Q34" s="263">
        <f t="shared" si="16"/>
        <v>391</v>
      </c>
      <c r="R34" s="263">
        <f t="shared" si="16"/>
        <v>0</v>
      </c>
      <c r="S34" s="263">
        <f t="shared" si="16"/>
        <v>391</v>
      </c>
      <c r="T34" s="263"/>
      <c r="U34" s="295"/>
    </row>
    <row r="35" spans="1:21" ht="35.25" customHeight="1">
      <c r="A35" s="280" t="s">
        <v>12</v>
      </c>
      <c r="B35" s="390" t="s">
        <v>535</v>
      </c>
      <c r="C35" s="391" t="s">
        <v>108</v>
      </c>
      <c r="D35" s="392" t="s">
        <v>401</v>
      </c>
      <c r="E35" s="267">
        <v>2023</v>
      </c>
      <c r="F35" s="267" t="s">
        <v>446</v>
      </c>
      <c r="G35" s="268">
        <v>910</v>
      </c>
      <c r="H35" s="268"/>
      <c r="I35" s="268"/>
      <c r="J35" s="268">
        <v>910</v>
      </c>
      <c r="K35" s="268"/>
      <c r="L35" s="268"/>
      <c r="M35" s="268"/>
      <c r="N35" s="268"/>
      <c r="O35" s="268"/>
      <c r="P35" s="268"/>
      <c r="Q35" s="268">
        <f>590-199</f>
        <v>391</v>
      </c>
      <c r="R35" s="268"/>
      <c r="S35" s="268">
        <v>391</v>
      </c>
      <c r="T35" s="246"/>
      <c r="U35" s="296" t="s">
        <v>449</v>
      </c>
    </row>
    <row r="36" spans="1:21" s="259" customFormat="1" ht="31.5">
      <c r="A36" s="255" t="s">
        <v>23</v>
      </c>
      <c r="B36" s="369" t="s">
        <v>536</v>
      </c>
      <c r="C36" s="257"/>
      <c r="D36" s="257"/>
      <c r="E36" s="257"/>
      <c r="F36" s="257"/>
      <c r="G36" s="258">
        <f>G39</f>
        <v>23988</v>
      </c>
      <c r="H36" s="258">
        <f>H39</f>
        <v>0</v>
      </c>
      <c r="I36" s="258">
        <f>I39</f>
        <v>23988</v>
      </c>
      <c r="J36" s="258"/>
      <c r="K36" s="258">
        <f>K39</f>
        <v>2500</v>
      </c>
      <c r="L36" s="258"/>
      <c r="M36" s="258">
        <f t="shared" ref="M36:S36" si="17">M39</f>
        <v>437</v>
      </c>
      <c r="N36" s="258">
        <f t="shared" si="17"/>
        <v>2500</v>
      </c>
      <c r="O36" s="258">
        <f t="shared" si="17"/>
        <v>0</v>
      </c>
      <c r="P36" s="258">
        <f t="shared" si="17"/>
        <v>437</v>
      </c>
      <c r="Q36" s="258">
        <f t="shared" si="17"/>
        <v>2500</v>
      </c>
      <c r="R36" s="258">
        <f t="shared" si="17"/>
        <v>0</v>
      </c>
      <c r="S36" s="258">
        <f t="shared" si="17"/>
        <v>2500</v>
      </c>
      <c r="T36" s="258"/>
      <c r="U36" s="284"/>
    </row>
    <row r="37" spans="1:21" s="259" customFormat="1" ht="30.75" customHeight="1">
      <c r="A37" s="255" t="s">
        <v>87</v>
      </c>
      <c r="B37" s="368" t="s">
        <v>134</v>
      </c>
      <c r="C37" s="257"/>
      <c r="D37" s="257"/>
      <c r="E37" s="257"/>
      <c r="F37" s="257"/>
      <c r="G37" s="258">
        <f>G38</f>
        <v>23988</v>
      </c>
      <c r="H37" s="258">
        <f t="shared" ref="H37:S39" si="18">H38</f>
        <v>0</v>
      </c>
      <c r="I37" s="258">
        <f t="shared" si="18"/>
        <v>23988</v>
      </c>
      <c r="J37" s="258"/>
      <c r="K37" s="258">
        <f t="shared" si="18"/>
        <v>2500</v>
      </c>
      <c r="L37" s="258"/>
      <c r="M37" s="258">
        <f t="shared" si="18"/>
        <v>437</v>
      </c>
      <c r="N37" s="258">
        <f t="shared" si="18"/>
        <v>2500</v>
      </c>
      <c r="O37" s="258">
        <f t="shared" si="18"/>
        <v>0</v>
      </c>
      <c r="P37" s="258">
        <f t="shared" si="18"/>
        <v>437</v>
      </c>
      <c r="Q37" s="258">
        <f t="shared" si="18"/>
        <v>2500</v>
      </c>
      <c r="R37" s="258">
        <f t="shared" si="18"/>
        <v>0</v>
      </c>
      <c r="S37" s="258">
        <f t="shared" si="18"/>
        <v>2500</v>
      </c>
      <c r="T37" s="258"/>
      <c r="U37" s="284"/>
    </row>
    <row r="38" spans="1:21" s="259" customFormat="1" ht="31.5">
      <c r="A38" s="255" t="s">
        <v>416</v>
      </c>
      <c r="B38" s="369" t="s">
        <v>557</v>
      </c>
      <c r="C38" s="257"/>
      <c r="D38" s="257"/>
      <c r="E38" s="257"/>
      <c r="F38" s="257"/>
      <c r="G38" s="258">
        <f>G39</f>
        <v>23988</v>
      </c>
      <c r="H38" s="258">
        <f t="shared" si="18"/>
        <v>0</v>
      </c>
      <c r="I38" s="258">
        <f t="shared" si="18"/>
        <v>23988</v>
      </c>
      <c r="J38" s="258"/>
      <c r="K38" s="258">
        <f t="shared" si="18"/>
        <v>2500</v>
      </c>
      <c r="L38" s="258"/>
      <c r="M38" s="258">
        <f t="shared" si="18"/>
        <v>437</v>
      </c>
      <c r="N38" s="258">
        <f t="shared" si="18"/>
        <v>2500</v>
      </c>
      <c r="O38" s="258">
        <f t="shared" si="18"/>
        <v>0</v>
      </c>
      <c r="P38" s="258">
        <f t="shared" si="18"/>
        <v>437</v>
      </c>
      <c r="Q38" s="258">
        <f t="shared" si="18"/>
        <v>2500</v>
      </c>
      <c r="R38" s="258">
        <f t="shared" si="18"/>
        <v>0</v>
      </c>
      <c r="S38" s="258">
        <f t="shared" si="18"/>
        <v>2500</v>
      </c>
      <c r="T38" s="258"/>
      <c r="U38" s="284"/>
    </row>
    <row r="39" spans="1:21" s="264" customFormat="1" ht="39.75" customHeight="1">
      <c r="A39" s="260" t="s">
        <v>431</v>
      </c>
      <c r="B39" s="370" t="s">
        <v>537</v>
      </c>
      <c r="C39" s="262"/>
      <c r="D39" s="262"/>
      <c r="E39" s="262"/>
      <c r="F39" s="262"/>
      <c r="G39" s="263">
        <f>G40</f>
        <v>23988</v>
      </c>
      <c r="H39" s="263">
        <f t="shared" si="18"/>
        <v>0</v>
      </c>
      <c r="I39" s="263">
        <f t="shared" si="18"/>
        <v>23988</v>
      </c>
      <c r="J39" s="263"/>
      <c r="K39" s="263">
        <f t="shared" si="18"/>
        <v>2500</v>
      </c>
      <c r="L39" s="263"/>
      <c r="M39" s="263">
        <f t="shared" si="18"/>
        <v>437</v>
      </c>
      <c r="N39" s="263">
        <f t="shared" si="18"/>
        <v>2500</v>
      </c>
      <c r="O39" s="263">
        <f t="shared" si="18"/>
        <v>0</v>
      </c>
      <c r="P39" s="263">
        <f t="shared" si="18"/>
        <v>437</v>
      </c>
      <c r="Q39" s="263">
        <f t="shared" si="18"/>
        <v>2500</v>
      </c>
      <c r="R39" s="263">
        <f t="shared" si="18"/>
        <v>0</v>
      </c>
      <c r="S39" s="263">
        <f t="shared" si="18"/>
        <v>2500</v>
      </c>
      <c r="T39" s="269"/>
      <c r="U39" s="295"/>
    </row>
    <row r="40" spans="1:21" ht="42" customHeight="1">
      <c r="A40" s="291" t="s">
        <v>12</v>
      </c>
      <c r="B40" s="266" t="s">
        <v>433</v>
      </c>
      <c r="C40" s="267" t="s">
        <v>404</v>
      </c>
      <c r="D40" s="267" t="s">
        <v>401</v>
      </c>
      <c r="E40" s="267" t="s">
        <v>526</v>
      </c>
      <c r="F40" s="267" t="s">
        <v>538</v>
      </c>
      <c r="G40" s="373">
        <v>23988</v>
      </c>
      <c r="H40" s="373"/>
      <c r="I40" s="373">
        <f>G40</f>
        <v>23988</v>
      </c>
      <c r="J40" s="373">
        <v>2937</v>
      </c>
      <c r="K40" s="373">
        <v>2500</v>
      </c>
      <c r="L40" s="268"/>
      <c r="M40" s="268">
        <v>437</v>
      </c>
      <c r="N40" s="268">
        <v>2500</v>
      </c>
      <c r="O40" s="268"/>
      <c r="P40" s="268">
        <v>437</v>
      </c>
      <c r="Q40" s="268">
        <v>2500</v>
      </c>
      <c r="R40" s="268"/>
      <c r="S40" s="268">
        <v>2500</v>
      </c>
      <c r="T40" s="246"/>
      <c r="U40" s="286">
        <v>340</v>
      </c>
    </row>
    <row r="41" spans="1:21" s="259" customFormat="1" ht="27" customHeight="1">
      <c r="A41" s="255" t="s">
        <v>437</v>
      </c>
      <c r="B41" s="271" t="s">
        <v>269</v>
      </c>
      <c r="C41" s="257"/>
      <c r="D41" s="257"/>
      <c r="E41" s="257"/>
      <c r="F41" s="257"/>
      <c r="G41" s="374">
        <f>G42+G62</f>
        <v>110490</v>
      </c>
      <c r="H41" s="374">
        <f>H42+H62</f>
        <v>0</v>
      </c>
      <c r="I41" s="374">
        <f>I42+I62</f>
        <v>110490</v>
      </c>
      <c r="J41" s="374"/>
      <c r="K41" s="374">
        <f>K42+K62</f>
        <v>22901</v>
      </c>
      <c r="L41" s="374"/>
      <c r="M41" s="374">
        <f t="shared" ref="M41:S41" si="19">M42+M62</f>
        <v>3646</v>
      </c>
      <c r="N41" s="374">
        <f t="shared" si="19"/>
        <v>22500</v>
      </c>
      <c r="O41" s="374">
        <f t="shared" si="19"/>
        <v>0</v>
      </c>
      <c r="P41" s="374">
        <f t="shared" si="19"/>
        <v>3245</v>
      </c>
      <c r="Q41" s="374">
        <f t="shared" si="19"/>
        <v>9720</v>
      </c>
      <c r="R41" s="374">
        <f t="shared" si="19"/>
        <v>0</v>
      </c>
      <c r="S41" s="374">
        <f t="shared" si="19"/>
        <v>9720</v>
      </c>
      <c r="T41" s="375" t="s">
        <v>438</v>
      </c>
      <c r="U41" s="284"/>
    </row>
    <row r="42" spans="1:21" s="259" customFormat="1" ht="38.25" customHeight="1">
      <c r="A42" s="255" t="s">
        <v>8</v>
      </c>
      <c r="B42" s="369" t="s">
        <v>439</v>
      </c>
      <c r="C42" s="257"/>
      <c r="D42" s="257"/>
      <c r="E42" s="257"/>
      <c r="F42" s="257"/>
      <c r="G42" s="272">
        <f>G43+G57+G59</f>
        <v>110490</v>
      </c>
      <c r="H42" s="272">
        <f>H43+H57+H59</f>
        <v>0</v>
      </c>
      <c r="I42" s="272">
        <f>I43+I57+I59</f>
        <v>110490</v>
      </c>
      <c r="J42" s="272"/>
      <c r="K42" s="272">
        <f>K43+K57+K59</f>
        <v>22901</v>
      </c>
      <c r="L42" s="272"/>
      <c r="M42" s="272">
        <f t="shared" ref="M42:S42" si="20">M43+M57+M59</f>
        <v>3646</v>
      </c>
      <c r="N42" s="272">
        <f t="shared" si="20"/>
        <v>22500</v>
      </c>
      <c r="O42" s="272">
        <f t="shared" si="20"/>
        <v>0</v>
      </c>
      <c r="P42" s="272">
        <f t="shared" si="20"/>
        <v>3245</v>
      </c>
      <c r="Q42" s="272">
        <f t="shared" si="20"/>
        <v>7920</v>
      </c>
      <c r="R42" s="272">
        <f t="shared" si="20"/>
        <v>0</v>
      </c>
      <c r="S42" s="272">
        <f t="shared" si="20"/>
        <v>7920</v>
      </c>
      <c r="T42" s="272"/>
      <c r="U42" s="284"/>
    </row>
    <row r="43" spans="1:21" s="259" customFormat="1" ht="24" customHeight="1">
      <c r="A43" s="255" t="s">
        <v>87</v>
      </c>
      <c r="B43" s="368" t="s">
        <v>524</v>
      </c>
      <c r="C43" s="257"/>
      <c r="D43" s="257"/>
      <c r="E43" s="257"/>
      <c r="F43" s="257"/>
      <c r="G43" s="272">
        <f>G44</f>
        <v>110490</v>
      </c>
      <c r="H43" s="272">
        <f t="shared" ref="H43:S43" si="21">H44</f>
        <v>0</v>
      </c>
      <c r="I43" s="272">
        <f t="shared" si="21"/>
        <v>110490</v>
      </c>
      <c r="J43" s="272"/>
      <c r="K43" s="272">
        <f t="shared" si="21"/>
        <v>22901</v>
      </c>
      <c r="L43" s="272"/>
      <c r="M43" s="272">
        <f t="shared" si="21"/>
        <v>3646</v>
      </c>
      <c r="N43" s="272">
        <f t="shared" si="21"/>
        <v>22500</v>
      </c>
      <c r="O43" s="272">
        <f t="shared" si="21"/>
        <v>0</v>
      </c>
      <c r="P43" s="272">
        <f t="shared" si="21"/>
        <v>3245</v>
      </c>
      <c r="Q43" s="272">
        <f t="shared" si="21"/>
        <v>6318</v>
      </c>
      <c r="R43" s="272">
        <f t="shared" si="21"/>
        <v>0</v>
      </c>
      <c r="S43" s="272">
        <f t="shared" si="21"/>
        <v>6318</v>
      </c>
      <c r="T43" s="272"/>
      <c r="U43" s="284"/>
    </row>
    <row r="44" spans="1:21" s="259" customFormat="1" ht="21" customHeight="1">
      <c r="A44" s="255" t="s">
        <v>431</v>
      </c>
      <c r="B44" s="376" t="s">
        <v>399</v>
      </c>
      <c r="C44" s="257"/>
      <c r="D44" s="257"/>
      <c r="E44" s="257"/>
      <c r="F44" s="257"/>
      <c r="G44" s="272">
        <f>G45+G50+G54</f>
        <v>110490</v>
      </c>
      <c r="H44" s="272">
        <f t="shared" ref="H44:T44" si="22">H45+H50+H54</f>
        <v>0</v>
      </c>
      <c r="I44" s="272">
        <f t="shared" si="22"/>
        <v>110490</v>
      </c>
      <c r="J44" s="272">
        <f t="shared" si="22"/>
        <v>8667</v>
      </c>
      <c r="K44" s="272">
        <f t="shared" si="22"/>
        <v>22901</v>
      </c>
      <c r="L44" s="272">
        <f t="shared" si="22"/>
        <v>0</v>
      </c>
      <c r="M44" s="272">
        <f t="shared" si="22"/>
        <v>3646</v>
      </c>
      <c r="N44" s="272">
        <f t="shared" si="22"/>
        <v>22500</v>
      </c>
      <c r="O44" s="272">
        <f t="shared" si="22"/>
        <v>0</v>
      </c>
      <c r="P44" s="272">
        <f t="shared" si="22"/>
        <v>3245</v>
      </c>
      <c r="Q44" s="272">
        <f t="shared" si="22"/>
        <v>6318</v>
      </c>
      <c r="R44" s="272">
        <f t="shared" si="22"/>
        <v>0</v>
      </c>
      <c r="S44" s="272">
        <f t="shared" si="22"/>
        <v>6318</v>
      </c>
      <c r="T44" s="272">
        <f t="shared" si="22"/>
        <v>0</v>
      </c>
      <c r="U44" s="284"/>
    </row>
    <row r="45" spans="1:21" s="259" customFormat="1" ht="25.5" customHeight="1">
      <c r="A45" s="255" t="s">
        <v>416</v>
      </c>
      <c r="B45" s="376" t="s">
        <v>440</v>
      </c>
      <c r="C45" s="257"/>
      <c r="D45" s="257"/>
      <c r="E45" s="257"/>
      <c r="F45" s="257"/>
      <c r="G45" s="272">
        <f>G47+G49</f>
        <v>81543</v>
      </c>
      <c r="H45" s="272">
        <f t="shared" ref="H45:S45" si="23">H47+H49</f>
        <v>0</v>
      </c>
      <c r="I45" s="272">
        <f t="shared" si="23"/>
        <v>81543</v>
      </c>
      <c r="J45" s="272">
        <f t="shared" si="23"/>
        <v>4017</v>
      </c>
      <c r="K45" s="272">
        <f t="shared" si="23"/>
        <v>8007</v>
      </c>
      <c r="L45" s="272">
        <f t="shared" si="23"/>
        <v>0</v>
      </c>
      <c r="M45" s="272">
        <f t="shared" si="23"/>
        <v>3646</v>
      </c>
      <c r="N45" s="272">
        <f t="shared" si="23"/>
        <v>7606</v>
      </c>
      <c r="O45" s="272">
        <f t="shared" si="23"/>
        <v>0</v>
      </c>
      <c r="P45" s="272">
        <f t="shared" si="23"/>
        <v>3245</v>
      </c>
      <c r="Q45" s="272">
        <f t="shared" si="23"/>
        <v>772</v>
      </c>
      <c r="R45" s="272">
        <f t="shared" si="23"/>
        <v>0</v>
      </c>
      <c r="S45" s="272">
        <f t="shared" si="23"/>
        <v>772</v>
      </c>
      <c r="T45" s="272"/>
      <c r="U45" s="284"/>
    </row>
    <row r="46" spans="1:21" s="264" customFormat="1" ht="36" customHeight="1">
      <c r="A46" s="397" t="s">
        <v>438</v>
      </c>
      <c r="B46" s="370" t="s">
        <v>539</v>
      </c>
      <c r="C46" s="262"/>
      <c r="D46" s="262"/>
      <c r="E46" s="262"/>
      <c r="F46" s="262"/>
      <c r="G46" s="281">
        <f>G47</f>
        <v>79043</v>
      </c>
      <c r="H46" s="281">
        <f t="shared" ref="H46:S46" si="24">H47</f>
        <v>0</v>
      </c>
      <c r="I46" s="281">
        <f t="shared" si="24"/>
        <v>79043</v>
      </c>
      <c r="J46" s="281">
        <f t="shared" si="24"/>
        <v>1717</v>
      </c>
      <c r="K46" s="281">
        <f t="shared" si="24"/>
        <v>5578</v>
      </c>
      <c r="L46" s="281">
        <f t="shared" si="24"/>
        <v>0</v>
      </c>
      <c r="M46" s="281">
        <f t="shared" si="24"/>
        <v>1217</v>
      </c>
      <c r="N46" s="281">
        <f t="shared" si="24"/>
        <v>5578</v>
      </c>
      <c r="O46" s="281">
        <f t="shared" si="24"/>
        <v>0</v>
      </c>
      <c r="P46" s="281">
        <f t="shared" si="24"/>
        <v>1217</v>
      </c>
      <c r="Q46" s="281">
        <f t="shared" si="24"/>
        <v>500</v>
      </c>
      <c r="R46" s="281">
        <f t="shared" si="24"/>
        <v>0</v>
      </c>
      <c r="S46" s="281">
        <f t="shared" si="24"/>
        <v>500</v>
      </c>
      <c r="T46" s="281"/>
      <c r="U46" s="295"/>
    </row>
    <row r="47" spans="1:21" ht="60.75" customHeight="1">
      <c r="A47" s="291" t="s">
        <v>12</v>
      </c>
      <c r="B47" s="393" t="s">
        <v>405</v>
      </c>
      <c r="C47" s="267" t="str">
        <f>C24</f>
        <v>Thị trấn Đăk Glei</v>
      </c>
      <c r="D47" s="267" t="s">
        <v>540</v>
      </c>
      <c r="E47" s="267" t="s">
        <v>541</v>
      </c>
      <c r="F47" s="387" t="s">
        <v>441</v>
      </c>
      <c r="G47" s="268">
        <v>79043</v>
      </c>
      <c r="H47" s="268"/>
      <c r="I47" s="268">
        <f>G47</f>
        <v>79043</v>
      </c>
      <c r="J47" s="268">
        <v>1717</v>
      </c>
      <c r="K47" s="268">
        <v>5578</v>
      </c>
      <c r="L47" s="268"/>
      <c r="M47" s="268">
        <v>1217</v>
      </c>
      <c r="N47" s="268">
        <v>5578</v>
      </c>
      <c r="O47" s="268"/>
      <c r="P47" s="268">
        <v>1217</v>
      </c>
      <c r="Q47" s="268">
        <f>J47-M47</f>
        <v>500</v>
      </c>
      <c r="R47" s="268"/>
      <c r="S47" s="268">
        <f>Q47</f>
        <v>500</v>
      </c>
      <c r="T47" s="246"/>
      <c r="U47" s="286">
        <v>280</v>
      </c>
    </row>
    <row r="48" spans="1:21" ht="37.5" customHeight="1">
      <c r="A48" s="291" t="s">
        <v>438</v>
      </c>
      <c r="B48" s="370" t="s">
        <v>542</v>
      </c>
      <c r="C48" s="267"/>
      <c r="D48" s="267"/>
      <c r="E48" s="267"/>
      <c r="F48" s="387"/>
      <c r="G48" s="263">
        <f>G49</f>
        <v>2500</v>
      </c>
      <c r="H48" s="263">
        <f t="shared" ref="H48:S48" si="25">H49</f>
        <v>0</v>
      </c>
      <c r="I48" s="263">
        <f t="shared" si="25"/>
        <v>2500</v>
      </c>
      <c r="J48" s="263">
        <f t="shared" si="25"/>
        <v>2300</v>
      </c>
      <c r="K48" s="263">
        <f t="shared" si="25"/>
        <v>2429</v>
      </c>
      <c r="L48" s="263">
        <f t="shared" si="25"/>
        <v>0</v>
      </c>
      <c r="M48" s="263">
        <f t="shared" si="25"/>
        <v>2429</v>
      </c>
      <c r="N48" s="263">
        <f t="shared" si="25"/>
        <v>2028</v>
      </c>
      <c r="O48" s="263">
        <f t="shared" si="25"/>
        <v>0</v>
      </c>
      <c r="P48" s="263">
        <f t="shared" si="25"/>
        <v>2028</v>
      </c>
      <c r="Q48" s="263">
        <f t="shared" si="25"/>
        <v>272</v>
      </c>
      <c r="R48" s="263">
        <f t="shared" si="25"/>
        <v>0</v>
      </c>
      <c r="S48" s="263">
        <f t="shared" si="25"/>
        <v>272</v>
      </c>
      <c r="T48" s="246"/>
      <c r="U48" s="286"/>
    </row>
    <row r="49" spans="1:21" ht="54" customHeight="1">
      <c r="A49" s="291" t="s">
        <v>12</v>
      </c>
      <c r="B49" s="266" t="s">
        <v>406</v>
      </c>
      <c r="C49" s="267" t="s">
        <v>407</v>
      </c>
      <c r="D49" s="267" t="s">
        <v>401</v>
      </c>
      <c r="E49" s="267" t="s">
        <v>526</v>
      </c>
      <c r="F49" s="267" t="s">
        <v>435</v>
      </c>
      <c r="G49" s="244">
        <v>2500</v>
      </c>
      <c r="H49" s="244"/>
      <c r="I49" s="268">
        <v>2500</v>
      </c>
      <c r="J49" s="268">
        <v>2300</v>
      </c>
      <c r="K49" s="268">
        <v>2429</v>
      </c>
      <c r="L49" s="268"/>
      <c r="M49" s="268">
        <f>K49</f>
        <v>2429</v>
      </c>
      <c r="N49" s="268">
        <v>2028</v>
      </c>
      <c r="O49" s="268"/>
      <c r="P49" s="268">
        <v>2028</v>
      </c>
      <c r="Q49" s="268">
        <f>J49-N49</f>
        <v>272</v>
      </c>
      <c r="R49" s="246"/>
      <c r="S49" s="268">
        <f>Q49</f>
        <v>272</v>
      </c>
      <c r="T49" s="268"/>
      <c r="U49" s="286">
        <v>280</v>
      </c>
    </row>
    <row r="50" spans="1:21" s="259" customFormat="1" ht="33" customHeight="1">
      <c r="A50" s="255" t="s">
        <v>417</v>
      </c>
      <c r="B50" s="276" t="str">
        <f>B30</f>
        <v>Chi giáo dục - đào tạo và dạy nghề</v>
      </c>
      <c r="C50" s="257"/>
      <c r="D50" s="257"/>
      <c r="E50" s="257"/>
      <c r="F50" s="277"/>
      <c r="G50" s="258">
        <f>G52+G53</f>
        <v>7667</v>
      </c>
      <c r="H50" s="258">
        <f t="shared" ref="H50:S50" si="26">H52+H53</f>
        <v>0</v>
      </c>
      <c r="I50" s="258">
        <f t="shared" si="26"/>
        <v>7667</v>
      </c>
      <c r="J50" s="258">
        <f t="shared" si="26"/>
        <v>4650</v>
      </c>
      <c r="K50" s="258">
        <f t="shared" si="26"/>
        <v>2500</v>
      </c>
      <c r="L50" s="258">
        <f t="shared" si="26"/>
        <v>0</v>
      </c>
      <c r="M50" s="258">
        <f t="shared" si="26"/>
        <v>0</v>
      </c>
      <c r="N50" s="258">
        <f t="shared" si="26"/>
        <v>2500</v>
      </c>
      <c r="O50" s="258">
        <f t="shared" si="26"/>
        <v>0</v>
      </c>
      <c r="P50" s="258">
        <f t="shared" si="26"/>
        <v>0</v>
      </c>
      <c r="Q50" s="258">
        <f t="shared" si="26"/>
        <v>4650</v>
      </c>
      <c r="R50" s="258">
        <f t="shared" si="26"/>
        <v>0</v>
      </c>
      <c r="S50" s="258">
        <f t="shared" si="26"/>
        <v>4650</v>
      </c>
      <c r="T50" s="258"/>
      <c r="U50" s="284"/>
    </row>
    <row r="51" spans="1:21" s="259" customFormat="1" ht="33" customHeight="1">
      <c r="A51" s="388" t="s">
        <v>438</v>
      </c>
      <c r="B51" s="276" t="s">
        <v>539</v>
      </c>
      <c r="C51" s="257"/>
      <c r="D51" s="257"/>
      <c r="E51" s="257"/>
      <c r="F51" s="277"/>
      <c r="G51" s="258">
        <f>G52+G53</f>
        <v>7667</v>
      </c>
      <c r="H51" s="258">
        <f t="shared" ref="H51:S51" si="27">H52+H53</f>
        <v>0</v>
      </c>
      <c r="I51" s="258">
        <f t="shared" si="27"/>
        <v>7667</v>
      </c>
      <c r="J51" s="258">
        <f t="shared" si="27"/>
        <v>4650</v>
      </c>
      <c r="K51" s="258">
        <f t="shared" si="27"/>
        <v>2500</v>
      </c>
      <c r="L51" s="258">
        <f t="shared" si="27"/>
        <v>0</v>
      </c>
      <c r="M51" s="258">
        <f t="shared" si="27"/>
        <v>0</v>
      </c>
      <c r="N51" s="258">
        <f t="shared" si="27"/>
        <v>2500</v>
      </c>
      <c r="O51" s="258">
        <f t="shared" si="27"/>
        <v>0</v>
      </c>
      <c r="P51" s="258">
        <f t="shared" si="27"/>
        <v>0</v>
      </c>
      <c r="Q51" s="258">
        <f t="shared" si="27"/>
        <v>4650</v>
      </c>
      <c r="R51" s="258">
        <f t="shared" si="27"/>
        <v>0</v>
      </c>
      <c r="S51" s="258">
        <f t="shared" si="27"/>
        <v>4650</v>
      </c>
      <c r="T51" s="258"/>
      <c r="U51" s="284"/>
    </row>
    <row r="52" spans="1:21" ht="31.5">
      <c r="A52" s="291" t="s">
        <v>12</v>
      </c>
      <c r="B52" s="390" t="s">
        <v>543</v>
      </c>
      <c r="C52" s="267" t="s">
        <v>112</v>
      </c>
      <c r="D52" s="267" t="str">
        <f>D56</f>
        <v>Dự án nhóm C</v>
      </c>
      <c r="E52" s="267" t="s">
        <v>526</v>
      </c>
      <c r="F52" s="267" t="s">
        <v>544</v>
      </c>
      <c r="G52" s="268">
        <v>2000</v>
      </c>
      <c r="H52" s="268"/>
      <c r="I52" s="268">
        <f>G52</f>
        <v>2000</v>
      </c>
      <c r="J52" s="268">
        <v>450</v>
      </c>
      <c r="K52" s="268">
        <v>1500</v>
      </c>
      <c r="L52" s="268"/>
      <c r="M52" s="268"/>
      <c r="N52" s="268">
        <v>1500</v>
      </c>
      <c r="O52" s="268"/>
      <c r="P52" s="268"/>
      <c r="Q52" s="268">
        <v>450</v>
      </c>
      <c r="R52" s="245"/>
      <c r="S52" s="268">
        <f>Q52</f>
        <v>450</v>
      </c>
      <c r="T52" s="268"/>
      <c r="U52" s="296" t="s">
        <v>449</v>
      </c>
    </row>
    <row r="53" spans="1:21" ht="31.5">
      <c r="A53" s="291" t="s">
        <v>12</v>
      </c>
      <c r="B53" s="390" t="s">
        <v>235</v>
      </c>
      <c r="C53" s="267" t="s">
        <v>409</v>
      </c>
      <c r="D53" s="267" t="s">
        <v>401</v>
      </c>
      <c r="E53" s="267" t="s">
        <v>526</v>
      </c>
      <c r="F53" s="267" t="s">
        <v>436</v>
      </c>
      <c r="G53" s="244">
        <v>5667</v>
      </c>
      <c r="H53" s="244"/>
      <c r="I53" s="268">
        <f t="shared" ref="I53" si="28">G53</f>
        <v>5667</v>
      </c>
      <c r="J53" s="268">
        <v>4200</v>
      </c>
      <c r="K53" s="268">
        <v>1000</v>
      </c>
      <c r="L53" s="268"/>
      <c r="M53" s="268"/>
      <c r="N53" s="268">
        <v>1000</v>
      </c>
      <c r="O53" s="268"/>
      <c r="P53" s="268"/>
      <c r="Q53" s="268">
        <v>4200</v>
      </c>
      <c r="R53" s="246"/>
      <c r="S53" s="268">
        <f>Q53</f>
        <v>4200</v>
      </c>
      <c r="T53" s="268"/>
      <c r="U53" s="296" t="s">
        <v>449</v>
      </c>
    </row>
    <row r="54" spans="1:21" s="259" customFormat="1" ht="47.25" customHeight="1">
      <c r="A54" s="255" t="s">
        <v>418</v>
      </c>
      <c r="B54" s="368" t="str">
        <f>B18</f>
        <v>Chi hoạt động của cơ quan quản lý nhà nước</v>
      </c>
      <c r="C54" s="257"/>
      <c r="D54" s="257"/>
      <c r="E54" s="257"/>
      <c r="F54" s="257"/>
      <c r="G54" s="272">
        <f>G56</f>
        <v>21280</v>
      </c>
      <c r="H54" s="272">
        <f t="shared" ref="H54:S54" si="29">H56</f>
        <v>0</v>
      </c>
      <c r="I54" s="272">
        <f t="shared" si="29"/>
        <v>21280</v>
      </c>
      <c r="J54" s="272"/>
      <c r="K54" s="272">
        <f t="shared" si="29"/>
        <v>12394</v>
      </c>
      <c r="L54" s="272"/>
      <c r="M54" s="272">
        <f t="shared" si="29"/>
        <v>0</v>
      </c>
      <c r="N54" s="272">
        <f t="shared" si="29"/>
        <v>12394</v>
      </c>
      <c r="O54" s="272">
        <f t="shared" si="29"/>
        <v>0</v>
      </c>
      <c r="P54" s="272">
        <f t="shared" si="29"/>
        <v>0</v>
      </c>
      <c r="Q54" s="272">
        <f t="shared" si="29"/>
        <v>896</v>
      </c>
      <c r="R54" s="272">
        <f t="shared" si="29"/>
        <v>0</v>
      </c>
      <c r="S54" s="272">
        <f t="shared" si="29"/>
        <v>896</v>
      </c>
      <c r="T54" s="272"/>
      <c r="U54" s="284"/>
    </row>
    <row r="55" spans="1:21" s="259" customFormat="1" ht="47.25" customHeight="1">
      <c r="A55" s="388" t="s">
        <v>438</v>
      </c>
      <c r="B55" s="377" t="s">
        <v>539</v>
      </c>
      <c r="C55" s="257"/>
      <c r="D55" s="257"/>
      <c r="E55" s="257"/>
      <c r="F55" s="257"/>
      <c r="G55" s="281">
        <f>G56</f>
        <v>21280</v>
      </c>
      <c r="H55" s="281">
        <f t="shared" ref="H55:S55" si="30">H56</f>
        <v>0</v>
      </c>
      <c r="I55" s="281">
        <f t="shared" si="30"/>
        <v>21280</v>
      </c>
      <c r="J55" s="281">
        <f t="shared" si="30"/>
        <v>4000</v>
      </c>
      <c r="K55" s="281">
        <f t="shared" si="30"/>
        <v>12394</v>
      </c>
      <c r="L55" s="281">
        <f t="shared" si="30"/>
        <v>0</v>
      </c>
      <c r="M55" s="281">
        <f t="shared" si="30"/>
        <v>0</v>
      </c>
      <c r="N55" s="281">
        <f t="shared" si="30"/>
        <v>12394</v>
      </c>
      <c r="O55" s="281">
        <f t="shared" si="30"/>
        <v>0</v>
      </c>
      <c r="P55" s="281">
        <f t="shared" si="30"/>
        <v>0</v>
      </c>
      <c r="Q55" s="281">
        <f t="shared" si="30"/>
        <v>896</v>
      </c>
      <c r="R55" s="281">
        <f t="shared" si="30"/>
        <v>0</v>
      </c>
      <c r="S55" s="281">
        <f t="shared" si="30"/>
        <v>896</v>
      </c>
      <c r="T55" s="272"/>
      <c r="U55" s="284"/>
    </row>
    <row r="56" spans="1:21" ht="37.5" customHeight="1">
      <c r="A56" s="291" t="s">
        <v>12</v>
      </c>
      <c r="B56" s="266" t="s">
        <v>403</v>
      </c>
      <c r="C56" s="267" t="s">
        <v>404</v>
      </c>
      <c r="D56" s="267" t="str">
        <f>D49</f>
        <v>Dự án nhóm C</v>
      </c>
      <c r="E56" s="267" t="s">
        <v>526</v>
      </c>
      <c r="F56" s="267" t="s">
        <v>442</v>
      </c>
      <c r="G56" s="373">
        <v>21280</v>
      </c>
      <c r="H56" s="373"/>
      <c r="I56" s="373">
        <f>G56</f>
        <v>21280</v>
      </c>
      <c r="J56" s="373">
        <v>4000</v>
      </c>
      <c r="K56" s="373">
        <v>12394</v>
      </c>
      <c r="L56" s="268"/>
      <c r="M56" s="268"/>
      <c r="N56" s="268">
        <v>12394</v>
      </c>
      <c r="O56" s="268"/>
      <c r="P56" s="268"/>
      <c r="Q56" s="268">
        <f>808+88</f>
        <v>896</v>
      </c>
      <c r="R56" s="268"/>
      <c r="S56" s="268">
        <f>Q56</f>
        <v>896</v>
      </c>
      <c r="T56" s="246"/>
      <c r="U56" s="286">
        <v>340</v>
      </c>
    </row>
    <row r="57" spans="1:21" s="259" customFormat="1" ht="24" customHeight="1">
      <c r="A57" s="255" t="s">
        <v>88</v>
      </c>
      <c r="B57" s="271" t="s">
        <v>68</v>
      </c>
      <c r="C57" s="257"/>
      <c r="D57" s="257"/>
      <c r="E57" s="257"/>
      <c r="F57" s="257"/>
      <c r="G57" s="374"/>
      <c r="H57" s="374"/>
      <c r="I57" s="374"/>
      <c r="J57" s="374"/>
      <c r="K57" s="374"/>
      <c r="L57" s="258"/>
      <c r="M57" s="258"/>
      <c r="N57" s="258"/>
      <c r="O57" s="258"/>
      <c r="P57" s="258"/>
      <c r="Q57" s="258">
        <f>Q58</f>
        <v>900</v>
      </c>
      <c r="R57" s="258">
        <f t="shared" ref="R57:S57" si="31">R58</f>
        <v>0</v>
      </c>
      <c r="S57" s="258">
        <f t="shared" si="31"/>
        <v>900</v>
      </c>
      <c r="T57" s="248"/>
      <c r="U57" s="284"/>
    </row>
    <row r="58" spans="1:21" ht="22.5" customHeight="1">
      <c r="A58" s="291" t="s">
        <v>438</v>
      </c>
      <c r="B58" s="266" t="s">
        <v>443</v>
      </c>
      <c r="C58" s="267"/>
      <c r="D58" s="267"/>
      <c r="E58" s="267"/>
      <c r="F58" s="267"/>
      <c r="G58" s="244"/>
      <c r="H58" s="244"/>
      <c r="I58" s="268"/>
      <c r="J58" s="268"/>
      <c r="K58" s="268"/>
      <c r="L58" s="268"/>
      <c r="M58" s="268"/>
      <c r="N58" s="268"/>
      <c r="O58" s="268"/>
      <c r="P58" s="268"/>
      <c r="Q58" s="268">
        <v>900</v>
      </c>
      <c r="R58" s="246"/>
      <c r="S58" s="268">
        <f>Q58</f>
        <v>900</v>
      </c>
      <c r="T58" s="268"/>
      <c r="U58" s="286"/>
    </row>
    <row r="59" spans="1:21" s="259" customFormat="1" ht="31.5">
      <c r="A59" s="255" t="s">
        <v>89</v>
      </c>
      <c r="B59" s="271" t="s">
        <v>131</v>
      </c>
      <c r="C59" s="257">
        <f>C60</f>
        <v>0</v>
      </c>
      <c r="D59" s="257">
        <f t="shared" ref="D59:R60" si="32">D60</f>
        <v>0</v>
      </c>
      <c r="E59" s="257">
        <f t="shared" si="32"/>
        <v>0</v>
      </c>
      <c r="F59" s="257">
        <f t="shared" si="32"/>
        <v>0</v>
      </c>
      <c r="G59" s="257">
        <f t="shared" si="32"/>
        <v>0</v>
      </c>
      <c r="H59" s="257">
        <f t="shared" si="32"/>
        <v>0</v>
      </c>
      <c r="I59" s="257">
        <f t="shared" si="32"/>
        <v>0</v>
      </c>
      <c r="J59" s="257"/>
      <c r="K59" s="257">
        <f t="shared" si="32"/>
        <v>0</v>
      </c>
      <c r="L59" s="257"/>
      <c r="M59" s="257">
        <f t="shared" si="32"/>
        <v>0</v>
      </c>
      <c r="N59" s="257">
        <f t="shared" si="32"/>
        <v>0</v>
      </c>
      <c r="O59" s="257">
        <f t="shared" si="32"/>
        <v>0</v>
      </c>
      <c r="P59" s="257">
        <f t="shared" si="32"/>
        <v>0</v>
      </c>
      <c r="Q59" s="278">
        <f t="shared" si="32"/>
        <v>702</v>
      </c>
      <c r="R59" s="257">
        <f t="shared" si="32"/>
        <v>0</v>
      </c>
      <c r="S59" s="278">
        <f>S60</f>
        <v>702</v>
      </c>
      <c r="T59" s="257"/>
      <c r="U59" s="284"/>
    </row>
    <row r="60" spans="1:21" s="259" customFormat="1" ht="22.5" customHeight="1">
      <c r="A60" s="255" t="s">
        <v>420</v>
      </c>
      <c r="B60" s="271" t="s">
        <v>68</v>
      </c>
      <c r="C60" s="257">
        <f t="shared" ref="C60:P60" si="33">C61+C62</f>
        <v>0</v>
      </c>
      <c r="D60" s="257">
        <f t="shared" si="33"/>
        <v>0</v>
      </c>
      <c r="E60" s="257">
        <f t="shared" si="33"/>
        <v>0</v>
      </c>
      <c r="F60" s="257">
        <f t="shared" si="33"/>
        <v>0</v>
      </c>
      <c r="G60" s="257">
        <f t="shared" si="33"/>
        <v>0</v>
      </c>
      <c r="H60" s="257">
        <f t="shared" si="33"/>
        <v>0</v>
      </c>
      <c r="I60" s="257">
        <f t="shared" si="33"/>
        <v>0</v>
      </c>
      <c r="J60" s="257"/>
      <c r="K60" s="257">
        <f t="shared" si="33"/>
        <v>0</v>
      </c>
      <c r="L60" s="257"/>
      <c r="M60" s="257">
        <f t="shared" si="33"/>
        <v>0</v>
      </c>
      <c r="N60" s="257">
        <f t="shared" si="33"/>
        <v>0</v>
      </c>
      <c r="O60" s="257">
        <f t="shared" si="33"/>
        <v>0</v>
      </c>
      <c r="P60" s="257">
        <f t="shared" si="33"/>
        <v>0</v>
      </c>
      <c r="Q60" s="278">
        <v>702</v>
      </c>
      <c r="R60" s="278">
        <f t="shared" si="32"/>
        <v>0</v>
      </c>
      <c r="S60" s="278">
        <v>702</v>
      </c>
      <c r="T60" s="257"/>
      <c r="U60" s="284"/>
    </row>
    <row r="61" spans="1:21" ht="56.25" customHeight="1">
      <c r="A61" s="265"/>
      <c r="B61" s="266" t="s">
        <v>410</v>
      </c>
      <c r="C61" s="267"/>
      <c r="D61" s="267"/>
      <c r="E61" s="267"/>
      <c r="F61" s="267"/>
      <c r="G61" s="244"/>
      <c r="H61" s="244"/>
      <c r="I61" s="268"/>
      <c r="J61" s="268"/>
      <c r="K61" s="268"/>
      <c r="L61" s="268"/>
      <c r="M61" s="268"/>
      <c r="N61" s="268"/>
      <c r="O61" s="268"/>
      <c r="P61" s="268"/>
      <c r="Q61" s="279">
        <v>702</v>
      </c>
      <c r="R61" s="246"/>
      <c r="S61" s="268">
        <v>702</v>
      </c>
      <c r="T61" s="268"/>
      <c r="U61" s="286"/>
    </row>
    <row r="62" spans="1:21" s="259" customFormat="1" ht="78.75">
      <c r="A62" s="255" t="s">
        <v>17</v>
      </c>
      <c r="B62" s="271" t="s">
        <v>545</v>
      </c>
      <c r="C62" s="257"/>
      <c r="D62" s="257"/>
      <c r="E62" s="257"/>
      <c r="F62" s="257"/>
      <c r="G62" s="272"/>
      <c r="H62" s="272"/>
      <c r="I62" s="258"/>
      <c r="J62" s="258"/>
      <c r="K62" s="258"/>
      <c r="L62" s="258"/>
      <c r="M62" s="258"/>
      <c r="N62" s="258"/>
      <c r="O62" s="258"/>
      <c r="P62" s="258"/>
      <c r="Q62" s="258">
        <v>1800</v>
      </c>
      <c r="R62" s="248"/>
      <c r="S62" s="258">
        <f>Q62</f>
        <v>1800</v>
      </c>
      <c r="T62" s="248" t="s">
        <v>444</v>
      </c>
      <c r="U62" s="284"/>
    </row>
    <row r="63" spans="1:21">
      <c r="A63" s="265" t="s">
        <v>416</v>
      </c>
      <c r="B63" s="266" t="str">
        <f>B60</f>
        <v>Chi đầu tư khác</v>
      </c>
      <c r="C63" s="267"/>
      <c r="D63" s="267"/>
      <c r="E63" s="267"/>
      <c r="F63" s="267"/>
      <c r="G63" s="244"/>
      <c r="H63" s="244"/>
      <c r="I63" s="268"/>
      <c r="J63" s="268"/>
      <c r="K63" s="268"/>
      <c r="L63" s="268"/>
      <c r="M63" s="268"/>
      <c r="N63" s="268"/>
      <c r="O63" s="268"/>
      <c r="P63" s="268"/>
      <c r="Q63" s="268">
        <v>1800</v>
      </c>
      <c r="R63" s="246"/>
      <c r="S63" s="268">
        <f>Q63</f>
        <v>1800</v>
      </c>
      <c r="T63" s="268"/>
      <c r="U63" s="286"/>
    </row>
    <row r="64" spans="1:21">
      <c r="A64" s="265" t="s">
        <v>87</v>
      </c>
      <c r="B64" s="266" t="s">
        <v>131</v>
      </c>
      <c r="C64" s="267"/>
      <c r="D64" s="267"/>
      <c r="E64" s="267"/>
      <c r="F64" s="267"/>
      <c r="G64" s="244"/>
      <c r="H64" s="244"/>
      <c r="I64" s="268"/>
      <c r="J64" s="268"/>
      <c r="K64" s="268"/>
      <c r="L64" s="268"/>
      <c r="M64" s="268"/>
      <c r="N64" s="268"/>
      <c r="O64" s="268"/>
      <c r="P64" s="268"/>
      <c r="Q64" s="268">
        <v>1800</v>
      </c>
      <c r="R64" s="246"/>
      <c r="S64" s="268">
        <f>Q64</f>
        <v>1800</v>
      </c>
      <c r="T64" s="268"/>
      <c r="U64" s="286"/>
    </row>
    <row r="65" spans="1:21" s="259" customFormat="1" ht="71.25" customHeight="1">
      <c r="A65" s="270" t="s">
        <v>445</v>
      </c>
      <c r="B65" s="369" t="s">
        <v>546</v>
      </c>
      <c r="C65" s="378"/>
      <c r="D65" s="367"/>
      <c r="E65" s="270"/>
      <c r="F65" s="257"/>
      <c r="G65" s="258">
        <f>G66</f>
        <v>2500</v>
      </c>
      <c r="H65" s="258">
        <f t="shared" ref="H65:S68" si="34">H66</f>
        <v>0</v>
      </c>
      <c r="I65" s="258">
        <f t="shared" si="34"/>
        <v>2500</v>
      </c>
      <c r="J65" s="258"/>
      <c r="K65" s="258">
        <f t="shared" si="34"/>
        <v>1340</v>
      </c>
      <c r="L65" s="258"/>
      <c r="M65" s="258">
        <f t="shared" si="34"/>
        <v>1340</v>
      </c>
      <c r="N65" s="258">
        <f t="shared" si="34"/>
        <v>1340</v>
      </c>
      <c r="O65" s="258">
        <f t="shared" si="34"/>
        <v>0</v>
      </c>
      <c r="P65" s="258">
        <f t="shared" si="34"/>
        <v>1340</v>
      </c>
      <c r="Q65" s="258">
        <f t="shared" si="34"/>
        <v>920</v>
      </c>
      <c r="R65" s="258">
        <f t="shared" si="34"/>
        <v>0</v>
      </c>
      <c r="S65" s="258">
        <f t="shared" si="34"/>
        <v>920</v>
      </c>
      <c r="T65" s="258"/>
      <c r="U65" s="284"/>
    </row>
    <row r="66" spans="1:21" s="259" customFormat="1" ht="31.5" customHeight="1">
      <c r="A66" s="270">
        <v>1</v>
      </c>
      <c r="B66" s="368" t="str">
        <f>B43</f>
        <v>BQL dự án đầu tư xây dựng</v>
      </c>
      <c r="C66" s="378"/>
      <c r="D66" s="367"/>
      <c r="E66" s="270"/>
      <c r="F66" s="257"/>
      <c r="G66" s="258">
        <f>G67</f>
        <v>2500</v>
      </c>
      <c r="H66" s="258">
        <f t="shared" si="34"/>
        <v>0</v>
      </c>
      <c r="I66" s="258">
        <f t="shared" si="34"/>
        <v>2500</v>
      </c>
      <c r="J66" s="258"/>
      <c r="K66" s="258">
        <f t="shared" si="34"/>
        <v>1340</v>
      </c>
      <c r="L66" s="258"/>
      <c r="M66" s="258">
        <f t="shared" si="34"/>
        <v>1340</v>
      </c>
      <c r="N66" s="258">
        <f t="shared" si="34"/>
        <v>1340</v>
      </c>
      <c r="O66" s="258">
        <f t="shared" si="34"/>
        <v>0</v>
      </c>
      <c r="P66" s="258">
        <f t="shared" si="34"/>
        <v>1340</v>
      </c>
      <c r="Q66" s="258">
        <f t="shared" si="34"/>
        <v>920</v>
      </c>
      <c r="R66" s="258">
        <f t="shared" si="34"/>
        <v>0</v>
      </c>
      <c r="S66" s="258">
        <f t="shared" si="34"/>
        <v>920</v>
      </c>
      <c r="T66" s="258"/>
      <c r="U66" s="284"/>
    </row>
    <row r="67" spans="1:21" s="259" customFormat="1" ht="37.5" customHeight="1">
      <c r="A67" s="270" t="s">
        <v>416</v>
      </c>
      <c r="B67" s="369" t="str">
        <f>B50</f>
        <v>Chi giáo dục - đào tạo và dạy nghề</v>
      </c>
      <c r="C67" s="378"/>
      <c r="D67" s="367"/>
      <c r="E67" s="270"/>
      <c r="F67" s="257"/>
      <c r="G67" s="258">
        <f>G68</f>
        <v>2500</v>
      </c>
      <c r="H67" s="258">
        <f t="shared" si="34"/>
        <v>0</v>
      </c>
      <c r="I67" s="258">
        <f t="shared" si="34"/>
        <v>2500</v>
      </c>
      <c r="J67" s="258">
        <f t="shared" si="34"/>
        <v>0</v>
      </c>
      <c r="K67" s="258">
        <f t="shared" si="34"/>
        <v>1340</v>
      </c>
      <c r="L67" s="258">
        <f t="shared" si="34"/>
        <v>0</v>
      </c>
      <c r="M67" s="258">
        <f t="shared" si="34"/>
        <v>1340</v>
      </c>
      <c r="N67" s="258">
        <f t="shared" si="34"/>
        <v>1340</v>
      </c>
      <c r="O67" s="258">
        <f t="shared" si="34"/>
        <v>0</v>
      </c>
      <c r="P67" s="258">
        <f t="shared" si="34"/>
        <v>1340</v>
      </c>
      <c r="Q67" s="258">
        <f t="shared" si="34"/>
        <v>920</v>
      </c>
      <c r="R67" s="258">
        <f t="shared" si="34"/>
        <v>0</v>
      </c>
      <c r="S67" s="258">
        <f t="shared" si="34"/>
        <v>920</v>
      </c>
      <c r="T67" s="258"/>
      <c r="U67" s="284"/>
    </row>
    <row r="68" spans="1:21" s="264" customFormat="1" ht="41.25" customHeight="1">
      <c r="A68" s="274" t="s">
        <v>431</v>
      </c>
      <c r="B68" s="370" t="s">
        <v>547</v>
      </c>
      <c r="C68" s="371"/>
      <c r="D68" s="372"/>
      <c r="E68" s="275"/>
      <c r="F68" s="262"/>
      <c r="G68" s="263">
        <f>G69</f>
        <v>2500</v>
      </c>
      <c r="H68" s="263">
        <f t="shared" si="34"/>
        <v>0</v>
      </c>
      <c r="I68" s="263">
        <f t="shared" si="34"/>
        <v>2500</v>
      </c>
      <c r="J68" s="263"/>
      <c r="K68" s="263">
        <f t="shared" si="34"/>
        <v>1340</v>
      </c>
      <c r="L68" s="263"/>
      <c r="M68" s="263">
        <f t="shared" si="34"/>
        <v>1340</v>
      </c>
      <c r="N68" s="263">
        <f t="shared" si="34"/>
        <v>1340</v>
      </c>
      <c r="O68" s="263">
        <f t="shared" si="34"/>
        <v>0</v>
      </c>
      <c r="P68" s="263">
        <f t="shared" si="34"/>
        <v>1340</v>
      </c>
      <c r="Q68" s="263">
        <f t="shared" si="34"/>
        <v>920</v>
      </c>
      <c r="R68" s="263">
        <f t="shared" si="34"/>
        <v>0</v>
      </c>
      <c r="S68" s="263">
        <f t="shared" si="34"/>
        <v>920</v>
      </c>
      <c r="T68" s="269"/>
      <c r="U68" s="295"/>
    </row>
    <row r="69" spans="1:21" s="264" customFormat="1" ht="41.25" customHeight="1">
      <c r="A69" s="292" t="s">
        <v>12</v>
      </c>
      <c r="B69" s="394" t="s">
        <v>227</v>
      </c>
      <c r="C69" s="395" t="s">
        <v>103</v>
      </c>
      <c r="D69" s="396" t="s">
        <v>401</v>
      </c>
      <c r="E69" s="282" t="s">
        <v>530</v>
      </c>
      <c r="F69" s="282" t="s">
        <v>446</v>
      </c>
      <c r="G69" s="283">
        <v>2500</v>
      </c>
      <c r="H69" s="283"/>
      <c r="I69" s="283">
        <f>G69</f>
        <v>2500</v>
      </c>
      <c r="J69" s="283">
        <v>2500</v>
      </c>
      <c r="K69" s="283">
        <f>340+1000</f>
        <v>1340</v>
      </c>
      <c r="L69" s="283"/>
      <c r="M69" s="283">
        <v>1340</v>
      </c>
      <c r="N69" s="283">
        <v>1340</v>
      </c>
      <c r="O69" s="283"/>
      <c r="P69" s="283">
        <v>1340</v>
      </c>
      <c r="Q69" s="283">
        <v>920</v>
      </c>
      <c r="R69" s="283"/>
      <c r="S69" s="283">
        <f>Q69</f>
        <v>920</v>
      </c>
      <c r="T69" s="305"/>
      <c r="U69" s="297" t="s">
        <v>449</v>
      </c>
    </row>
    <row r="70" spans="1:21" s="259" customFormat="1">
      <c r="A70" s="284"/>
      <c r="B70" s="379" t="s">
        <v>548</v>
      </c>
      <c r="C70" s="380"/>
      <c r="D70" s="380"/>
      <c r="E70" s="284"/>
      <c r="G70" s="250"/>
      <c r="H70" s="250"/>
      <c r="I70" s="250"/>
      <c r="J70" s="250"/>
      <c r="K70" s="250"/>
      <c r="L70" s="250"/>
      <c r="M70" s="250"/>
      <c r="N70" s="250"/>
      <c r="O70" s="250"/>
      <c r="P70" s="250"/>
      <c r="Q70" s="250"/>
      <c r="R70" s="250"/>
      <c r="S70" s="250"/>
      <c r="T70" s="285"/>
      <c r="U70" s="284"/>
    </row>
    <row r="71" spans="1:21" ht="22.5" customHeight="1">
      <c r="A71" s="286" t="s">
        <v>12</v>
      </c>
      <c r="B71" s="461" t="s">
        <v>549</v>
      </c>
      <c r="C71" s="461"/>
      <c r="D71" s="461"/>
      <c r="E71" s="461"/>
      <c r="F71" s="461"/>
      <c r="G71" s="461"/>
      <c r="H71" s="461"/>
      <c r="I71" s="461"/>
      <c r="J71" s="461"/>
      <c r="K71" s="461"/>
      <c r="L71" s="461"/>
      <c r="M71" s="461"/>
      <c r="N71" s="461"/>
      <c r="O71" s="461"/>
      <c r="P71" s="461"/>
      <c r="Q71" s="461"/>
      <c r="R71" s="461"/>
      <c r="S71" s="461"/>
      <c r="T71" s="461"/>
      <c r="U71" s="286"/>
    </row>
    <row r="72" spans="1:21" ht="50.25" customHeight="1">
      <c r="A72" s="286" t="s">
        <v>550</v>
      </c>
      <c r="B72" s="461" t="s">
        <v>551</v>
      </c>
      <c r="C72" s="461"/>
      <c r="D72" s="461"/>
      <c r="E72" s="461"/>
      <c r="F72" s="461"/>
      <c r="G72" s="461"/>
      <c r="H72" s="461"/>
      <c r="I72" s="461"/>
      <c r="J72" s="461"/>
      <c r="K72" s="461"/>
      <c r="L72" s="461"/>
      <c r="M72" s="461"/>
      <c r="N72" s="461"/>
      <c r="O72" s="461"/>
      <c r="P72" s="461"/>
      <c r="Q72" s="461"/>
      <c r="R72" s="461"/>
      <c r="S72" s="461"/>
      <c r="T72" s="461"/>
      <c r="U72" s="286"/>
    </row>
    <row r="73" spans="1:21" ht="31.5" customHeight="1">
      <c r="A73" s="286" t="s">
        <v>550</v>
      </c>
      <c r="B73" s="461" t="s">
        <v>552</v>
      </c>
      <c r="C73" s="461"/>
      <c r="D73" s="461"/>
      <c r="E73" s="461"/>
      <c r="F73" s="461"/>
      <c r="G73" s="461"/>
      <c r="H73" s="461"/>
      <c r="I73" s="461"/>
      <c r="J73" s="461"/>
      <c r="K73" s="461"/>
      <c r="L73" s="461"/>
      <c r="M73" s="461"/>
      <c r="N73" s="461"/>
      <c r="O73" s="461"/>
      <c r="P73" s="461"/>
      <c r="Q73" s="461"/>
      <c r="R73" s="461"/>
      <c r="S73" s="461"/>
      <c r="T73" s="461"/>
      <c r="U73" s="286"/>
    </row>
    <row r="74" spans="1:21" s="259" customFormat="1" ht="47.25" customHeight="1">
      <c r="A74" s="284" t="s">
        <v>550</v>
      </c>
      <c r="B74" s="461" t="s">
        <v>553</v>
      </c>
      <c r="C74" s="461"/>
      <c r="D74" s="461"/>
      <c r="E74" s="461"/>
      <c r="F74" s="461"/>
      <c r="G74" s="461"/>
      <c r="H74" s="461"/>
      <c r="I74" s="461"/>
      <c r="J74" s="461"/>
      <c r="K74" s="461"/>
      <c r="L74" s="461"/>
      <c r="M74" s="461"/>
      <c r="N74" s="461"/>
      <c r="O74" s="461"/>
      <c r="P74" s="461"/>
      <c r="Q74" s="461"/>
      <c r="R74" s="461"/>
      <c r="S74" s="461"/>
      <c r="T74" s="461"/>
      <c r="U74" s="284"/>
    </row>
    <row r="75" spans="1:21" s="259" customFormat="1" ht="18.75" customHeight="1">
      <c r="A75" s="284" t="s">
        <v>550</v>
      </c>
      <c r="B75" s="461" t="s">
        <v>554</v>
      </c>
      <c r="C75" s="461"/>
      <c r="D75" s="461"/>
      <c r="E75" s="461"/>
      <c r="F75" s="461"/>
      <c r="G75" s="461"/>
      <c r="H75" s="461"/>
      <c r="I75" s="461"/>
      <c r="J75" s="461"/>
      <c r="K75" s="461"/>
      <c r="L75" s="461"/>
      <c r="M75" s="461"/>
      <c r="N75" s="461"/>
      <c r="O75" s="461"/>
      <c r="P75" s="461"/>
      <c r="Q75" s="461"/>
      <c r="R75" s="461"/>
      <c r="S75" s="461"/>
      <c r="T75" s="461"/>
      <c r="U75" s="284"/>
    </row>
    <row r="76" spans="1:21" s="259" customFormat="1" ht="18.75" customHeight="1">
      <c r="A76" s="284" t="s">
        <v>550</v>
      </c>
      <c r="B76" s="461" t="s">
        <v>555</v>
      </c>
      <c r="C76" s="461"/>
      <c r="D76" s="461"/>
      <c r="E76" s="461"/>
      <c r="F76" s="461"/>
      <c r="G76" s="461"/>
      <c r="H76" s="461"/>
      <c r="I76" s="461"/>
      <c r="J76" s="461"/>
      <c r="K76" s="461"/>
      <c r="L76" s="461"/>
      <c r="M76" s="461"/>
      <c r="N76" s="461"/>
      <c r="O76" s="461"/>
      <c r="P76" s="461"/>
      <c r="Q76" s="461"/>
      <c r="R76" s="461"/>
      <c r="S76" s="461"/>
      <c r="T76" s="461"/>
      <c r="U76" s="284"/>
    </row>
    <row r="77" spans="1:21" ht="24.75" customHeight="1">
      <c r="A77" s="243"/>
      <c r="B77" s="243" t="s">
        <v>447</v>
      </c>
      <c r="C77" s="243"/>
      <c r="D77" s="243"/>
      <c r="E77" s="286"/>
      <c r="F77" s="243"/>
      <c r="G77" s="243"/>
      <c r="H77" s="243"/>
      <c r="I77" s="243"/>
      <c r="J77" s="243"/>
      <c r="K77" s="243"/>
      <c r="L77" s="243"/>
      <c r="M77" s="243"/>
      <c r="N77" s="243"/>
      <c r="O77" s="243"/>
      <c r="P77" s="243"/>
      <c r="Q77" s="243"/>
      <c r="R77" s="243"/>
      <c r="T77" s="243"/>
      <c r="U77" s="294"/>
    </row>
    <row r="78" spans="1:21">
      <c r="A78" s="243"/>
      <c r="B78" s="243" t="s">
        <v>556</v>
      </c>
      <c r="C78" s="243"/>
      <c r="D78" s="243"/>
      <c r="E78" s="286"/>
      <c r="F78" s="243"/>
      <c r="G78" s="243"/>
      <c r="H78" s="243"/>
      <c r="I78" s="243"/>
      <c r="J78" s="243"/>
      <c r="K78" s="243"/>
      <c r="L78" s="243"/>
      <c r="M78" s="243"/>
      <c r="N78" s="243"/>
      <c r="O78" s="243"/>
      <c r="P78" s="243"/>
      <c r="Q78" s="243"/>
      <c r="R78" s="243"/>
      <c r="T78" s="243"/>
      <c r="U78" s="294"/>
    </row>
    <row r="79" spans="1:21">
      <c r="A79" s="243"/>
      <c r="B79" s="243"/>
      <c r="C79" s="243"/>
      <c r="D79" s="243"/>
      <c r="E79" s="286"/>
      <c r="F79" s="243"/>
      <c r="G79" s="247"/>
      <c r="H79" s="247"/>
      <c r="I79" s="247"/>
      <c r="J79" s="247"/>
      <c r="K79" s="247"/>
      <c r="L79" s="247"/>
      <c r="M79" s="247"/>
      <c r="N79" s="247"/>
      <c r="O79" s="247"/>
      <c r="P79" s="247"/>
      <c r="Q79" s="247"/>
      <c r="R79" s="247"/>
      <c r="S79" s="247"/>
      <c r="T79" s="287"/>
      <c r="U79" s="286"/>
    </row>
    <row r="80" spans="1:21">
      <c r="A80" s="243"/>
      <c r="B80" s="243"/>
      <c r="C80" s="243"/>
      <c r="D80" s="243"/>
      <c r="E80" s="286"/>
      <c r="F80" s="243"/>
      <c r="G80" s="247"/>
      <c r="H80" s="247"/>
      <c r="I80" s="247"/>
      <c r="J80" s="247"/>
      <c r="K80" s="247"/>
      <c r="L80" s="247"/>
      <c r="M80" s="247"/>
      <c r="N80" s="247"/>
      <c r="O80" s="247"/>
      <c r="P80" s="247"/>
      <c r="Q80" s="247"/>
      <c r="R80" s="247"/>
      <c r="S80" s="247"/>
      <c r="T80" s="287"/>
      <c r="U80" s="286"/>
    </row>
    <row r="81" spans="1:19">
      <c r="A81" s="243"/>
      <c r="B81" s="243"/>
      <c r="C81" s="243"/>
      <c r="D81" s="243"/>
      <c r="E81" s="286"/>
      <c r="F81" s="243"/>
      <c r="G81" s="247"/>
      <c r="H81" s="247"/>
      <c r="I81" s="247"/>
      <c r="J81" s="247"/>
      <c r="K81" s="247"/>
      <c r="L81" s="247"/>
      <c r="M81" s="247"/>
      <c r="N81" s="247"/>
      <c r="O81" s="247"/>
      <c r="P81" s="247"/>
      <c r="Q81" s="247"/>
      <c r="R81" s="247"/>
      <c r="S81" s="287"/>
    </row>
    <row r="82" spans="1:19">
      <c r="A82" s="243"/>
      <c r="B82" s="243"/>
      <c r="C82" s="243"/>
      <c r="D82" s="243"/>
      <c r="E82" s="286"/>
      <c r="F82" s="243"/>
      <c r="G82" s="247"/>
      <c r="H82" s="247"/>
      <c r="I82" s="247"/>
      <c r="J82" s="247"/>
      <c r="K82" s="247"/>
      <c r="L82" s="247"/>
      <c r="M82" s="247"/>
      <c r="N82" s="247"/>
      <c r="O82" s="247"/>
      <c r="P82" s="247"/>
      <c r="Q82" s="247"/>
      <c r="R82" s="247"/>
      <c r="S82" s="287"/>
    </row>
    <row r="83" spans="1:19">
      <c r="A83" s="243"/>
      <c r="B83" s="243"/>
      <c r="C83" s="243"/>
      <c r="D83" s="243"/>
      <c r="E83" s="286"/>
      <c r="F83" s="243"/>
      <c r="G83" s="247"/>
      <c r="H83" s="247"/>
      <c r="I83" s="247"/>
      <c r="J83" s="247"/>
      <c r="K83" s="247"/>
      <c r="L83" s="247"/>
      <c r="M83" s="247"/>
      <c r="N83" s="247"/>
      <c r="O83" s="247"/>
      <c r="P83" s="247"/>
      <c r="Q83" s="247"/>
      <c r="R83" s="247"/>
      <c r="S83" s="287"/>
    </row>
    <row r="84" spans="1:19">
      <c r="A84" s="243"/>
      <c r="B84" s="243"/>
      <c r="C84" s="243"/>
      <c r="D84" s="243"/>
      <c r="E84" s="286"/>
      <c r="F84" s="243"/>
      <c r="G84" s="247"/>
      <c r="H84" s="247"/>
      <c r="I84" s="247"/>
      <c r="J84" s="247"/>
      <c r="K84" s="247"/>
      <c r="L84" s="247"/>
      <c r="M84" s="247"/>
      <c r="N84" s="247"/>
      <c r="O84" s="247"/>
      <c r="P84" s="247"/>
      <c r="Q84" s="247"/>
      <c r="R84" s="247"/>
      <c r="S84" s="287"/>
    </row>
    <row r="85" spans="1:19">
      <c r="A85" s="243"/>
      <c r="B85" s="243"/>
      <c r="C85" s="243"/>
      <c r="D85" s="243"/>
      <c r="E85" s="286"/>
      <c r="F85" s="243"/>
      <c r="G85" s="243"/>
      <c r="H85" s="243"/>
      <c r="I85" s="243"/>
      <c r="J85" s="243"/>
      <c r="K85" s="243"/>
      <c r="L85" s="243"/>
      <c r="M85" s="243"/>
      <c r="N85" s="243"/>
      <c r="O85" s="243"/>
      <c r="P85" s="243"/>
      <c r="Q85" s="243"/>
      <c r="R85" s="243"/>
    </row>
    <row r="86" spans="1:19">
      <c r="A86" s="243"/>
      <c r="B86" s="243"/>
      <c r="C86" s="243"/>
      <c r="D86" s="243"/>
      <c r="E86" s="286"/>
      <c r="F86" s="243"/>
      <c r="G86" s="243"/>
      <c r="H86" s="243"/>
      <c r="I86" s="243"/>
      <c r="J86" s="243"/>
      <c r="K86" s="243"/>
      <c r="L86" s="243"/>
      <c r="M86" s="243"/>
      <c r="N86" s="243"/>
      <c r="O86" s="243"/>
      <c r="P86" s="243"/>
      <c r="Q86" s="243"/>
      <c r="R86" s="243"/>
    </row>
    <row r="87" spans="1:19">
      <c r="A87" s="243"/>
      <c r="B87" s="243"/>
      <c r="C87" s="243"/>
      <c r="D87" s="243"/>
      <c r="E87" s="286"/>
      <c r="F87" s="243"/>
      <c r="G87" s="243"/>
      <c r="H87" s="243"/>
      <c r="I87" s="243"/>
      <c r="J87" s="243"/>
      <c r="K87" s="243"/>
      <c r="L87" s="243"/>
      <c r="M87" s="243"/>
      <c r="N87" s="243"/>
      <c r="O87" s="243"/>
      <c r="P87" s="243"/>
      <c r="Q87" s="243"/>
      <c r="R87" s="243"/>
    </row>
    <row r="88" spans="1:19">
      <c r="A88" s="243"/>
      <c r="B88" s="243"/>
      <c r="C88" s="243"/>
      <c r="D88" s="243"/>
      <c r="E88" s="286"/>
      <c r="F88" s="243"/>
      <c r="G88" s="243"/>
      <c r="H88" s="243"/>
      <c r="I88" s="243"/>
      <c r="J88" s="243"/>
      <c r="K88" s="243"/>
      <c r="L88" s="243"/>
      <c r="M88" s="243"/>
      <c r="N88" s="243"/>
      <c r="O88" s="243"/>
      <c r="P88" s="243"/>
      <c r="Q88" s="243"/>
      <c r="R88" s="243"/>
    </row>
    <row r="89" spans="1:19">
      <c r="A89" s="243"/>
      <c r="B89" s="243"/>
      <c r="C89" s="243"/>
      <c r="D89" s="243"/>
      <c r="E89" s="286"/>
      <c r="F89" s="243"/>
      <c r="G89" s="243"/>
      <c r="H89" s="243"/>
      <c r="I89" s="243"/>
      <c r="J89" s="243"/>
      <c r="K89" s="243"/>
      <c r="L89" s="243"/>
      <c r="M89" s="243"/>
      <c r="N89" s="243"/>
      <c r="O89" s="243"/>
      <c r="P89" s="243"/>
      <c r="Q89" s="243"/>
      <c r="R89" s="243"/>
    </row>
    <row r="90" spans="1:19">
      <c r="A90" s="243"/>
      <c r="B90" s="243"/>
      <c r="C90" s="243"/>
      <c r="D90" s="243"/>
      <c r="E90" s="286"/>
      <c r="F90" s="243"/>
      <c r="G90" s="243"/>
      <c r="H90" s="243"/>
      <c r="I90" s="243"/>
      <c r="J90" s="243"/>
      <c r="K90" s="243"/>
      <c r="L90" s="243"/>
      <c r="M90" s="243"/>
      <c r="N90" s="243"/>
      <c r="O90" s="243"/>
      <c r="P90" s="243"/>
      <c r="Q90" s="243"/>
      <c r="R90" s="243"/>
    </row>
    <row r="91" spans="1:19">
      <c r="A91" s="243"/>
      <c r="B91" s="243"/>
      <c r="C91" s="243"/>
      <c r="D91" s="243"/>
      <c r="E91" s="286"/>
      <c r="F91" s="243"/>
      <c r="G91" s="243"/>
      <c r="H91" s="243"/>
      <c r="I91" s="243"/>
      <c r="J91" s="243"/>
      <c r="K91" s="243"/>
      <c r="L91" s="243"/>
      <c r="M91" s="243"/>
      <c r="N91" s="243"/>
      <c r="O91" s="243"/>
      <c r="P91" s="243"/>
      <c r="Q91" s="243"/>
      <c r="R91" s="243"/>
      <c r="S91" s="243"/>
    </row>
    <row r="92" spans="1:19">
      <c r="A92" s="243"/>
      <c r="B92" s="243"/>
      <c r="C92" s="243"/>
      <c r="D92" s="243"/>
      <c r="E92" s="286"/>
      <c r="F92" s="243"/>
      <c r="G92" s="243"/>
      <c r="H92" s="243"/>
      <c r="I92" s="243"/>
      <c r="J92" s="243"/>
      <c r="K92" s="243"/>
      <c r="L92" s="243"/>
      <c r="M92" s="243"/>
      <c r="N92" s="243"/>
      <c r="O92" s="243"/>
      <c r="P92" s="243"/>
      <c r="Q92" s="243"/>
      <c r="R92" s="243"/>
      <c r="S92" s="243"/>
    </row>
    <row r="93" spans="1:19">
      <c r="A93" s="243"/>
      <c r="B93" s="243"/>
      <c r="C93" s="243"/>
      <c r="D93" s="243"/>
      <c r="E93" s="286"/>
      <c r="F93" s="243"/>
      <c r="G93" s="243"/>
      <c r="H93" s="243"/>
      <c r="I93" s="243"/>
      <c r="J93" s="243"/>
      <c r="K93" s="243"/>
      <c r="L93" s="243"/>
      <c r="M93" s="243"/>
      <c r="N93" s="243"/>
      <c r="O93" s="243"/>
      <c r="P93" s="243"/>
      <c r="Q93" s="243"/>
      <c r="R93" s="243"/>
      <c r="S93" s="243"/>
    </row>
    <row r="94" spans="1:19">
      <c r="A94" s="243"/>
      <c r="B94" s="243"/>
      <c r="C94" s="243"/>
      <c r="D94" s="243"/>
      <c r="E94" s="286"/>
      <c r="F94" s="243"/>
      <c r="G94" s="243"/>
      <c r="H94" s="243"/>
      <c r="I94" s="243"/>
      <c r="J94" s="243"/>
      <c r="K94" s="243"/>
      <c r="L94" s="243"/>
      <c r="M94" s="243"/>
      <c r="N94" s="243"/>
      <c r="O94" s="243"/>
      <c r="P94" s="243"/>
      <c r="Q94" s="243"/>
      <c r="R94" s="243"/>
      <c r="S94" s="243"/>
    </row>
    <row r="95" spans="1:19">
      <c r="A95" s="243"/>
      <c r="B95" s="243"/>
      <c r="C95" s="243"/>
      <c r="D95" s="243"/>
      <c r="E95" s="286"/>
      <c r="F95" s="243"/>
      <c r="G95" s="243"/>
      <c r="H95" s="243"/>
      <c r="I95" s="243"/>
      <c r="J95" s="243"/>
      <c r="K95" s="243"/>
      <c r="L95" s="243"/>
      <c r="M95" s="243"/>
      <c r="N95" s="243"/>
      <c r="O95" s="243"/>
      <c r="P95" s="243"/>
      <c r="Q95" s="243"/>
      <c r="R95" s="243"/>
      <c r="S95" s="243"/>
    </row>
    <row r="96" spans="1:19">
      <c r="A96" s="243"/>
      <c r="B96" s="243"/>
      <c r="C96" s="243"/>
      <c r="D96" s="243"/>
      <c r="E96" s="286"/>
      <c r="F96" s="243"/>
      <c r="G96" s="243"/>
      <c r="H96" s="243"/>
      <c r="I96" s="243"/>
      <c r="J96" s="243"/>
      <c r="K96" s="243"/>
      <c r="L96" s="243"/>
      <c r="M96" s="243"/>
      <c r="N96" s="243"/>
      <c r="O96" s="243"/>
      <c r="P96" s="243"/>
      <c r="Q96" s="243"/>
      <c r="R96" s="243"/>
      <c r="S96" s="243"/>
    </row>
    <row r="97" spans="1:19">
      <c r="A97" s="243"/>
      <c r="B97" s="243"/>
      <c r="C97" s="243"/>
      <c r="D97" s="243"/>
      <c r="E97" s="286"/>
      <c r="F97" s="243"/>
      <c r="G97" s="243"/>
      <c r="H97" s="243"/>
      <c r="I97" s="243"/>
      <c r="J97" s="243"/>
      <c r="K97" s="243"/>
      <c r="L97" s="243"/>
      <c r="M97" s="243"/>
      <c r="N97" s="243"/>
      <c r="O97" s="243"/>
      <c r="P97" s="243"/>
      <c r="Q97" s="243"/>
      <c r="R97" s="243"/>
      <c r="S97" s="243"/>
    </row>
    <row r="98" spans="1:19">
      <c r="A98" s="243"/>
      <c r="B98" s="243"/>
      <c r="C98" s="243"/>
      <c r="D98" s="243"/>
      <c r="E98" s="286"/>
      <c r="F98" s="243"/>
      <c r="G98" s="243"/>
      <c r="H98" s="243"/>
      <c r="I98" s="243"/>
      <c r="J98" s="243"/>
      <c r="K98" s="243"/>
      <c r="L98" s="243"/>
      <c r="M98" s="243"/>
      <c r="N98" s="243"/>
      <c r="O98" s="243"/>
      <c r="P98" s="243"/>
      <c r="Q98" s="243"/>
      <c r="R98" s="243"/>
      <c r="S98" s="243"/>
    </row>
    <row r="99" spans="1:19">
      <c r="A99" s="243"/>
      <c r="B99" s="243"/>
      <c r="C99" s="243"/>
      <c r="D99" s="243"/>
      <c r="E99" s="286"/>
      <c r="F99" s="243"/>
      <c r="G99" s="243"/>
      <c r="H99" s="243"/>
      <c r="I99" s="243"/>
      <c r="J99" s="243"/>
      <c r="K99" s="243"/>
      <c r="L99" s="243"/>
      <c r="M99" s="243"/>
      <c r="N99" s="243"/>
      <c r="O99" s="243"/>
      <c r="P99" s="243"/>
      <c r="Q99" s="243"/>
      <c r="R99" s="243"/>
      <c r="S99" s="243"/>
    </row>
    <row r="100" spans="1:19">
      <c r="A100" s="243"/>
      <c r="B100" s="243"/>
      <c r="C100" s="243"/>
      <c r="D100" s="243"/>
      <c r="E100" s="286"/>
      <c r="F100" s="243"/>
      <c r="G100" s="243"/>
      <c r="H100" s="243"/>
      <c r="I100" s="243"/>
      <c r="J100" s="243"/>
      <c r="K100" s="243"/>
      <c r="L100" s="243"/>
      <c r="M100" s="243"/>
      <c r="N100" s="243"/>
      <c r="O100" s="243"/>
      <c r="P100" s="243"/>
      <c r="Q100" s="243"/>
      <c r="R100" s="243"/>
      <c r="S100" s="243"/>
    </row>
    <row r="101" spans="1:19">
      <c r="A101" s="243"/>
      <c r="B101" s="243"/>
      <c r="C101" s="243"/>
      <c r="D101" s="243"/>
      <c r="E101" s="286"/>
      <c r="F101" s="243"/>
      <c r="G101" s="243"/>
      <c r="H101" s="243"/>
      <c r="I101" s="243"/>
      <c r="J101" s="243"/>
      <c r="K101" s="243"/>
      <c r="L101" s="243"/>
      <c r="M101" s="243"/>
      <c r="N101" s="243"/>
      <c r="O101" s="243"/>
      <c r="P101" s="243"/>
      <c r="Q101" s="243"/>
      <c r="R101" s="243"/>
      <c r="S101" s="243"/>
    </row>
    <row r="102" spans="1:19">
      <c r="A102" s="243"/>
      <c r="B102" s="243"/>
      <c r="C102" s="243"/>
      <c r="D102" s="243"/>
      <c r="E102" s="286"/>
      <c r="F102" s="243"/>
      <c r="G102" s="243"/>
      <c r="H102" s="243"/>
      <c r="I102" s="243"/>
      <c r="J102" s="243"/>
      <c r="K102" s="243"/>
      <c r="L102" s="243"/>
      <c r="M102" s="243"/>
      <c r="N102" s="243"/>
      <c r="O102" s="243"/>
      <c r="P102" s="243"/>
      <c r="Q102" s="243"/>
      <c r="R102" s="243"/>
      <c r="S102" s="243"/>
    </row>
    <row r="103" spans="1:19">
      <c r="A103" s="243"/>
      <c r="B103" s="243"/>
      <c r="C103" s="243"/>
      <c r="D103" s="243"/>
      <c r="E103" s="286"/>
      <c r="F103" s="243"/>
      <c r="G103" s="243"/>
      <c r="H103" s="243"/>
      <c r="I103" s="243"/>
      <c r="J103" s="243"/>
      <c r="K103" s="243"/>
      <c r="L103" s="243"/>
      <c r="M103" s="243"/>
      <c r="N103" s="243"/>
      <c r="O103" s="243"/>
      <c r="P103" s="243"/>
      <c r="Q103" s="243"/>
      <c r="R103" s="243"/>
      <c r="S103" s="243"/>
    </row>
    <row r="104" spans="1:19">
      <c r="A104" s="243"/>
      <c r="B104" s="243"/>
      <c r="C104" s="243"/>
      <c r="D104" s="243"/>
      <c r="E104" s="286"/>
      <c r="F104" s="243"/>
      <c r="G104" s="243"/>
      <c r="H104" s="243"/>
      <c r="I104" s="243"/>
      <c r="J104" s="243"/>
      <c r="K104" s="243"/>
      <c r="L104" s="243"/>
      <c r="M104" s="243"/>
      <c r="N104" s="243"/>
      <c r="O104" s="243"/>
      <c r="P104" s="243"/>
      <c r="Q104" s="243"/>
      <c r="R104" s="243"/>
      <c r="S104" s="243"/>
    </row>
    <row r="105" spans="1:19">
      <c r="A105" s="243"/>
      <c r="B105" s="243"/>
      <c r="C105" s="243"/>
      <c r="D105" s="243"/>
      <c r="E105" s="286"/>
      <c r="F105" s="243"/>
      <c r="G105" s="243"/>
      <c r="H105" s="243"/>
      <c r="I105" s="243"/>
      <c r="J105" s="243"/>
      <c r="K105" s="243"/>
      <c r="L105" s="243"/>
      <c r="M105" s="243"/>
      <c r="N105" s="243"/>
      <c r="O105" s="243"/>
      <c r="P105" s="243"/>
      <c r="Q105" s="243"/>
      <c r="R105" s="243"/>
      <c r="S105" s="243"/>
    </row>
    <row r="106" spans="1:19">
      <c r="A106" s="243"/>
      <c r="B106" s="243"/>
      <c r="C106" s="243"/>
      <c r="D106" s="243"/>
      <c r="E106" s="286"/>
      <c r="F106" s="243"/>
      <c r="G106" s="243"/>
      <c r="H106" s="243"/>
      <c r="I106" s="243"/>
      <c r="J106" s="243"/>
      <c r="K106" s="243"/>
      <c r="L106" s="243"/>
      <c r="M106" s="243"/>
      <c r="N106" s="243"/>
      <c r="O106" s="243"/>
      <c r="P106" s="243"/>
      <c r="Q106" s="243"/>
      <c r="R106" s="243"/>
      <c r="S106" s="243"/>
    </row>
    <row r="107" spans="1:19">
      <c r="A107" s="243"/>
      <c r="B107" s="243"/>
      <c r="C107" s="243"/>
      <c r="D107" s="243"/>
      <c r="E107" s="286"/>
      <c r="F107" s="243"/>
      <c r="G107" s="243"/>
      <c r="H107" s="243"/>
      <c r="I107" s="243"/>
      <c r="J107" s="243"/>
      <c r="K107" s="243"/>
      <c r="L107" s="243"/>
      <c r="M107" s="243"/>
      <c r="N107" s="243"/>
      <c r="O107" s="243"/>
      <c r="P107" s="243"/>
      <c r="Q107" s="243"/>
      <c r="R107" s="243"/>
      <c r="S107" s="243"/>
    </row>
    <row r="108" spans="1:19">
      <c r="A108" s="243"/>
      <c r="B108" s="243"/>
      <c r="C108" s="243"/>
      <c r="D108" s="243"/>
      <c r="E108" s="286"/>
      <c r="F108" s="243"/>
      <c r="G108" s="243"/>
      <c r="H108" s="243"/>
      <c r="I108" s="243"/>
      <c r="J108" s="243"/>
      <c r="K108" s="243"/>
      <c r="L108" s="243"/>
      <c r="M108" s="243"/>
      <c r="N108" s="243"/>
      <c r="O108" s="243"/>
      <c r="P108" s="243"/>
      <c r="Q108" s="243"/>
      <c r="R108" s="243"/>
      <c r="S108" s="243"/>
    </row>
    <row r="109" spans="1:19">
      <c r="A109" s="243"/>
      <c r="B109" s="243"/>
      <c r="C109" s="243"/>
      <c r="D109" s="243"/>
      <c r="E109" s="286"/>
      <c r="F109" s="243"/>
      <c r="G109" s="243"/>
      <c r="H109" s="243"/>
      <c r="I109" s="243"/>
      <c r="J109" s="243"/>
      <c r="K109" s="243"/>
      <c r="L109" s="243"/>
      <c r="M109" s="243"/>
      <c r="N109" s="243"/>
      <c r="O109" s="243"/>
      <c r="P109" s="243"/>
      <c r="Q109" s="243"/>
      <c r="R109" s="243"/>
      <c r="S109" s="243"/>
    </row>
    <row r="110" spans="1:19">
      <c r="A110" s="243"/>
      <c r="B110" s="243"/>
      <c r="C110" s="243"/>
      <c r="D110" s="243"/>
      <c r="E110" s="286"/>
      <c r="F110" s="243"/>
      <c r="G110" s="243"/>
      <c r="H110" s="243"/>
      <c r="I110" s="243"/>
      <c r="J110" s="243"/>
      <c r="K110" s="243"/>
      <c r="L110" s="243"/>
      <c r="M110" s="243"/>
      <c r="N110" s="243"/>
      <c r="O110" s="243"/>
      <c r="P110" s="243"/>
      <c r="Q110" s="243"/>
      <c r="R110" s="243"/>
      <c r="S110" s="243"/>
    </row>
    <row r="111" spans="1:19">
      <c r="A111" s="243"/>
      <c r="B111" s="243"/>
      <c r="C111" s="243"/>
      <c r="D111" s="243"/>
      <c r="E111" s="286"/>
      <c r="F111" s="243"/>
      <c r="G111" s="243"/>
      <c r="H111" s="243"/>
      <c r="I111" s="243"/>
      <c r="J111" s="243"/>
      <c r="K111" s="243"/>
      <c r="L111" s="243"/>
      <c r="M111" s="243"/>
      <c r="N111" s="243"/>
      <c r="O111" s="243"/>
      <c r="P111" s="243"/>
      <c r="Q111" s="243"/>
      <c r="R111" s="243"/>
      <c r="S111" s="243"/>
    </row>
    <row r="112" spans="1:19">
      <c r="A112" s="243"/>
      <c r="B112" s="243"/>
      <c r="C112" s="243"/>
      <c r="D112" s="243"/>
      <c r="E112" s="286"/>
      <c r="F112" s="243"/>
      <c r="G112" s="243"/>
      <c r="H112" s="243"/>
      <c r="I112" s="243"/>
      <c r="J112" s="243"/>
      <c r="K112" s="243"/>
      <c r="L112" s="243"/>
      <c r="M112" s="243"/>
      <c r="N112" s="243"/>
      <c r="O112" s="243"/>
      <c r="P112" s="243"/>
      <c r="Q112" s="243"/>
      <c r="R112" s="243"/>
      <c r="S112" s="243"/>
    </row>
    <row r="113" spans="1:19">
      <c r="A113" s="243"/>
      <c r="B113" s="243"/>
      <c r="C113" s="243"/>
      <c r="D113" s="243"/>
      <c r="E113" s="286"/>
      <c r="F113" s="243"/>
      <c r="G113" s="243"/>
      <c r="H113" s="243"/>
      <c r="I113" s="243"/>
      <c r="J113" s="243"/>
      <c r="K113" s="243"/>
      <c r="L113" s="243"/>
      <c r="M113" s="243"/>
      <c r="N113" s="243"/>
      <c r="O113" s="243"/>
      <c r="P113" s="243"/>
      <c r="Q113" s="243"/>
      <c r="R113" s="243"/>
      <c r="S113" s="243"/>
    </row>
    <row r="114" spans="1:19">
      <c r="A114" s="243"/>
      <c r="B114" s="243"/>
      <c r="C114" s="243"/>
      <c r="D114" s="243"/>
      <c r="E114" s="286"/>
      <c r="F114" s="243"/>
      <c r="G114" s="243"/>
      <c r="H114" s="243"/>
      <c r="I114" s="243"/>
      <c r="J114" s="243"/>
      <c r="K114" s="243"/>
      <c r="L114" s="243"/>
      <c r="M114" s="243"/>
      <c r="N114" s="243"/>
      <c r="O114" s="243"/>
      <c r="P114" s="243"/>
      <c r="Q114" s="243"/>
      <c r="R114" s="243"/>
      <c r="S114" s="243"/>
    </row>
    <row r="115" spans="1:19">
      <c r="A115" s="243"/>
      <c r="B115" s="243"/>
      <c r="C115" s="243"/>
      <c r="D115" s="243"/>
      <c r="E115" s="286"/>
      <c r="F115" s="243"/>
      <c r="G115" s="243"/>
      <c r="H115" s="243"/>
      <c r="I115" s="243"/>
      <c r="J115" s="243"/>
      <c r="K115" s="243"/>
      <c r="L115" s="243"/>
      <c r="M115" s="243"/>
      <c r="N115" s="243"/>
      <c r="O115" s="243"/>
      <c r="P115" s="243"/>
      <c r="Q115" s="243"/>
      <c r="R115" s="243"/>
      <c r="S115" s="243"/>
    </row>
    <row r="116" spans="1:19">
      <c r="A116" s="243"/>
      <c r="B116" s="243"/>
      <c r="C116" s="243"/>
      <c r="D116" s="243"/>
      <c r="E116" s="286"/>
      <c r="F116" s="243"/>
      <c r="G116" s="243"/>
      <c r="H116" s="243"/>
      <c r="I116" s="243"/>
      <c r="J116" s="243"/>
      <c r="K116" s="243"/>
      <c r="L116" s="243"/>
      <c r="M116" s="243"/>
      <c r="N116" s="243"/>
      <c r="O116" s="243"/>
      <c r="P116" s="243"/>
      <c r="Q116" s="243"/>
      <c r="R116" s="243"/>
      <c r="S116" s="243"/>
    </row>
    <row r="117" spans="1:19">
      <c r="A117" s="243"/>
      <c r="B117" s="243"/>
      <c r="C117" s="243"/>
      <c r="D117" s="243"/>
      <c r="E117" s="286"/>
      <c r="F117" s="243"/>
      <c r="G117" s="243"/>
      <c r="H117" s="243"/>
      <c r="I117" s="243"/>
      <c r="J117" s="243"/>
      <c r="K117" s="243"/>
      <c r="L117" s="243"/>
      <c r="M117" s="243"/>
      <c r="N117" s="243"/>
      <c r="O117" s="243"/>
      <c r="P117" s="243"/>
      <c r="Q117" s="243"/>
      <c r="R117" s="243"/>
      <c r="S117" s="243"/>
    </row>
    <row r="118" spans="1:19">
      <c r="A118" s="243"/>
      <c r="B118" s="243"/>
      <c r="C118" s="243"/>
      <c r="D118" s="243"/>
      <c r="E118" s="286"/>
      <c r="F118" s="243"/>
      <c r="G118" s="243"/>
      <c r="H118" s="243"/>
      <c r="I118" s="243"/>
      <c r="J118" s="243"/>
      <c r="K118" s="243"/>
      <c r="L118" s="243"/>
      <c r="M118" s="243"/>
      <c r="N118" s="243"/>
      <c r="O118" s="243"/>
      <c r="P118" s="243"/>
      <c r="Q118" s="243"/>
      <c r="R118" s="243"/>
      <c r="S118" s="243"/>
    </row>
    <row r="119" spans="1:19">
      <c r="A119" s="243"/>
      <c r="B119" s="243"/>
      <c r="C119" s="243"/>
      <c r="D119" s="243"/>
      <c r="E119" s="286"/>
      <c r="F119" s="243"/>
      <c r="G119" s="243"/>
      <c r="H119" s="243"/>
      <c r="I119" s="243"/>
      <c r="J119" s="243"/>
      <c r="K119" s="243"/>
      <c r="L119" s="243"/>
      <c r="M119" s="243"/>
      <c r="N119" s="243"/>
      <c r="O119" s="243"/>
      <c r="P119" s="243"/>
      <c r="Q119" s="243"/>
      <c r="R119" s="243"/>
      <c r="S119" s="243"/>
    </row>
    <row r="120" spans="1:19">
      <c r="A120" s="243"/>
      <c r="B120" s="243"/>
      <c r="C120" s="243"/>
      <c r="D120" s="243"/>
      <c r="E120" s="286"/>
      <c r="F120" s="243"/>
      <c r="G120" s="243"/>
      <c r="H120" s="243"/>
      <c r="I120" s="243"/>
      <c r="J120" s="243"/>
      <c r="K120" s="243"/>
      <c r="L120" s="243"/>
      <c r="M120" s="243"/>
      <c r="N120" s="243"/>
      <c r="O120" s="243"/>
      <c r="P120" s="243"/>
      <c r="Q120" s="243"/>
      <c r="R120" s="243"/>
      <c r="S120" s="243"/>
    </row>
    <row r="121" spans="1:19">
      <c r="A121" s="243"/>
      <c r="B121" s="243"/>
      <c r="C121" s="243"/>
      <c r="D121" s="243"/>
      <c r="E121" s="286"/>
      <c r="F121" s="243"/>
      <c r="G121" s="243"/>
      <c r="H121" s="243"/>
      <c r="I121" s="243"/>
      <c r="J121" s="243"/>
      <c r="K121" s="243"/>
      <c r="L121" s="243"/>
      <c r="M121" s="243"/>
      <c r="N121" s="243"/>
      <c r="O121" s="243"/>
      <c r="P121" s="243"/>
      <c r="Q121" s="243"/>
      <c r="R121" s="243"/>
      <c r="S121" s="243"/>
    </row>
    <row r="122" spans="1:19">
      <c r="A122" s="243"/>
      <c r="B122" s="243"/>
      <c r="C122" s="243"/>
      <c r="D122" s="243"/>
      <c r="E122" s="286"/>
      <c r="F122" s="243"/>
      <c r="G122" s="243"/>
      <c r="H122" s="243"/>
      <c r="I122" s="243"/>
      <c r="J122" s="243"/>
      <c r="K122" s="243"/>
      <c r="L122" s="243"/>
      <c r="M122" s="243"/>
      <c r="N122" s="243"/>
      <c r="O122" s="243"/>
      <c r="P122" s="243"/>
      <c r="Q122" s="243"/>
      <c r="R122" s="243"/>
      <c r="S122" s="243"/>
    </row>
    <row r="123" spans="1:19">
      <c r="A123" s="243"/>
      <c r="B123" s="243"/>
      <c r="C123" s="243"/>
      <c r="D123" s="243"/>
      <c r="E123" s="286"/>
      <c r="F123" s="243"/>
      <c r="G123" s="243"/>
      <c r="H123" s="243"/>
      <c r="I123" s="243"/>
      <c r="J123" s="243"/>
      <c r="K123" s="243"/>
      <c r="L123" s="243"/>
      <c r="M123" s="243"/>
      <c r="N123" s="243"/>
      <c r="O123" s="243"/>
      <c r="P123" s="243"/>
      <c r="Q123" s="243"/>
      <c r="R123" s="243"/>
      <c r="S123" s="243"/>
    </row>
    <row r="124" spans="1:19">
      <c r="A124" s="243"/>
      <c r="B124" s="243"/>
      <c r="C124" s="243"/>
      <c r="D124" s="243"/>
      <c r="E124" s="286"/>
      <c r="F124" s="243"/>
      <c r="G124" s="243"/>
      <c r="H124" s="243"/>
      <c r="I124" s="243"/>
      <c r="J124" s="243"/>
      <c r="K124" s="243"/>
      <c r="L124" s="243"/>
      <c r="M124" s="243"/>
      <c r="N124" s="243"/>
      <c r="O124" s="243"/>
      <c r="P124" s="243"/>
      <c r="Q124" s="243"/>
      <c r="R124" s="243"/>
      <c r="S124" s="243"/>
    </row>
    <row r="125" spans="1:19">
      <c r="A125" s="243"/>
      <c r="B125" s="243"/>
      <c r="C125" s="243"/>
      <c r="D125" s="243"/>
      <c r="E125" s="286"/>
      <c r="F125" s="243"/>
      <c r="G125" s="243"/>
      <c r="H125" s="243"/>
      <c r="I125" s="243"/>
      <c r="J125" s="243"/>
      <c r="K125" s="243"/>
      <c r="L125" s="243"/>
      <c r="M125" s="243"/>
      <c r="N125" s="243"/>
      <c r="O125" s="243"/>
      <c r="P125" s="243"/>
      <c r="Q125" s="243"/>
      <c r="R125" s="243"/>
      <c r="S125" s="243"/>
    </row>
    <row r="126" spans="1:19">
      <c r="A126" s="243"/>
      <c r="B126" s="243"/>
      <c r="C126" s="243"/>
      <c r="D126" s="243"/>
      <c r="E126" s="286"/>
      <c r="F126" s="243"/>
      <c r="G126" s="243"/>
      <c r="H126" s="243"/>
      <c r="I126" s="243"/>
      <c r="J126" s="243"/>
      <c r="K126" s="243"/>
      <c r="L126" s="243"/>
      <c r="M126" s="243"/>
      <c r="N126" s="243"/>
      <c r="O126" s="243"/>
      <c r="P126" s="243"/>
      <c r="Q126" s="243"/>
      <c r="R126" s="243"/>
      <c r="S126" s="243"/>
    </row>
    <row r="127" spans="1:19">
      <c r="A127" s="243"/>
      <c r="B127" s="243"/>
      <c r="C127" s="243"/>
      <c r="D127" s="243"/>
      <c r="E127" s="286"/>
      <c r="F127" s="243"/>
      <c r="G127" s="243"/>
      <c r="H127" s="243"/>
      <c r="I127" s="243"/>
      <c r="J127" s="243"/>
      <c r="K127" s="243"/>
      <c r="L127" s="243"/>
      <c r="M127" s="243"/>
      <c r="N127" s="243"/>
      <c r="O127" s="243"/>
      <c r="P127" s="243"/>
      <c r="Q127" s="243"/>
      <c r="R127" s="243"/>
      <c r="S127" s="243"/>
    </row>
    <row r="128" spans="1:19">
      <c r="A128" s="243"/>
      <c r="B128" s="243"/>
      <c r="C128" s="243"/>
      <c r="D128" s="243"/>
      <c r="E128" s="286"/>
      <c r="F128" s="243"/>
      <c r="G128" s="243"/>
      <c r="H128" s="243"/>
      <c r="I128" s="243"/>
      <c r="J128" s="243"/>
      <c r="K128" s="243"/>
      <c r="L128" s="243"/>
      <c r="M128" s="243"/>
      <c r="N128" s="243"/>
      <c r="O128" s="243"/>
      <c r="P128" s="243"/>
      <c r="Q128" s="243"/>
      <c r="R128" s="243"/>
      <c r="S128" s="243"/>
    </row>
    <row r="129" spans="1:19">
      <c r="A129" s="243"/>
      <c r="B129" s="243"/>
      <c r="C129" s="243"/>
      <c r="D129" s="243"/>
      <c r="E129" s="286"/>
      <c r="F129" s="243"/>
      <c r="G129" s="243"/>
      <c r="H129" s="243"/>
      <c r="I129" s="243"/>
      <c r="J129" s="243"/>
      <c r="K129" s="243"/>
      <c r="L129" s="243"/>
      <c r="M129" s="243"/>
      <c r="N129" s="243"/>
      <c r="O129" s="243"/>
      <c r="P129" s="243"/>
      <c r="Q129" s="243"/>
      <c r="R129" s="243"/>
      <c r="S129" s="243"/>
    </row>
    <row r="130" spans="1:19">
      <c r="A130" s="243"/>
      <c r="B130" s="243"/>
      <c r="C130" s="243"/>
      <c r="D130" s="243"/>
      <c r="E130" s="286"/>
      <c r="F130" s="243"/>
      <c r="G130" s="243"/>
      <c r="H130" s="243"/>
      <c r="I130" s="243"/>
      <c r="J130" s="243"/>
      <c r="K130" s="243"/>
      <c r="L130" s="243"/>
      <c r="M130" s="243"/>
      <c r="N130" s="243"/>
      <c r="O130" s="243"/>
      <c r="P130" s="243"/>
      <c r="Q130" s="243"/>
      <c r="R130" s="243"/>
      <c r="S130" s="243"/>
    </row>
    <row r="131" spans="1:19">
      <c r="A131" s="243"/>
      <c r="B131" s="243"/>
      <c r="C131" s="243"/>
      <c r="D131" s="243"/>
      <c r="E131" s="286"/>
      <c r="F131" s="243"/>
      <c r="G131" s="243"/>
      <c r="H131" s="243"/>
      <c r="I131" s="243"/>
      <c r="J131" s="243"/>
      <c r="K131" s="243"/>
      <c r="L131" s="243"/>
      <c r="M131" s="243"/>
      <c r="N131" s="243"/>
      <c r="O131" s="243"/>
      <c r="P131" s="243"/>
      <c r="Q131" s="243"/>
      <c r="R131" s="243"/>
      <c r="S131" s="243"/>
    </row>
    <row r="132" spans="1:19">
      <c r="A132" s="243"/>
      <c r="B132" s="243"/>
      <c r="C132" s="243"/>
      <c r="D132" s="243"/>
      <c r="E132" s="286"/>
      <c r="F132" s="243"/>
      <c r="G132" s="243"/>
      <c r="H132" s="243"/>
      <c r="I132" s="243"/>
      <c r="J132" s="243"/>
      <c r="K132" s="243"/>
      <c r="L132" s="243"/>
      <c r="M132" s="243"/>
      <c r="N132" s="243"/>
      <c r="O132" s="243"/>
      <c r="P132" s="243"/>
      <c r="Q132" s="243"/>
      <c r="R132" s="243"/>
      <c r="S132" s="243"/>
    </row>
    <row r="133" spans="1:19">
      <c r="A133" s="243"/>
      <c r="B133" s="243"/>
      <c r="C133" s="243"/>
      <c r="D133" s="243"/>
      <c r="E133" s="286"/>
      <c r="F133" s="243"/>
      <c r="G133" s="243"/>
      <c r="H133" s="243"/>
      <c r="I133" s="243"/>
      <c r="J133" s="243"/>
      <c r="K133" s="243"/>
      <c r="L133" s="243"/>
      <c r="M133" s="243"/>
      <c r="N133" s="243"/>
      <c r="O133" s="243"/>
      <c r="P133" s="243"/>
      <c r="Q133" s="243"/>
      <c r="R133" s="243"/>
      <c r="S133" s="243"/>
    </row>
    <row r="134" spans="1:19">
      <c r="A134" s="243"/>
      <c r="B134" s="243"/>
      <c r="C134" s="243"/>
      <c r="D134" s="243"/>
      <c r="E134" s="286"/>
      <c r="F134" s="243"/>
      <c r="G134" s="243"/>
      <c r="H134" s="243"/>
      <c r="I134" s="243"/>
      <c r="J134" s="243"/>
      <c r="K134" s="243"/>
      <c r="L134" s="243"/>
      <c r="M134" s="243"/>
      <c r="N134" s="243"/>
      <c r="O134" s="243"/>
      <c r="P134" s="243"/>
      <c r="Q134" s="243"/>
      <c r="R134" s="243"/>
      <c r="S134" s="243"/>
    </row>
    <row r="135" spans="1:19">
      <c r="A135" s="243"/>
      <c r="B135" s="243"/>
      <c r="C135" s="243"/>
      <c r="D135" s="243"/>
      <c r="E135" s="286"/>
      <c r="F135" s="243"/>
      <c r="G135" s="243"/>
      <c r="H135" s="243"/>
      <c r="I135" s="243"/>
      <c r="J135" s="243"/>
      <c r="K135" s="243"/>
      <c r="L135" s="243"/>
      <c r="M135" s="243"/>
      <c r="N135" s="243"/>
      <c r="O135" s="243"/>
      <c r="P135" s="243"/>
      <c r="Q135" s="243"/>
      <c r="R135" s="243"/>
      <c r="S135" s="243"/>
    </row>
    <row r="136" spans="1:19">
      <c r="A136" s="243"/>
      <c r="B136" s="243"/>
      <c r="C136" s="243"/>
      <c r="D136" s="243"/>
      <c r="E136" s="286"/>
      <c r="F136" s="243"/>
      <c r="G136" s="243"/>
      <c r="H136" s="243"/>
      <c r="I136" s="243"/>
      <c r="J136" s="243"/>
      <c r="K136" s="243"/>
      <c r="L136" s="243"/>
      <c r="M136" s="243"/>
      <c r="N136" s="243"/>
      <c r="O136" s="243"/>
      <c r="P136" s="243"/>
      <c r="Q136" s="243"/>
      <c r="R136" s="243"/>
      <c r="S136" s="243"/>
    </row>
    <row r="137" spans="1:19">
      <c r="A137" s="243"/>
      <c r="B137" s="243"/>
      <c r="C137" s="243"/>
      <c r="D137" s="243"/>
      <c r="E137" s="286"/>
      <c r="F137" s="243"/>
      <c r="G137" s="243"/>
      <c r="H137" s="243"/>
      <c r="I137" s="243"/>
      <c r="J137" s="243"/>
      <c r="K137" s="243"/>
      <c r="L137" s="243"/>
      <c r="M137" s="243"/>
      <c r="N137" s="243"/>
      <c r="O137" s="243"/>
      <c r="P137" s="243"/>
      <c r="Q137" s="243"/>
      <c r="R137" s="243"/>
      <c r="S137" s="243"/>
    </row>
    <row r="138" spans="1:19">
      <c r="A138" s="243"/>
      <c r="B138" s="243"/>
      <c r="C138" s="243"/>
      <c r="D138" s="243"/>
      <c r="E138" s="286"/>
      <c r="F138" s="243"/>
      <c r="G138" s="243"/>
      <c r="H138" s="243"/>
      <c r="I138" s="243"/>
      <c r="J138" s="243"/>
      <c r="K138" s="243"/>
      <c r="L138" s="243"/>
      <c r="M138" s="243"/>
      <c r="N138" s="243"/>
      <c r="O138" s="243"/>
      <c r="P138" s="243"/>
      <c r="Q138" s="243"/>
      <c r="R138" s="243"/>
      <c r="S138" s="243"/>
    </row>
    <row r="139" spans="1:19">
      <c r="A139" s="243"/>
      <c r="B139" s="243"/>
      <c r="C139" s="243"/>
      <c r="D139" s="243"/>
      <c r="E139" s="286"/>
      <c r="F139" s="243"/>
      <c r="G139" s="243"/>
      <c r="H139" s="243"/>
      <c r="I139" s="243"/>
      <c r="J139" s="243"/>
      <c r="K139" s="243"/>
      <c r="L139" s="243"/>
      <c r="M139" s="243"/>
      <c r="N139" s="243"/>
      <c r="O139" s="243"/>
      <c r="P139" s="243"/>
      <c r="Q139" s="243"/>
      <c r="R139" s="243"/>
      <c r="S139" s="243"/>
    </row>
    <row r="140" spans="1:19">
      <c r="A140" s="243"/>
      <c r="B140" s="243"/>
      <c r="C140" s="243"/>
      <c r="D140" s="243"/>
      <c r="E140" s="286"/>
      <c r="F140" s="243"/>
      <c r="G140" s="243"/>
      <c r="H140" s="243"/>
      <c r="I140" s="243"/>
      <c r="J140" s="243"/>
      <c r="K140" s="243"/>
      <c r="L140" s="243"/>
      <c r="M140" s="243"/>
      <c r="N140" s="243"/>
      <c r="O140" s="243"/>
      <c r="P140" s="243"/>
      <c r="Q140" s="243"/>
      <c r="R140" s="243"/>
      <c r="S140" s="243"/>
    </row>
    <row r="141" spans="1:19">
      <c r="A141" s="243"/>
      <c r="B141" s="243"/>
      <c r="C141" s="243"/>
      <c r="D141" s="243"/>
      <c r="E141" s="286"/>
      <c r="F141" s="243"/>
      <c r="G141" s="243"/>
      <c r="H141" s="243"/>
      <c r="I141" s="243"/>
      <c r="J141" s="243"/>
      <c r="K141" s="243"/>
      <c r="L141" s="243"/>
      <c r="M141" s="243"/>
      <c r="N141" s="243"/>
      <c r="O141" s="243"/>
      <c r="P141" s="243"/>
      <c r="Q141" s="243"/>
      <c r="R141" s="243"/>
      <c r="S141" s="243"/>
    </row>
    <row r="142" spans="1:19">
      <c r="A142" s="243"/>
      <c r="B142" s="243"/>
      <c r="C142" s="243"/>
      <c r="D142" s="243"/>
      <c r="E142" s="286"/>
      <c r="F142" s="243"/>
      <c r="G142" s="243"/>
      <c r="H142" s="243"/>
      <c r="I142" s="243"/>
      <c r="J142" s="243"/>
      <c r="K142" s="243"/>
      <c r="L142" s="243"/>
      <c r="M142" s="243"/>
      <c r="N142" s="243"/>
      <c r="O142" s="243"/>
      <c r="P142" s="243"/>
      <c r="Q142" s="243"/>
      <c r="R142" s="243"/>
      <c r="S142" s="243"/>
    </row>
    <row r="143" spans="1:19">
      <c r="A143" s="243"/>
      <c r="B143" s="243"/>
      <c r="C143" s="243"/>
      <c r="D143" s="243"/>
      <c r="E143" s="286"/>
      <c r="F143" s="243"/>
      <c r="G143" s="243"/>
      <c r="H143" s="243"/>
      <c r="I143" s="243"/>
      <c r="J143" s="243"/>
      <c r="K143" s="243"/>
      <c r="L143" s="243"/>
      <c r="M143" s="243"/>
      <c r="N143" s="243"/>
      <c r="O143" s="243"/>
      <c r="P143" s="243"/>
      <c r="Q143" s="243"/>
      <c r="R143" s="243"/>
      <c r="S143" s="243"/>
    </row>
    <row r="144" spans="1:19">
      <c r="A144" s="243"/>
      <c r="B144" s="243"/>
      <c r="C144" s="243"/>
      <c r="D144" s="243"/>
      <c r="E144" s="286"/>
      <c r="F144" s="243"/>
      <c r="G144" s="243"/>
      <c r="H144" s="243"/>
      <c r="I144" s="243"/>
      <c r="J144" s="243"/>
      <c r="K144" s="243"/>
      <c r="L144" s="243"/>
      <c r="M144" s="243"/>
      <c r="N144" s="243"/>
      <c r="O144" s="243"/>
      <c r="P144" s="243"/>
      <c r="Q144" s="243"/>
      <c r="R144" s="243"/>
      <c r="S144" s="243"/>
    </row>
    <row r="145" spans="1:19">
      <c r="A145" s="243"/>
      <c r="B145" s="243"/>
      <c r="C145" s="243"/>
      <c r="D145" s="243"/>
      <c r="E145" s="286"/>
      <c r="F145" s="243"/>
      <c r="G145" s="243"/>
      <c r="H145" s="243"/>
      <c r="I145" s="243"/>
      <c r="J145" s="243"/>
      <c r="K145" s="243"/>
      <c r="L145" s="243"/>
      <c r="M145" s="243"/>
      <c r="N145" s="243"/>
      <c r="O145" s="243"/>
      <c r="P145" s="243"/>
      <c r="Q145" s="243"/>
      <c r="R145" s="243"/>
      <c r="S145" s="243"/>
    </row>
    <row r="146" spans="1:19">
      <c r="A146" s="243"/>
      <c r="B146" s="243"/>
      <c r="C146" s="243"/>
      <c r="D146" s="243"/>
      <c r="E146" s="286"/>
      <c r="F146" s="243"/>
      <c r="G146" s="243"/>
      <c r="H146" s="243"/>
      <c r="I146" s="243"/>
      <c r="J146" s="243"/>
      <c r="K146" s="243"/>
      <c r="L146" s="243"/>
      <c r="M146" s="243"/>
      <c r="N146" s="243"/>
      <c r="O146" s="243"/>
      <c r="P146" s="243"/>
      <c r="Q146" s="243"/>
      <c r="R146" s="243"/>
      <c r="S146" s="243"/>
    </row>
    <row r="147" spans="1:19">
      <c r="A147" s="243"/>
      <c r="B147" s="243"/>
      <c r="C147" s="243"/>
      <c r="D147" s="243"/>
      <c r="E147" s="286"/>
      <c r="F147" s="243"/>
      <c r="G147" s="243"/>
      <c r="H147" s="243"/>
      <c r="I147" s="243"/>
      <c r="J147" s="243"/>
      <c r="K147" s="243"/>
      <c r="L147" s="243"/>
      <c r="M147" s="243"/>
      <c r="N147" s="243"/>
      <c r="O147" s="243"/>
      <c r="P147" s="243"/>
      <c r="Q147" s="243"/>
      <c r="R147" s="243"/>
      <c r="S147" s="243"/>
    </row>
    <row r="148" spans="1:19">
      <c r="A148" s="243"/>
      <c r="B148" s="243"/>
      <c r="C148" s="243"/>
      <c r="D148" s="243"/>
      <c r="E148" s="286"/>
      <c r="F148" s="243"/>
      <c r="G148" s="243"/>
      <c r="H148" s="243"/>
      <c r="I148" s="243"/>
      <c r="J148" s="243"/>
      <c r="K148" s="243"/>
      <c r="L148" s="243"/>
      <c r="M148" s="243"/>
      <c r="N148" s="243"/>
      <c r="O148" s="243"/>
      <c r="P148" s="243"/>
      <c r="Q148" s="243"/>
      <c r="R148" s="243"/>
      <c r="S148" s="243"/>
    </row>
    <row r="149" spans="1:19">
      <c r="A149" s="243"/>
      <c r="B149" s="243"/>
      <c r="C149" s="243"/>
      <c r="D149" s="243"/>
      <c r="E149" s="286"/>
      <c r="F149" s="243"/>
      <c r="G149" s="243"/>
      <c r="H149" s="243"/>
      <c r="I149" s="243"/>
      <c r="J149" s="243"/>
      <c r="K149" s="243"/>
      <c r="L149" s="243"/>
      <c r="M149" s="243"/>
      <c r="N149" s="243"/>
      <c r="O149" s="243"/>
      <c r="P149" s="243"/>
      <c r="Q149" s="243"/>
      <c r="R149" s="243"/>
      <c r="S149" s="243"/>
    </row>
    <row r="150" spans="1:19">
      <c r="A150" s="243"/>
      <c r="B150" s="243"/>
      <c r="C150" s="243"/>
      <c r="D150" s="243"/>
      <c r="E150" s="286"/>
      <c r="F150" s="243"/>
      <c r="G150" s="243"/>
      <c r="H150" s="243"/>
      <c r="I150" s="243"/>
      <c r="J150" s="243"/>
      <c r="K150" s="243"/>
      <c r="L150" s="243"/>
      <c r="M150" s="243"/>
      <c r="N150" s="243"/>
      <c r="O150" s="243"/>
      <c r="P150" s="243"/>
      <c r="Q150" s="243"/>
      <c r="R150" s="243"/>
      <c r="S150" s="243"/>
    </row>
    <row r="151" spans="1:19">
      <c r="A151" s="243"/>
      <c r="B151" s="243"/>
      <c r="C151" s="243"/>
      <c r="D151" s="243"/>
      <c r="E151" s="286"/>
      <c r="F151" s="243"/>
      <c r="G151" s="243"/>
      <c r="H151" s="243"/>
      <c r="I151" s="243"/>
      <c r="J151" s="243"/>
      <c r="K151" s="243"/>
      <c r="L151" s="243"/>
      <c r="M151" s="243"/>
      <c r="N151" s="243"/>
      <c r="O151" s="243"/>
      <c r="P151" s="243"/>
      <c r="Q151" s="243"/>
      <c r="R151" s="243"/>
      <c r="S151" s="243"/>
    </row>
    <row r="152" spans="1:19">
      <c r="A152" s="243"/>
      <c r="B152" s="243"/>
      <c r="C152" s="243"/>
      <c r="D152" s="243"/>
      <c r="E152" s="286"/>
      <c r="F152" s="243"/>
      <c r="G152" s="243"/>
      <c r="H152" s="243"/>
      <c r="I152" s="243"/>
      <c r="J152" s="243"/>
      <c r="K152" s="243"/>
      <c r="L152" s="243"/>
      <c r="M152" s="243"/>
      <c r="N152" s="243"/>
      <c r="O152" s="243"/>
      <c r="P152" s="243"/>
      <c r="Q152" s="243"/>
      <c r="R152" s="243"/>
      <c r="S152" s="243"/>
    </row>
    <row r="153" spans="1:19">
      <c r="A153" s="243"/>
      <c r="B153" s="243"/>
      <c r="C153" s="243"/>
      <c r="D153" s="243"/>
      <c r="E153" s="286"/>
      <c r="F153" s="243"/>
      <c r="G153" s="243"/>
      <c r="H153" s="243"/>
      <c r="I153" s="243"/>
      <c r="J153" s="243"/>
      <c r="K153" s="243"/>
      <c r="L153" s="243"/>
      <c r="M153" s="243"/>
      <c r="N153" s="243"/>
      <c r="O153" s="243"/>
      <c r="P153" s="243"/>
      <c r="Q153" s="243"/>
      <c r="R153" s="243"/>
      <c r="S153" s="243"/>
    </row>
    <row r="154" spans="1:19">
      <c r="A154" s="243"/>
      <c r="B154" s="243"/>
      <c r="C154" s="243"/>
      <c r="D154" s="243"/>
      <c r="E154" s="286"/>
      <c r="F154" s="243"/>
      <c r="G154" s="243"/>
      <c r="H154" s="243"/>
      <c r="I154" s="243"/>
      <c r="J154" s="243"/>
      <c r="K154" s="243"/>
      <c r="L154" s="243"/>
      <c r="M154" s="243"/>
      <c r="N154" s="243"/>
      <c r="O154" s="243"/>
      <c r="P154" s="243"/>
      <c r="Q154" s="243"/>
      <c r="R154" s="243"/>
      <c r="S154" s="243"/>
    </row>
    <row r="155" spans="1:19">
      <c r="A155" s="243"/>
      <c r="B155" s="243"/>
      <c r="C155" s="243"/>
      <c r="D155" s="243"/>
      <c r="E155" s="286"/>
      <c r="F155" s="243"/>
      <c r="G155" s="243"/>
      <c r="H155" s="243"/>
      <c r="I155" s="243"/>
      <c r="J155" s="243"/>
      <c r="K155" s="243"/>
      <c r="L155" s="243"/>
      <c r="M155" s="243"/>
      <c r="N155" s="243"/>
      <c r="O155" s="243"/>
      <c r="P155" s="243"/>
      <c r="Q155" s="243"/>
      <c r="R155" s="243"/>
      <c r="S155" s="243"/>
    </row>
    <row r="156" spans="1:19">
      <c r="A156" s="243"/>
      <c r="B156" s="243"/>
      <c r="C156" s="243"/>
      <c r="D156" s="243"/>
      <c r="E156" s="286"/>
      <c r="F156" s="243"/>
      <c r="G156" s="243"/>
      <c r="H156" s="243"/>
      <c r="I156" s="243"/>
      <c r="J156" s="243"/>
      <c r="K156" s="243"/>
      <c r="L156" s="243"/>
      <c r="M156" s="243"/>
      <c r="N156" s="243"/>
      <c r="O156" s="243"/>
      <c r="P156" s="243"/>
      <c r="Q156" s="243"/>
      <c r="R156" s="243"/>
      <c r="S156" s="243"/>
    </row>
    <row r="157" spans="1:19">
      <c r="A157" s="243"/>
      <c r="B157" s="243"/>
      <c r="C157" s="243"/>
      <c r="D157" s="243"/>
      <c r="E157" s="286"/>
      <c r="F157" s="243"/>
      <c r="G157" s="243"/>
      <c r="H157" s="243"/>
      <c r="I157" s="243"/>
      <c r="J157" s="243"/>
      <c r="K157" s="243"/>
      <c r="L157" s="243"/>
      <c r="M157" s="243"/>
      <c r="N157" s="243"/>
      <c r="O157" s="243"/>
      <c r="P157" s="243"/>
      <c r="Q157" s="243"/>
      <c r="R157" s="243"/>
      <c r="S157" s="243"/>
    </row>
    <row r="158" spans="1:19">
      <c r="A158" s="243"/>
      <c r="B158" s="243"/>
      <c r="C158" s="243"/>
      <c r="D158" s="243"/>
      <c r="E158" s="286"/>
      <c r="F158" s="243"/>
      <c r="G158" s="243"/>
      <c r="H158" s="243"/>
      <c r="I158" s="243"/>
      <c r="J158" s="243"/>
      <c r="K158" s="243"/>
      <c r="L158" s="243"/>
      <c r="M158" s="243"/>
      <c r="N158" s="243"/>
      <c r="O158" s="243"/>
      <c r="P158" s="243"/>
      <c r="Q158" s="243"/>
      <c r="R158" s="243"/>
      <c r="S158" s="243"/>
    </row>
    <row r="159" spans="1:19">
      <c r="A159" s="243"/>
      <c r="B159" s="243"/>
      <c r="C159" s="243"/>
      <c r="D159" s="243"/>
      <c r="E159" s="286"/>
      <c r="F159" s="243"/>
      <c r="G159" s="243"/>
      <c r="H159" s="243"/>
      <c r="I159" s="243"/>
      <c r="J159" s="243"/>
      <c r="K159" s="243"/>
      <c r="L159" s="243"/>
      <c r="M159" s="243"/>
      <c r="N159" s="243"/>
      <c r="O159" s="243"/>
      <c r="P159" s="243"/>
      <c r="Q159" s="243"/>
      <c r="R159" s="243"/>
      <c r="S159" s="243"/>
    </row>
    <row r="160" spans="1:19">
      <c r="A160" s="243"/>
      <c r="B160" s="243"/>
      <c r="C160" s="243"/>
      <c r="D160" s="243"/>
      <c r="E160" s="286"/>
      <c r="F160" s="243"/>
      <c r="G160" s="243"/>
      <c r="H160" s="243"/>
      <c r="I160" s="243"/>
      <c r="J160" s="243"/>
      <c r="K160" s="243"/>
      <c r="L160" s="243"/>
      <c r="M160" s="243"/>
      <c r="N160" s="243"/>
      <c r="O160" s="243"/>
      <c r="P160" s="243"/>
      <c r="Q160" s="243"/>
      <c r="R160" s="243"/>
      <c r="S160" s="243"/>
    </row>
    <row r="161" spans="1:19">
      <c r="A161" s="243"/>
      <c r="B161" s="243"/>
      <c r="C161" s="243"/>
      <c r="D161" s="243"/>
      <c r="E161" s="286"/>
      <c r="F161" s="243"/>
      <c r="G161" s="243"/>
      <c r="H161" s="243"/>
      <c r="I161" s="243"/>
      <c r="J161" s="243"/>
      <c r="K161" s="243"/>
      <c r="L161" s="243"/>
      <c r="M161" s="243"/>
      <c r="N161" s="243"/>
      <c r="O161" s="243"/>
      <c r="P161" s="243"/>
      <c r="Q161" s="243"/>
      <c r="R161" s="243"/>
      <c r="S161" s="243"/>
    </row>
    <row r="162" spans="1:19">
      <c r="A162" s="243"/>
      <c r="B162" s="243"/>
      <c r="C162" s="243"/>
      <c r="D162" s="243"/>
      <c r="E162" s="286"/>
      <c r="F162" s="243"/>
      <c r="G162" s="243"/>
      <c r="H162" s="243"/>
      <c r="I162" s="243"/>
      <c r="J162" s="243"/>
      <c r="K162" s="243"/>
      <c r="L162" s="243"/>
      <c r="M162" s="243"/>
      <c r="N162" s="243"/>
      <c r="O162" s="243"/>
      <c r="P162" s="243"/>
      <c r="Q162" s="243"/>
      <c r="R162" s="243"/>
      <c r="S162" s="243"/>
    </row>
    <row r="163" spans="1:19">
      <c r="A163" s="243"/>
      <c r="B163" s="243"/>
      <c r="C163" s="243"/>
      <c r="D163" s="243"/>
      <c r="E163" s="286"/>
      <c r="F163" s="243"/>
      <c r="G163" s="243"/>
      <c r="H163" s="243"/>
      <c r="I163" s="243"/>
      <c r="J163" s="243"/>
      <c r="K163" s="243"/>
      <c r="L163" s="243"/>
      <c r="M163" s="243"/>
      <c r="N163" s="243"/>
      <c r="O163" s="243"/>
      <c r="P163" s="243"/>
      <c r="Q163" s="243"/>
      <c r="R163" s="243"/>
      <c r="S163" s="243"/>
    </row>
    <row r="164" spans="1:19">
      <c r="A164" s="243"/>
      <c r="B164" s="243"/>
      <c r="C164" s="243"/>
      <c r="D164" s="243"/>
      <c r="E164" s="286"/>
      <c r="F164" s="243"/>
      <c r="G164" s="243"/>
      <c r="H164" s="243"/>
      <c r="I164" s="243"/>
      <c r="J164" s="243"/>
      <c r="K164" s="243"/>
      <c r="L164" s="243"/>
      <c r="M164" s="243"/>
      <c r="N164" s="243"/>
      <c r="O164" s="243"/>
      <c r="P164" s="243"/>
      <c r="Q164" s="243"/>
      <c r="R164" s="243"/>
      <c r="S164" s="243"/>
    </row>
    <row r="165" spans="1:19">
      <c r="A165" s="243"/>
      <c r="B165" s="243"/>
      <c r="C165" s="243"/>
      <c r="D165" s="243"/>
      <c r="E165" s="286"/>
      <c r="F165" s="243"/>
      <c r="G165" s="243"/>
      <c r="H165" s="243"/>
      <c r="I165" s="243"/>
      <c r="J165" s="243"/>
      <c r="K165" s="243"/>
      <c r="L165" s="243"/>
      <c r="M165" s="243"/>
      <c r="N165" s="243"/>
      <c r="O165" s="243"/>
      <c r="P165" s="243"/>
      <c r="Q165" s="243"/>
      <c r="R165" s="243"/>
      <c r="S165" s="243"/>
    </row>
    <row r="166" spans="1:19">
      <c r="A166" s="243"/>
      <c r="B166" s="243"/>
      <c r="C166" s="243"/>
      <c r="D166" s="243"/>
      <c r="E166" s="286"/>
      <c r="F166" s="243"/>
      <c r="G166" s="243"/>
      <c r="H166" s="243"/>
      <c r="I166" s="243"/>
      <c r="J166" s="243"/>
      <c r="K166" s="243"/>
      <c r="L166" s="243"/>
      <c r="M166" s="243"/>
      <c r="N166" s="243"/>
      <c r="O166" s="243"/>
      <c r="P166" s="243"/>
      <c r="Q166" s="243"/>
      <c r="R166" s="243"/>
      <c r="S166" s="243"/>
    </row>
    <row r="167" spans="1:19">
      <c r="A167" s="243"/>
      <c r="B167" s="243"/>
      <c r="C167" s="243"/>
      <c r="D167" s="243"/>
      <c r="E167" s="286"/>
      <c r="F167" s="243"/>
      <c r="G167" s="243"/>
      <c r="H167" s="243"/>
      <c r="I167" s="243"/>
      <c r="J167" s="243"/>
      <c r="K167" s="243"/>
      <c r="L167" s="243"/>
      <c r="M167" s="243"/>
      <c r="N167" s="243"/>
      <c r="O167" s="243"/>
      <c r="P167" s="243"/>
      <c r="Q167" s="243"/>
      <c r="R167" s="243"/>
      <c r="S167" s="243"/>
    </row>
    <row r="168" spans="1:19">
      <c r="A168" s="243"/>
      <c r="B168" s="243"/>
      <c r="C168" s="243"/>
      <c r="D168" s="243"/>
      <c r="E168" s="286"/>
      <c r="F168" s="243"/>
      <c r="G168" s="243"/>
      <c r="H168" s="243"/>
      <c r="I168" s="243"/>
      <c r="J168" s="243"/>
      <c r="K168" s="243"/>
      <c r="L168" s="243"/>
      <c r="M168" s="243"/>
      <c r="N168" s="243"/>
      <c r="O168" s="243"/>
      <c r="P168" s="243"/>
      <c r="Q168" s="243"/>
      <c r="R168" s="243"/>
      <c r="S168" s="243"/>
    </row>
    <row r="169" spans="1:19">
      <c r="A169" s="243"/>
      <c r="B169" s="243"/>
      <c r="C169" s="243"/>
      <c r="D169" s="243"/>
      <c r="E169" s="286"/>
      <c r="F169" s="243"/>
      <c r="G169" s="243"/>
      <c r="H169" s="243"/>
      <c r="I169" s="243"/>
      <c r="J169" s="243"/>
      <c r="K169" s="243"/>
      <c r="L169" s="243"/>
      <c r="M169" s="243"/>
      <c r="N169" s="243"/>
      <c r="O169" s="243"/>
      <c r="P169" s="243"/>
      <c r="Q169" s="243"/>
      <c r="R169" s="243"/>
      <c r="S169" s="243"/>
    </row>
    <row r="170" spans="1:19">
      <c r="A170" s="243"/>
      <c r="B170" s="243"/>
      <c r="C170" s="243"/>
      <c r="D170" s="243"/>
      <c r="E170" s="286"/>
      <c r="F170" s="243"/>
      <c r="G170" s="243"/>
      <c r="H170" s="243"/>
      <c r="I170" s="243"/>
      <c r="J170" s="243"/>
      <c r="K170" s="243"/>
      <c r="L170" s="243"/>
      <c r="M170" s="243"/>
      <c r="N170" s="243"/>
      <c r="O170" s="243"/>
      <c r="P170" s="243"/>
      <c r="Q170" s="243"/>
      <c r="R170" s="243"/>
      <c r="S170" s="243"/>
    </row>
    <row r="171" spans="1:19">
      <c r="A171" s="243"/>
      <c r="B171" s="243"/>
      <c r="C171" s="243"/>
      <c r="D171" s="243"/>
      <c r="E171" s="286"/>
      <c r="F171" s="243"/>
      <c r="G171" s="243"/>
      <c r="H171" s="243"/>
      <c r="I171" s="243"/>
      <c r="J171" s="243"/>
      <c r="K171" s="243"/>
      <c r="L171" s="243"/>
      <c r="M171" s="243"/>
      <c r="N171" s="243"/>
      <c r="O171" s="243"/>
      <c r="P171" s="243"/>
      <c r="Q171" s="243"/>
      <c r="R171" s="243"/>
      <c r="S171" s="243"/>
    </row>
    <row r="172" spans="1:19">
      <c r="A172" s="243"/>
      <c r="B172" s="243"/>
      <c r="C172" s="243"/>
      <c r="D172" s="243"/>
      <c r="E172" s="286"/>
      <c r="F172" s="243"/>
      <c r="G172" s="243"/>
      <c r="H172" s="243"/>
      <c r="I172" s="243"/>
      <c r="J172" s="243"/>
      <c r="K172" s="243"/>
      <c r="L172" s="243"/>
      <c r="M172" s="243"/>
      <c r="N172" s="243"/>
      <c r="O172" s="243"/>
      <c r="P172" s="243"/>
      <c r="Q172" s="243"/>
      <c r="R172" s="243"/>
      <c r="S172" s="243"/>
    </row>
    <row r="173" spans="1:19">
      <c r="A173" s="243"/>
      <c r="B173" s="243"/>
      <c r="C173" s="243"/>
      <c r="D173" s="243"/>
      <c r="E173" s="286"/>
      <c r="F173" s="243"/>
      <c r="G173" s="243"/>
      <c r="H173" s="243"/>
      <c r="I173" s="243"/>
      <c r="J173" s="243"/>
      <c r="K173" s="243"/>
      <c r="L173" s="243"/>
      <c r="M173" s="243"/>
      <c r="N173" s="243"/>
      <c r="O173" s="243"/>
      <c r="P173" s="243"/>
      <c r="Q173" s="243"/>
      <c r="R173" s="243"/>
      <c r="S173" s="243"/>
    </row>
    <row r="174" spans="1:19">
      <c r="A174" s="243"/>
      <c r="B174" s="243"/>
      <c r="C174" s="243"/>
      <c r="D174" s="243"/>
      <c r="E174" s="286"/>
      <c r="F174" s="243"/>
      <c r="G174" s="243"/>
      <c r="H174" s="243"/>
      <c r="I174" s="243"/>
      <c r="J174" s="243"/>
      <c r="K174" s="243"/>
      <c r="L174" s="243"/>
      <c r="M174" s="243"/>
      <c r="N174" s="243"/>
      <c r="O174" s="243"/>
      <c r="P174" s="243"/>
      <c r="Q174" s="243"/>
      <c r="R174" s="243"/>
      <c r="S174" s="243"/>
    </row>
    <row r="175" spans="1:19">
      <c r="A175" s="243"/>
      <c r="B175" s="243"/>
      <c r="C175" s="243"/>
      <c r="D175" s="243"/>
      <c r="E175" s="286"/>
      <c r="F175" s="243"/>
      <c r="G175" s="243"/>
      <c r="H175" s="243"/>
      <c r="I175" s="243"/>
      <c r="J175" s="243"/>
      <c r="K175" s="243"/>
      <c r="L175" s="243"/>
      <c r="M175" s="243"/>
      <c r="N175" s="243"/>
      <c r="O175" s="243"/>
      <c r="P175" s="243"/>
      <c r="Q175" s="243"/>
      <c r="R175" s="243"/>
      <c r="S175" s="243"/>
    </row>
    <row r="176" spans="1:19">
      <c r="A176" s="243"/>
      <c r="B176" s="243"/>
      <c r="C176" s="243"/>
      <c r="D176" s="243"/>
      <c r="E176" s="286"/>
      <c r="F176" s="243"/>
      <c r="G176" s="243"/>
      <c r="H176" s="243"/>
      <c r="I176" s="243"/>
      <c r="J176" s="243"/>
      <c r="K176" s="243"/>
      <c r="L176" s="243"/>
      <c r="M176" s="243"/>
      <c r="N176" s="243"/>
      <c r="O176" s="243"/>
      <c r="P176" s="243"/>
      <c r="Q176" s="243"/>
      <c r="R176" s="243"/>
      <c r="S176" s="243"/>
    </row>
    <row r="177" spans="1:19">
      <c r="A177" s="243"/>
      <c r="B177" s="243"/>
      <c r="C177" s="243"/>
      <c r="D177" s="243"/>
      <c r="E177" s="286"/>
      <c r="F177" s="243"/>
      <c r="G177" s="243"/>
      <c r="H177" s="243"/>
      <c r="I177" s="243"/>
      <c r="J177" s="243"/>
      <c r="K177" s="243"/>
      <c r="L177" s="243"/>
      <c r="M177" s="243"/>
      <c r="N177" s="243"/>
      <c r="O177" s="243"/>
      <c r="P177" s="243"/>
      <c r="Q177" s="243"/>
      <c r="R177" s="243"/>
      <c r="S177" s="243"/>
    </row>
    <row r="178" spans="1:19">
      <c r="A178" s="243"/>
      <c r="B178" s="243"/>
      <c r="C178" s="243"/>
      <c r="D178" s="243"/>
      <c r="E178" s="286"/>
      <c r="F178" s="243"/>
      <c r="G178" s="243"/>
      <c r="H178" s="243"/>
      <c r="I178" s="243"/>
      <c r="J178" s="243"/>
      <c r="K178" s="243"/>
      <c r="L178" s="243"/>
      <c r="M178" s="243"/>
      <c r="N178" s="243"/>
      <c r="O178" s="243"/>
      <c r="P178" s="243"/>
      <c r="Q178" s="243"/>
      <c r="R178" s="243"/>
      <c r="S178" s="243"/>
    </row>
    <row r="179" spans="1:19">
      <c r="A179" s="243"/>
      <c r="B179" s="243"/>
      <c r="C179" s="243"/>
      <c r="D179" s="243"/>
      <c r="E179" s="286"/>
      <c r="F179" s="243"/>
      <c r="G179" s="243"/>
      <c r="H179" s="243"/>
      <c r="I179" s="243"/>
      <c r="J179" s="243"/>
      <c r="K179" s="243"/>
      <c r="L179" s="243"/>
      <c r="M179" s="243"/>
      <c r="N179" s="243"/>
      <c r="O179" s="243"/>
      <c r="P179" s="243"/>
      <c r="Q179" s="243"/>
      <c r="R179" s="243"/>
      <c r="S179" s="243"/>
    </row>
    <row r="180" spans="1:19">
      <c r="A180" s="243"/>
      <c r="B180" s="243"/>
      <c r="C180" s="243"/>
      <c r="D180" s="243"/>
      <c r="E180" s="286"/>
      <c r="F180" s="243"/>
      <c r="G180" s="243"/>
      <c r="H180" s="243"/>
      <c r="I180" s="243"/>
      <c r="J180" s="243"/>
      <c r="K180" s="243"/>
      <c r="L180" s="243"/>
      <c r="M180" s="243"/>
      <c r="N180" s="243"/>
      <c r="O180" s="243"/>
      <c r="P180" s="243"/>
      <c r="Q180" s="243"/>
      <c r="R180" s="243"/>
      <c r="S180" s="243"/>
    </row>
    <row r="181" spans="1:19">
      <c r="A181" s="243"/>
      <c r="B181" s="243"/>
      <c r="C181" s="243"/>
      <c r="D181" s="243"/>
      <c r="E181" s="286"/>
      <c r="F181" s="243"/>
      <c r="G181" s="243"/>
      <c r="H181" s="243"/>
      <c r="I181" s="243"/>
      <c r="J181" s="243"/>
      <c r="K181" s="243"/>
      <c r="L181" s="243"/>
      <c r="M181" s="243"/>
      <c r="N181" s="243"/>
      <c r="O181" s="243"/>
      <c r="P181" s="243"/>
      <c r="Q181" s="243"/>
      <c r="R181" s="243"/>
      <c r="S181" s="243"/>
    </row>
    <row r="182" spans="1:19">
      <c r="A182" s="243"/>
      <c r="B182" s="243"/>
      <c r="C182" s="243"/>
      <c r="D182" s="243"/>
      <c r="E182" s="286"/>
      <c r="F182" s="243"/>
      <c r="G182" s="243"/>
      <c r="H182" s="243"/>
      <c r="I182" s="243"/>
      <c r="J182" s="243"/>
      <c r="K182" s="243"/>
      <c r="L182" s="243"/>
      <c r="M182" s="243"/>
      <c r="N182" s="243"/>
      <c r="O182" s="243"/>
      <c r="P182" s="243"/>
      <c r="Q182" s="243"/>
      <c r="R182" s="243"/>
      <c r="S182" s="243"/>
    </row>
    <row r="183" spans="1:19">
      <c r="A183" s="243"/>
      <c r="B183" s="243"/>
      <c r="C183" s="243"/>
      <c r="D183" s="243"/>
      <c r="E183" s="286"/>
      <c r="F183" s="243"/>
      <c r="G183" s="243"/>
      <c r="H183" s="243"/>
      <c r="I183" s="243"/>
      <c r="J183" s="243"/>
      <c r="K183" s="243"/>
      <c r="L183" s="243"/>
      <c r="M183" s="243"/>
      <c r="N183" s="243"/>
      <c r="O183" s="243"/>
      <c r="P183" s="243"/>
      <c r="Q183" s="243"/>
      <c r="R183" s="243"/>
      <c r="S183" s="243"/>
    </row>
    <row r="184" spans="1:19">
      <c r="A184" s="243"/>
      <c r="B184" s="243"/>
      <c r="C184" s="243"/>
      <c r="D184" s="243"/>
      <c r="E184" s="286"/>
      <c r="F184" s="243"/>
      <c r="G184" s="243"/>
      <c r="H184" s="243"/>
      <c r="I184" s="243"/>
      <c r="J184" s="243"/>
      <c r="K184" s="243"/>
      <c r="L184" s="243"/>
      <c r="M184" s="243"/>
      <c r="N184" s="243"/>
      <c r="O184" s="243"/>
      <c r="P184" s="243"/>
      <c r="Q184" s="243"/>
      <c r="R184" s="243"/>
      <c r="S184" s="243"/>
    </row>
    <row r="185" spans="1:19">
      <c r="A185" s="243"/>
      <c r="B185" s="243"/>
      <c r="C185" s="243"/>
      <c r="D185" s="243"/>
      <c r="E185" s="286"/>
      <c r="F185" s="243"/>
      <c r="G185" s="243"/>
      <c r="H185" s="243"/>
      <c r="I185" s="243"/>
      <c r="J185" s="243"/>
      <c r="K185" s="243"/>
      <c r="L185" s="243"/>
      <c r="M185" s="243"/>
      <c r="N185" s="243"/>
      <c r="O185" s="243"/>
      <c r="P185" s="243"/>
      <c r="Q185" s="243"/>
      <c r="R185" s="243"/>
      <c r="S185" s="243"/>
    </row>
    <row r="186" spans="1:19">
      <c r="A186" s="243"/>
      <c r="B186" s="243"/>
      <c r="C186" s="243"/>
      <c r="D186" s="243"/>
      <c r="E186" s="286"/>
      <c r="F186" s="243"/>
      <c r="G186" s="243"/>
      <c r="H186" s="243"/>
      <c r="I186" s="243"/>
      <c r="J186" s="243"/>
      <c r="K186" s="243"/>
      <c r="L186" s="243"/>
      <c r="M186" s="243"/>
      <c r="N186" s="243"/>
      <c r="O186" s="243"/>
      <c r="P186" s="243"/>
      <c r="Q186" s="243"/>
      <c r="R186" s="243"/>
      <c r="S186" s="243"/>
    </row>
    <row r="187" spans="1:19">
      <c r="A187" s="243"/>
      <c r="B187" s="243"/>
      <c r="C187" s="243"/>
      <c r="D187" s="243"/>
      <c r="E187" s="286"/>
      <c r="F187" s="243"/>
      <c r="G187" s="243"/>
      <c r="H187" s="243"/>
      <c r="I187" s="243"/>
      <c r="J187" s="243"/>
      <c r="K187" s="243"/>
      <c r="L187" s="243"/>
      <c r="M187" s="243"/>
      <c r="N187" s="243"/>
      <c r="O187" s="243"/>
      <c r="P187" s="243"/>
      <c r="Q187" s="243"/>
      <c r="R187" s="243"/>
      <c r="S187" s="243"/>
    </row>
    <row r="188" spans="1:19">
      <c r="A188" s="243"/>
      <c r="B188" s="243"/>
      <c r="C188" s="243"/>
      <c r="D188" s="243"/>
      <c r="E188" s="286"/>
      <c r="F188" s="243"/>
      <c r="G188" s="243"/>
      <c r="H188" s="243"/>
      <c r="I188" s="243"/>
      <c r="J188" s="243"/>
      <c r="K188" s="243"/>
      <c r="L188" s="243"/>
      <c r="M188" s="243"/>
      <c r="N188" s="243"/>
      <c r="O188" s="243"/>
      <c r="P188" s="243"/>
      <c r="Q188" s="243"/>
      <c r="R188" s="243"/>
      <c r="S188" s="243"/>
    </row>
    <row r="189" spans="1:19">
      <c r="A189" s="243"/>
      <c r="B189" s="243"/>
      <c r="C189" s="243"/>
      <c r="D189" s="243"/>
      <c r="E189" s="286"/>
      <c r="F189" s="243"/>
      <c r="G189" s="243"/>
      <c r="H189" s="243"/>
      <c r="I189" s="243"/>
      <c r="J189" s="243"/>
      <c r="K189" s="243"/>
      <c r="L189" s="243"/>
      <c r="M189" s="243"/>
      <c r="N189" s="243"/>
      <c r="O189" s="243"/>
      <c r="P189" s="243"/>
      <c r="Q189" s="243"/>
      <c r="R189" s="243"/>
      <c r="S189" s="243"/>
    </row>
    <row r="190" spans="1:19">
      <c r="A190" s="243"/>
      <c r="B190" s="243"/>
      <c r="C190" s="243"/>
      <c r="D190" s="243"/>
      <c r="E190" s="286"/>
      <c r="F190" s="243"/>
      <c r="G190" s="243"/>
      <c r="H190" s="243"/>
      <c r="I190" s="243"/>
      <c r="J190" s="243"/>
      <c r="K190" s="243"/>
      <c r="L190" s="243"/>
      <c r="M190" s="243"/>
      <c r="N190" s="243"/>
      <c r="O190" s="243"/>
      <c r="P190" s="243"/>
      <c r="Q190" s="243"/>
      <c r="R190" s="243"/>
      <c r="S190" s="243"/>
    </row>
    <row r="191" spans="1:19">
      <c r="A191" s="243"/>
      <c r="B191" s="243"/>
      <c r="C191" s="243"/>
      <c r="D191" s="243"/>
      <c r="E191" s="286"/>
      <c r="F191" s="243"/>
      <c r="G191" s="243"/>
      <c r="H191" s="243"/>
      <c r="I191" s="243"/>
      <c r="J191" s="243"/>
      <c r="K191" s="243"/>
      <c r="L191" s="243"/>
      <c r="M191" s="243"/>
      <c r="N191" s="243"/>
      <c r="O191" s="243"/>
      <c r="P191" s="243"/>
      <c r="Q191" s="243"/>
      <c r="R191" s="243"/>
      <c r="S191" s="243"/>
    </row>
    <row r="192" spans="1:19">
      <c r="A192" s="243"/>
      <c r="B192" s="243"/>
      <c r="C192" s="243"/>
      <c r="D192" s="243"/>
      <c r="E192" s="286"/>
      <c r="F192" s="243"/>
      <c r="G192" s="243"/>
      <c r="H192" s="243"/>
      <c r="I192" s="243"/>
      <c r="J192" s="243"/>
      <c r="K192" s="243"/>
      <c r="L192" s="243"/>
      <c r="M192" s="243"/>
      <c r="N192" s="243"/>
      <c r="O192" s="243"/>
      <c r="P192" s="243"/>
      <c r="Q192" s="243"/>
      <c r="R192" s="243"/>
      <c r="S192" s="243"/>
    </row>
    <row r="193" spans="1:19">
      <c r="A193" s="243"/>
      <c r="B193" s="243"/>
      <c r="C193" s="243"/>
      <c r="D193" s="243"/>
      <c r="E193" s="286"/>
      <c r="F193" s="243"/>
      <c r="G193" s="243"/>
      <c r="H193" s="243"/>
      <c r="I193" s="243"/>
      <c r="J193" s="243"/>
      <c r="K193" s="243"/>
      <c r="L193" s="243"/>
      <c r="M193" s="243"/>
      <c r="N193" s="243"/>
      <c r="O193" s="243"/>
      <c r="P193" s="243"/>
      <c r="Q193" s="243"/>
      <c r="R193" s="243"/>
      <c r="S193" s="243"/>
    </row>
    <row r="194" spans="1:19">
      <c r="A194" s="243"/>
      <c r="B194" s="243"/>
      <c r="C194" s="243"/>
      <c r="D194" s="243"/>
      <c r="E194" s="286"/>
      <c r="F194" s="243"/>
      <c r="G194" s="243"/>
      <c r="H194" s="243"/>
      <c r="I194" s="243"/>
      <c r="J194" s="243"/>
      <c r="K194" s="243"/>
      <c r="L194" s="243"/>
      <c r="M194" s="243"/>
      <c r="N194" s="243"/>
      <c r="O194" s="243"/>
      <c r="P194" s="243"/>
      <c r="Q194" s="243"/>
      <c r="R194" s="243"/>
      <c r="S194" s="243"/>
    </row>
    <row r="195" spans="1:19">
      <c r="A195" s="243"/>
      <c r="B195" s="243"/>
      <c r="C195" s="243"/>
      <c r="D195" s="243"/>
      <c r="E195" s="286"/>
      <c r="F195" s="243"/>
      <c r="G195" s="243"/>
      <c r="H195" s="243"/>
      <c r="I195" s="243"/>
      <c r="J195" s="243"/>
      <c r="K195" s="243"/>
      <c r="L195" s="243"/>
      <c r="M195" s="243"/>
      <c r="N195" s="243"/>
      <c r="O195" s="243"/>
      <c r="P195" s="243"/>
      <c r="Q195" s="243"/>
      <c r="R195" s="243"/>
      <c r="S195" s="243"/>
    </row>
    <row r="196" spans="1:19">
      <c r="A196" s="243"/>
      <c r="B196" s="243"/>
      <c r="C196" s="243"/>
      <c r="D196" s="243"/>
      <c r="E196" s="286"/>
      <c r="F196" s="243"/>
      <c r="G196" s="243"/>
      <c r="H196" s="243"/>
      <c r="I196" s="243"/>
      <c r="J196" s="243"/>
      <c r="K196" s="243"/>
      <c r="L196" s="243"/>
      <c r="M196" s="243"/>
      <c r="N196" s="243"/>
      <c r="O196" s="243"/>
      <c r="P196" s="243"/>
      <c r="Q196" s="243"/>
      <c r="R196" s="243"/>
      <c r="S196" s="243"/>
    </row>
    <row r="197" spans="1:19">
      <c r="A197" s="243"/>
      <c r="B197" s="243"/>
      <c r="C197" s="243"/>
      <c r="D197" s="243"/>
      <c r="E197" s="286"/>
      <c r="F197" s="243"/>
      <c r="G197" s="243"/>
      <c r="H197" s="243"/>
      <c r="I197" s="243"/>
      <c r="J197" s="243"/>
      <c r="K197" s="243"/>
      <c r="L197" s="243"/>
      <c r="M197" s="243"/>
      <c r="N197" s="243"/>
      <c r="O197" s="243"/>
      <c r="P197" s="243"/>
      <c r="Q197" s="243"/>
      <c r="R197" s="243"/>
      <c r="S197" s="243"/>
    </row>
    <row r="198" spans="1:19">
      <c r="A198" s="243"/>
      <c r="B198" s="243"/>
      <c r="C198" s="243"/>
      <c r="D198" s="243"/>
      <c r="E198" s="286"/>
      <c r="F198" s="243"/>
      <c r="G198" s="243"/>
      <c r="H198" s="243"/>
      <c r="I198" s="243"/>
      <c r="J198" s="243"/>
      <c r="K198" s="243"/>
      <c r="L198" s="243"/>
      <c r="M198" s="243"/>
      <c r="N198" s="243"/>
      <c r="O198" s="243"/>
      <c r="P198" s="243"/>
      <c r="Q198" s="243"/>
      <c r="R198" s="243"/>
      <c r="S198" s="243"/>
    </row>
    <row r="199" spans="1:19">
      <c r="A199" s="243"/>
      <c r="B199" s="243"/>
      <c r="C199" s="243"/>
      <c r="D199" s="243"/>
      <c r="E199" s="286"/>
      <c r="F199" s="243"/>
      <c r="G199" s="243"/>
      <c r="H199" s="243"/>
      <c r="I199" s="243"/>
      <c r="J199" s="243"/>
      <c r="K199" s="243"/>
      <c r="L199" s="243"/>
      <c r="M199" s="243"/>
      <c r="N199" s="243"/>
      <c r="O199" s="243"/>
      <c r="P199" s="243"/>
      <c r="Q199" s="243"/>
      <c r="R199" s="243"/>
      <c r="S199" s="243"/>
    </row>
    <row r="200" spans="1:19">
      <c r="A200" s="243"/>
      <c r="B200" s="243"/>
      <c r="C200" s="243"/>
      <c r="D200" s="243"/>
      <c r="E200" s="286"/>
      <c r="F200" s="243"/>
      <c r="G200" s="243"/>
      <c r="H200" s="243"/>
      <c r="I200" s="243"/>
      <c r="J200" s="243"/>
      <c r="K200" s="243"/>
      <c r="L200" s="243"/>
      <c r="M200" s="243"/>
      <c r="N200" s="243"/>
      <c r="O200" s="243"/>
      <c r="P200" s="243"/>
      <c r="Q200" s="243"/>
      <c r="R200" s="243"/>
      <c r="S200" s="243"/>
    </row>
    <row r="201" spans="1:19">
      <c r="A201" s="243"/>
      <c r="B201" s="243"/>
      <c r="C201" s="243"/>
      <c r="D201" s="243"/>
      <c r="E201" s="286"/>
      <c r="F201" s="243"/>
      <c r="G201" s="243"/>
      <c r="H201" s="243"/>
      <c r="I201" s="243"/>
      <c r="J201" s="243"/>
      <c r="K201" s="243"/>
      <c r="L201" s="243"/>
      <c r="M201" s="243"/>
      <c r="N201" s="243"/>
      <c r="O201" s="243"/>
      <c r="P201" s="243"/>
      <c r="Q201" s="243"/>
      <c r="R201" s="243"/>
      <c r="S201" s="243"/>
    </row>
    <row r="202" spans="1:19">
      <c r="A202" s="243"/>
      <c r="B202" s="243"/>
      <c r="C202" s="243"/>
      <c r="D202" s="243"/>
      <c r="E202" s="286"/>
      <c r="F202" s="243"/>
      <c r="G202" s="243"/>
      <c r="H202" s="243"/>
      <c r="I202" s="243"/>
      <c r="J202" s="243"/>
      <c r="K202" s="243"/>
      <c r="L202" s="243"/>
      <c r="M202" s="243"/>
      <c r="N202" s="243"/>
      <c r="O202" s="243"/>
      <c r="P202" s="243"/>
      <c r="Q202" s="243"/>
      <c r="R202" s="243"/>
      <c r="S202" s="243"/>
    </row>
    <row r="203" spans="1:19">
      <c r="A203" s="243"/>
      <c r="B203" s="243"/>
      <c r="C203" s="243"/>
      <c r="D203" s="243"/>
      <c r="E203" s="286"/>
      <c r="F203" s="243"/>
      <c r="G203" s="243"/>
      <c r="H203" s="243"/>
      <c r="I203" s="243"/>
      <c r="J203" s="243"/>
      <c r="K203" s="243"/>
      <c r="L203" s="243"/>
      <c r="M203" s="243"/>
      <c r="N203" s="243"/>
      <c r="O203" s="243"/>
      <c r="P203" s="243"/>
      <c r="Q203" s="243"/>
      <c r="R203" s="243"/>
      <c r="S203" s="243"/>
    </row>
    <row r="204" spans="1:19">
      <c r="A204" s="243"/>
      <c r="B204" s="243"/>
      <c r="C204" s="243"/>
      <c r="D204" s="243"/>
      <c r="E204" s="286"/>
      <c r="F204" s="243"/>
      <c r="G204" s="243"/>
      <c r="H204" s="243"/>
      <c r="I204" s="243"/>
      <c r="J204" s="243"/>
      <c r="K204" s="243"/>
      <c r="L204" s="243"/>
      <c r="M204" s="243"/>
      <c r="N204" s="243"/>
      <c r="O204" s="243"/>
      <c r="P204" s="243"/>
      <c r="Q204" s="243"/>
      <c r="R204" s="243"/>
      <c r="S204" s="243"/>
    </row>
    <row r="205" spans="1:19">
      <c r="A205" s="243"/>
      <c r="B205" s="243"/>
      <c r="C205" s="243"/>
      <c r="D205" s="243"/>
      <c r="E205" s="286"/>
      <c r="F205" s="243"/>
      <c r="G205" s="243"/>
      <c r="H205" s="243"/>
      <c r="I205" s="243"/>
      <c r="J205" s="243"/>
      <c r="K205" s="243"/>
      <c r="L205" s="243"/>
      <c r="M205" s="243"/>
      <c r="N205" s="243"/>
      <c r="O205" s="243"/>
      <c r="P205" s="243"/>
      <c r="Q205" s="243"/>
      <c r="R205" s="243"/>
      <c r="S205" s="243"/>
    </row>
    <row r="206" spans="1:19">
      <c r="A206" s="243"/>
      <c r="B206" s="243"/>
      <c r="C206" s="243"/>
      <c r="D206" s="243"/>
      <c r="E206" s="286"/>
      <c r="F206" s="243"/>
      <c r="G206" s="243"/>
      <c r="H206" s="243"/>
      <c r="I206" s="243"/>
      <c r="J206" s="243"/>
      <c r="K206" s="243"/>
      <c r="L206" s="243"/>
      <c r="M206" s="243"/>
      <c r="N206" s="243"/>
      <c r="O206" s="243"/>
      <c r="P206" s="243"/>
      <c r="Q206" s="243"/>
      <c r="R206" s="243"/>
      <c r="S206" s="243"/>
    </row>
    <row r="207" spans="1:19">
      <c r="A207" s="243"/>
      <c r="B207" s="243"/>
      <c r="C207" s="243"/>
      <c r="D207" s="243"/>
      <c r="E207" s="286"/>
      <c r="F207" s="243"/>
      <c r="G207" s="243"/>
      <c r="H207" s="243"/>
      <c r="I207" s="243"/>
      <c r="J207" s="243"/>
      <c r="K207" s="243"/>
      <c r="L207" s="243"/>
      <c r="M207" s="243"/>
      <c r="N207" s="243"/>
      <c r="O207" s="243"/>
      <c r="P207" s="243"/>
      <c r="Q207" s="243"/>
      <c r="R207" s="243"/>
      <c r="S207" s="243"/>
    </row>
    <row r="208" spans="1:19">
      <c r="A208" s="243"/>
      <c r="B208" s="243"/>
      <c r="C208" s="243"/>
      <c r="D208" s="243"/>
      <c r="E208" s="286"/>
      <c r="F208" s="243"/>
      <c r="G208" s="243"/>
      <c r="H208" s="243"/>
      <c r="I208" s="243"/>
      <c r="J208" s="243"/>
      <c r="K208" s="243"/>
      <c r="L208" s="243"/>
      <c r="M208" s="243"/>
      <c r="N208" s="243"/>
      <c r="O208" s="243"/>
      <c r="P208" s="243"/>
      <c r="Q208" s="243"/>
      <c r="R208" s="243"/>
      <c r="S208" s="243"/>
    </row>
    <row r="209" spans="1:19">
      <c r="A209" s="243"/>
      <c r="B209" s="243"/>
      <c r="C209" s="243"/>
      <c r="D209" s="243"/>
      <c r="E209" s="286"/>
      <c r="F209" s="243"/>
      <c r="G209" s="243"/>
      <c r="H209" s="243"/>
      <c r="I209" s="243"/>
      <c r="J209" s="243"/>
      <c r="K209" s="243"/>
      <c r="L209" s="243"/>
      <c r="M209" s="243"/>
      <c r="N209" s="243"/>
      <c r="O209" s="243"/>
      <c r="P209" s="243"/>
      <c r="Q209" s="243"/>
      <c r="R209" s="243"/>
      <c r="S209" s="243"/>
    </row>
    <row r="210" spans="1:19">
      <c r="A210" s="243"/>
      <c r="B210" s="243"/>
      <c r="C210" s="243"/>
      <c r="D210" s="243"/>
      <c r="E210" s="286"/>
      <c r="F210" s="243"/>
      <c r="G210" s="243"/>
      <c r="H210" s="243"/>
      <c r="I210" s="243"/>
      <c r="J210" s="243"/>
      <c r="K210" s="243"/>
      <c r="L210" s="243"/>
      <c r="M210" s="243"/>
      <c r="N210" s="243"/>
      <c r="O210" s="243"/>
      <c r="P210" s="243"/>
      <c r="Q210" s="243"/>
      <c r="R210" s="243"/>
      <c r="S210" s="243"/>
    </row>
    <row r="211" spans="1:19">
      <c r="A211" s="243"/>
      <c r="B211" s="243"/>
      <c r="C211" s="243"/>
      <c r="D211" s="243"/>
      <c r="E211" s="286"/>
      <c r="F211" s="243"/>
      <c r="G211" s="243"/>
      <c r="H211" s="243"/>
      <c r="I211" s="243"/>
      <c r="J211" s="243"/>
      <c r="K211" s="243"/>
      <c r="L211" s="243"/>
      <c r="M211" s="243"/>
      <c r="N211" s="243"/>
      <c r="O211" s="243"/>
      <c r="P211" s="243"/>
      <c r="Q211" s="243"/>
      <c r="R211" s="243"/>
      <c r="S211" s="243"/>
    </row>
    <row r="212" spans="1:19">
      <c r="A212" s="243"/>
      <c r="B212" s="243"/>
      <c r="C212" s="243"/>
      <c r="D212" s="243"/>
      <c r="E212" s="286"/>
      <c r="F212" s="243"/>
      <c r="G212" s="243"/>
      <c r="H212" s="243"/>
      <c r="I212" s="243"/>
      <c r="J212" s="243"/>
      <c r="K212" s="243"/>
      <c r="L212" s="243"/>
      <c r="M212" s="243"/>
      <c r="N212" s="243"/>
      <c r="O212" s="243"/>
      <c r="P212" s="243"/>
      <c r="Q212" s="243"/>
      <c r="R212" s="243"/>
      <c r="S212" s="243"/>
    </row>
    <row r="213" spans="1:19">
      <c r="A213" s="243"/>
      <c r="B213" s="243"/>
      <c r="C213" s="243"/>
      <c r="D213" s="243"/>
      <c r="E213" s="286"/>
      <c r="F213" s="243"/>
      <c r="G213" s="243"/>
      <c r="H213" s="243"/>
      <c r="I213" s="243"/>
      <c r="J213" s="243"/>
      <c r="K213" s="243"/>
      <c r="L213" s="243"/>
      <c r="M213" s="243"/>
      <c r="N213" s="243"/>
      <c r="O213" s="243"/>
      <c r="P213" s="243"/>
      <c r="Q213" s="243"/>
      <c r="R213" s="243"/>
      <c r="S213" s="243"/>
    </row>
    <row r="214" spans="1:19">
      <c r="A214" s="243"/>
      <c r="B214" s="243"/>
      <c r="C214" s="243"/>
      <c r="D214" s="243"/>
      <c r="E214" s="286"/>
      <c r="F214" s="243"/>
      <c r="G214" s="243"/>
      <c r="H214" s="243"/>
      <c r="I214" s="243"/>
      <c r="J214" s="243"/>
      <c r="K214" s="243"/>
      <c r="L214" s="243"/>
      <c r="M214" s="243"/>
      <c r="N214" s="243"/>
      <c r="O214" s="243"/>
      <c r="P214" s="243"/>
      <c r="Q214" s="243"/>
      <c r="R214" s="243"/>
      <c r="S214" s="243"/>
    </row>
    <row r="215" spans="1:19">
      <c r="A215" s="243"/>
      <c r="B215" s="243"/>
      <c r="C215" s="243"/>
      <c r="D215" s="243"/>
      <c r="E215" s="286"/>
      <c r="F215" s="243"/>
      <c r="G215" s="243"/>
      <c r="H215" s="243"/>
      <c r="I215" s="243"/>
      <c r="J215" s="243"/>
      <c r="K215" s="243"/>
      <c r="L215" s="243"/>
      <c r="M215" s="243"/>
      <c r="N215" s="243"/>
      <c r="O215" s="243"/>
      <c r="P215" s="243"/>
      <c r="Q215" s="243"/>
      <c r="R215" s="243"/>
      <c r="S215" s="243"/>
    </row>
    <row r="216" spans="1:19">
      <c r="A216" s="243"/>
      <c r="B216" s="243"/>
      <c r="C216" s="243"/>
      <c r="D216" s="243"/>
      <c r="E216" s="286"/>
      <c r="F216" s="243"/>
      <c r="G216" s="243"/>
      <c r="H216" s="243"/>
      <c r="I216" s="243"/>
      <c r="J216" s="243"/>
      <c r="K216" s="243"/>
      <c r="L216" s="243"/>
      <c r="M216" s="243"/>
      <c r="N216" s="243"/>
      <c r="O216" s="243"/>
      <c r="P216" s="243"/>
      <c r="Q216" s="243"/>
      <c r="R216" s="243"/>
      <c r="S216" s="243"/>
    </row>
    <row r="217" spans="1:19">
      <c r="A217" s="243"/>
      <c r="B217" s="243"/>
      <c r="C217" s="243"/>
      <c r="D217" s="243"/>
      <c r="E217" s="286"/>
      <c r="F217" s="243"/>
      <c r="G217" s="243"/>
      <c r="H217" s="243"/>
      <c r="I217" s="243"/>
      <c r="J217" s="243"/>
      <c r="K217" s="243"/>
      <c r="L217" s="243"/>
      <c r="M217" s="243"/>
      <c r="N217" s="243"/>
      <c r="O217" s="243"/>
      <c r="P217" s="243"/>
      <c r="Q217" s="243"/>
      <c r="R217" s="243"/>
      <c r="S217" s="243"/>
    </row>
    <row r="218" spans="1:19">
      <c r="A218" s="243"/>
      <c r="B218" s="243"/>
      <c r="C218" s="243"/>
      <c r="D218" s="243"/>
      <c r="E218" s="286"/>
      <c r="F218" s="243"/>
      <c r="G218" s="243"/>
      <c r="H218" s="243"/>
      <c r="I218" s="243"/>
      <c r="J218" s="243"/>
      <c r="K218" s="243"/>
      <c r="L218" s="243"/>
      <c r="M218" s="243"/>
      <c r="N218" s="243"/>
      <c r="O218" s="243"/>
      <c r="P218" s="243"/>
      <c r="Q218" s="243"/>
      <c r="R218" s="243"/>
      <c r="S218" s="243"/>
    </row>
    <row r="219" spans="1:19">
      <c r="A219" s="243"/>
      <c r="B219" s="243"/>
      <c r="C219" s="243"/>
      <c r="D219" s="243"/>
      <c r="E219" s="286"/>
      <c r="F219" s="243"/>
      <c r="G219" s="243"/>
      <c r="H219" s="243"/>
      <c r="I219" s="243"/>
      <c r="J219" s="243"/>
      <c r="K219" s="243"/>
      <c r="L219" s="243"/>
      <c r="M219" s="243"/>
      <c r="N219" s="243"/>
      <c r="O219" s="243"/>
      <c r="P219" s="243"/>
      <c r="Q219" s="243"/>
      <c r="R219" s="243"/>
      <c r="S219" s="243"/>
    </row>
    <row r="220" spans="1:19">
      <c r="A220" s="243"/>
      <c r="B220" s="243"/>
      <c r="C220" s="243"/>
      <c r="D220" s="243"/>
      <c r="E220" s="286"/>
      <c r="F220" s="243"/>
      <c r="G220" s="243"/>
      <c r="H220" s="243"/>
      <c r="I220" s="243"/>
      <c r="J220" s="243"/>
      <c r="K220" s="243"/>
      <c r="L220" s="243"/>
      <c r="M220" s="243"/>
      <c r="N220" s="243"/>
      <c r="O220" s="243"/>
      <c r="P220" s="243"/>
      <c r="Q220" s="243"/>
      <c r="R220" s="243"/>
      <c r="S220" s="243"/>
    </row>
    <row r="221" spans="1:19">
      <c r="A221" s="243"/>
      <c r="B221" s="243"/>
      <c r="C221" s="243"/>
      <c r="D221" s="243"/>
      <c r="E221" s="286"/>
      <c r="F221" s="243"/>
      <c r="G221" s="243"/>
      <c r="H221" s="243"/>
      <c r="I221" s="243"/>
      <c r="J221" s="243"/>
      <c r="K221" s="243"/>
      <c r="L221" s="243"/>
      <c r="M221" s="243"/>
      <c r="N221" s="243"/>
      <c r="O221" s="243"/>
      <c r="P221" s="243"/>
      <c r="Q221" s="243"/>
      <c r="R221" s="243"/>
      <c r="S221" s="243"/>
    </row>
    <row r="222" spans="1:19">
      <c r="A222" s="243"/>
      <c r="B222" s="243"/>
      <c r="C222" s="243"/>
      <c r="D222" s="243"/>
      <c r="E222" s="286"/>
      <c r="F222" s="243"/>
      <c r="G222" s="243"/>
      <c r="H222" s="243"/>
      <c r="I222" s="243"/>
      <c r="J222" s="243"/>
      <c r="K222" s="243"/>
      <c r="L222" s="243"/>
      <c r="M222" s="243"/>
      <c r="N222" s="243"/>
      <c r="O222" s="243"/>
      <c r="P222" s="243"/>
      <c r="Q222" s="243"/>
      <c r="R222" s="243"/>
      <c r="S222" s="243"/>
    </row>
    <row r="223" spans="1:19">
      <c r="A223" s="243"/>
      <c r="B223" s="243"/>
      <c r="C223" s="243"/>
      <c r="D223" s="243"/>
      <c r="E223" s="286"/>
      <c r="F223" s="243"/>
      <c r="G223" s="243"/>
      <c r="H223" s="243"/>
      <c r="I223" s="243"/>
      <c r="J223" s="243"/>
      <c r="K223" s="243"/>
      <c r="L223" s="243"/>
      <c r="M223" s="243"/>
      <c r="N223" s="243"/>
      <c r="O223" s="243"/>
      <c r="P223" s="243"/>
      <c r="Q223" s="243"/>
      <c r="R223" s="243"/>
      <c r="S223" s="243"/>
    </row>
    <row r="224" spans="1:19">
      <c r="A224" s="243"/>
      <c r="B224" s="243"/>
      <c r="C224" s="243"/>
      <c r="D224" s="243"/>
      <c r="E224" s="286"/>
      <c r="F224" s="243"/>
      <c r="G224" s="243"/>
      <c r="H224" s="243"/>
      <c r="I224" s="243"/>
      <c r="J224" s="243"/>
      <c r="K224" s="243"/>
      <c r="L224" s="243"/>
      <c r="M224" s="243"/>
      <c r="N224" s="243"/>
      <c r="O224" s="243"/>
      <c r="P224" s="243"/>
      <c r="Q224" s="243"/>
      <c r="R224" s="243"/>
      <c r="S224" s="243"/>
    </row>
    <row r="225" spans="1:19">
      <c r="A225" s="243"/>
      <c r="B225" s="243"/>
      <c r="C225" s="243"/>
      <c r="D225" s="243"/>
      <c r="E225" s="286"/>
      <c r="F225" s="243"/>
      <c r="G225" s="243"/>
      <c r="H225" s="243"/>
      <c r="I225" s="243"/>
      <c r="J225" s="243"/>
      <c r="K225" s="243"/>
      <c r="L225" s="243"/>
      <c r="M225" s="243"/>
      <c r="N225" s="243"/>
      <c r="O225" s="243"/>
      <c r="P225" s="243"/>
      <c r="Q225" s="243"/>
      <c r="R225" s="243"/>
      <c r="S225" s="243"/>
    </row>
    <row r="226" spans="1:19">
      <c r="A226" s="243"/>
      <c r="B226" s="243"/>
      <c r="C226" s="243"/>
      <c r="D226" s="243"/>
      <c r="E226" s="286"/>
      <c r="F226" s="243"/>
      <c r="G226" s="243"/>
      <c r="H226" s="243"/>
      <c r="I226" s="243"/>
      <c r="J226" s="243"/>
      <c r="K226" s="243"/>
      <c r="L226" s="243"/>
      <c r="M226" s="243"/>
      <c r="N226" s="243"/>
      <c r="O226" s="243"/>
      <c r="P226" s="243"/>
      <c r="Q226" s="243"/>
      <c r="R226" s="243"/>
      <c r="S226" s="243"/>
    </row>
    <row r="227" spans="1:19">
      <c r="A227" s="243"/>
      <c r="B227" s="243"/>
      <c r="C227" s="243"/>
      <c r="D227" s="243"/>
      <c r="E227" s="286"/>
      <c r="F227" s="243"/>
      <c r="G227" s="243"/>
      <c r="H227" s="243"/>
      <c r="I227" s="243"/>
      <c r="J227" s="243"/>
      <c r="K227" s="243"/>
      <c r="L227" s="243"/>
      <c r="M227" s="243"/>
      <c r="N227" s="243"/>
      <c r="O227" s="243"/>
      <c r="P227" s="243"/>
      <c r="Q227" s="243"/>
      <c r="R227" s="243"/>
      <c r="S227" s="243"/>
    </row>
    <row r="228" spans="1:19">
      <c r="A228" s="243"/>
      <c r="B228" s="243"/>
      <c r="C228" s="243"/>
      <c r="D228" s="243"/>
      <c r="E228" s="286"/>
      <c r="F228" s="243"/>
      <c r="G228" s="243"/>
      <c r="H228" s="243"/>
      <c r="I228" s="243"/>
      <c r="J228" s="243"/>
      <c r="K228" s="243"/>
      <c r="L228" s="243"/>
      <c r="M228" s="243"/>
      <c r="N228" s="243"/>
      <c r="O228" s="243"/>
      <c r="P228" s="243"/>
      <c r="Q228" s="243"/>
      <c r="R228" s="243"/>
      <c r="S228" s="243"/>
    </row>
    <row r="229" spans="1:19">
      <c r="A229" s="243"/>
      <c r="B229" s="243"/>
      <c r="C229" s="243"/>
      <c r="D229" s="243"/>
      <c r="E229" s="286"/>
      <c r="F229" s="243"/>
      <c r="G229" s="243"/>
      <c r="H229" s="243"/>
      <c r="I229" s="243"/>
      <c r="J229" s="243"/>
      <c r="K229" s="243"/>
      <c r="L229" s="243"/>
      <c r="M229" s="243"/>
      <c r="N229" s="243"/>
      <c r="O229" s="243"/>
      <c r="P229" s="243"/>
      <c r="Q229" s="243"/>
      <c r="R229" s="243"/>
      <c r="S229" s="243"/>
    </row>
    <row r="230" spans="1:19">
      <c r="A230" s="243"/>
      <c r="B230" s="243"/>
      <c r="C230" s="243"/>
      <c r="D230" s="243"/>
      <c r="E230" s="286"/>
      <c r="F230" s="243"/>
      <c r="G230" s="243"/>
      <c r="H230" s="243"/>
      <c r="I230" s="243"/>
      <c r="J230" s="243"/>
      <c r="K230" s="243"/>
      <c r="L230" s="243"/>
      <c r="M230" s="243"/>
      <c r="N230" s="243"/>
      <c r="O230" s="243"/>
      <c r="P230" s="243"/>
      <c r="Q230" s="243"/>
      <c r="R230" s="243"/>
      <c r="S230" s="243"/>
    </row>
    <row r="231" spans="1:19">
      <c r="A231" s="243"/>
      <c r="B231" s="243"/>
      <c r="C231" s="243"/>
      <c r="D231" s="243"/>
      <c r="E231" s="286"/>
      <c r="F231" s="243"/>
      <c r="G231" s="243"/>
      <c r="H231" s="243"/>
      <c r="I231" s="243"/>
      <c r="J231" s="243"/>
      <c r="K231" s="243"/>
      <c r="L231" s="243"/>
      <c r="M231" s="243"/>
      <c r="N231" s="243"/>
      <c r="O231" s="243"/>
      <c r="P231" s="243"/>
      <c r="Q231" s="243"/>
      <c r="R231" s="243"/>
      <c r="S231" s="243"/>
    </row>
    <row r="232" spans="1:19">
      <c r="A232" s="243"/>
      <c r="B232" s="243"/>
      <c r="C232" s="243"/>
      <c r="D232" s="243"/>
      <c r="E232" s="286"/>
      <c r="F232" s="243"/>
      <c r="G232" s="243"/>
      <c r="H232" s="243"/>
      <c r="I232" s="243"/>
      <c r="J232" s="243"/>
      <c r="K232" s="243"/>
      <c r="L232" s="243"/>
      <c r="M232" s="243"/>
      <c r="N232" s="243"/>
      <c r="O232" s="243"/>
      <c r="P232" s="243"/>
      <c r="Q232" s="243"/>
      <c r="R232" s="243"/>
      <c r="S232" s="243"/>
    </row>
    <row r="233" spans="1:19">
      <c r="A233" s="243"/>
      <c r="B233" s="243"/>
      <c r="C233" s="243"/>
      <c r="D233" s="243"/>
      <c r="E233" s="286"/>
      <c r="F233" s="243"/>
      <c r="G233" s="243"/>
      <c r="H233" s="243"/>
      <c r="I233" s="243"/>
      <c r="J233" s="243"/>
      <c r="K233" s="243"/>
      <c r="L233" s="243"/>
      <c r="M233" s="243"/>
      <c r="N233" s="243"/>
      <c r="O233" s="243"/>
      <c r="P233" s="243"/>
      <c r="Q233" s="243"/>
      <c r="R233" s="243"/>
      <c r="S233" s="243"/>
    </row>
    <row r="234" spans="1:19">
      <c r="A234" s="243"/>
      <c r="B234" s="243"/>
      <c r="C234" s="243"/>
      <c r="D234" s="243"/>
      <c r="E234" s="286"/>
      <c r="F234" s="243"/>
      <c r="G234" s="243"/>
      <c r="H234" s="243"/>
      <c r="I234" s="243"/>
      <c r="J234" s="243"/>
      <c r="K234" s="243"/>
      <c r="L234" s="243"/>
      <c r="M234" s="243"/>
      <c r="N234" s="243"/>
      <c r="O234" s="243"/>
      <c r="P234" s="243"/>
      <c r="Q234" s="243"/>
      <c r="R234" s="243"/>
      <c r="S234" s="243"/>
    </row>
    <row r="235" spans="1:19">
      <c r="A235" s="243"/>
      <c r="B235" s="243"/>
      <c r="C235" s="243"/>
      <c r="D235" s="243"/>
      <c r="E235" s="286"/>
      <c r="F235" s="243"/>
      <c r="G235" s="243"/>
      <c r="H235" s="243"/>
      <c r="I235" s="243"/>
      <c r="J235" s="243"/>
      <c r="K235" s="243"/>
      <c r="L235" s="243"/>
      <c r="M235" s="243"/>
      <c r="N235" s="243"/>
      <c r="O235" s="243"/>
      <c r="P235" s="243"/>
      <c r="Q235" s="243"/>
      <c r="R235" s="243"/>
      <c r="S235" s="243"/>
    </row>
    <row r="236" spans="1:19">
      <c r="A236" s="243"/>
      <c r="B236" s="243"/>
      <c r="C236" s="243"/>
      <c r="D236" s="243"/>
      <c r="E236" s="286"/>
      <c r="F236" s="243"/>
      <c r="G236" s="243"/>
      <c r="H236" s="243"/>
      <c r="I236" s="243"/>
      <c r="J236" s="243"/>
      <c r="K236" s="243"/>
      <c r="L236" s="243"/>
      <c r="M236" s="243"/>
      <c r="N236" s="243"/>
      <c r="O236" s="243"/>
      <c r="P236" s="243"/>
      <c r="Q236" s="243"/>
      <c r="R236" s="243"/>
      <c r="S236" s="243"/>
    </row>
    <row r="237" spans="1:19">
      <c r="A237" s="243"/>
      <c r="B237" s="243"/>
      <c r="C237" s="243"/>
      <c r="D237" s="243"/>
      <c r="E237" s="286"/>
      <c r="F237" s="243"/>
      <c r="G237" s="243"/>
      <c r="H237" s="243"/>
      <c r="I237" s="243"/>
      <c r="J237" s="243"/>
      <c r="K237" s="243"/>
      <c r="L237" s="243"/>
      <c r="M237" s="243"/>
      <c r="N237" s="243"/>
      <c r="O237" s="243"/>
      <c r="P237" s="243"/>
      <c r="Q237" s="243"/>
      <c r="R237" s="243"/>
      <c r="S237" s="243"/>
    </row>
    <row r="238" spans="1:19">
      <c r="A238" s="243"/>
      <c r="B238" s="243"/>
      <c r="C238" s="243"/>
      <c r="D238" s="243"/>
      <c r="E238" s="286"/>
      <c r="F238" s="243"/>
      <c r="G238" s="243"/>
      <c r="H238" s="243"/>
      <c r="I238" s="243"/>
      <c r="J238" s="243"/>
      <c r="K238" s="243"/>
      <c r="L238" s="243"/>
      <c r="M238" s="243"/>
      <c r="N238" s="243"/>
      <c r="O238" s="243"/>
      <c r="P238" s="243"/>
      <c r="Q238" s="243"/>
      <c r="R238" s="243"/>
      <c r="S238" s="243"/>
    </row>
    <row r="239" spans="1:19">
      <c r="A239" s="243"/>
      <c r="B239" s="243"/>
      <c r="C239" s="243"/>
      <c r="D239" s="243"/>
      <c r="E239" s="286"/>
      <c r="F239" s="243"/>
      <c r="G239" s="243"/>
      <c r="H239" s="243"/>
      <c r="I239" s="243"/>
      <c r="J239" s="243"/>
      <c r="K239" s="243"/>
      <c r="L239" s="243"/>
      <c r="M239" s="243"/>
      <c r="N239" s="243"/>
      <c r="O239" s="243"/>
      <c r="P239" s="243"/>
      <c r="Q239" s="243"/>
      <c r="R239" s="243"/>
      <c r="S239" s="243"/>
    </row>
    <row r="240" spans="1:19">
      <c r="A240" s="243"/>
      <c r="B240" s="243"/>
      <c r="C240" s="243"/>
      <c r="D240" s="243"/>
      <c r="E240" s="286"/>
      <c r="F240" s="243"/>
      <c r="G240" s="243"/>
      <c r="H240" s="243"/>
      <c r="I240" s="243"/>
      <c r="J240" s="243"/>
      <c r="K240" s="243"/>
      <c r="L240" s="243"/>
      <c r="M240" s="243"/>
      <c r="N240" s="243"/>
      <c r="O240" s="243"/>
      <c r="P240" s="243"/>
      <c r="Q240" s="243"/>
      <c r="R240" s="243"/>
      <c r="S240" s="243"/>
    </row>
    <row r="241" spans="1:19">
      <c r="A241" s="243"/>
      <c r="C241" s="243"/>
      <c r="D241" s="243"/>
      <c r="E241" s="286"/>
      <c r="F241" s="243"/>
      <c r="G241" s="243"/>
      <c r="H241" s="243"/>
      <c r="I241" s="243"/>
      <c r="J241" s="243"/>
      <c r="K241" s="243"/>
      <c r="L241" s="243"/>
      <c r="M241" s="243"/>
      <c r="N241" s="243"/>
      <c r="O241" s="243"/>
      <c r="P241" s="243"/>
      <c r="Q241" s="243"/>
      <c r="R241" s="243"/>
      <c r="S241" s="243"/>
    </row>
    <row r="242" spans="1:19">
      <c r="A242" s="243"/>
      <c r="C242" s="243"/>
      <c r="D242" s="243"/>
      <c r="E242" s="286"/>
      <c r="F242" s="243"/>
      <c r="G242" s="243"/>
      <c r="H242" s="243"/>
      <c r="I242" s="243"/>
      <c r="J242" s="243"/>
      <c r="K242" s="243"/>
      <c r="L242" s="243"/>
      <c r="M242" s="243"/>
      <c r="N242" s="243"/>
      <c r="O242" s="243"/>
      <c r="P242" s="243"/>
      <c r="Q242" s="243"/>
      <c r="R242" s="243"/>
      <c r="S242" s="243"/>
    </row>
  </sheetData>
  <autoFilter ref="U12:U80" xr:uid="{5C1818DE-C13D-4CDF-951D-E2ACF3377C35}"/>
  <mergeCells count="42">
    <mergeCell ref="A2:B2"/>
    <mergeCell ref="P1:S1"/>
    <mergeCell ref="A1:B1"/>
    <mergeCell ref="H10:H11"/>
    <mergeCell ref="I10:I11"/>
    <mergeCell ref="F7:I7"/>
    <mergeCell ref="J7:J11"/>
    <mergeCell ref="K7:M8"/>
    <mergeCell ref="N7:P8"/>
    <mergeCell ref="Q7:S8"/>
    <mergeCell ref="O10:O11"/>
    <mergeCell ref="P10:P11"/>
    <mergeCell ref="B71:T71"/>
    <mergeCell ref="B72:T72"/>
    <mergeCell ref="B73:T73"/>
    <mergeCell ref="T7:T11"/>
    <mergeCell ref="V7:V8"/>
    <mergeCell ref="F8:F11"/>
    <mergeCell ref="G8:I8"/>
    <mergeCell ref="G9:G11"/>
    <mergeCell ref="H9:I9"/>
    <mergeCell ref="K9:K11"/>
    <mergeCell ref="L9:M9"/>
    <mergeCell ref="N9:N11"/>
    <mergeCell ref="O9:P9"/>
    <mergeCell ref="Q9:Q11"/>
    <mergeCell ref="B74:T74"/>
    <mergeCell ref="B75:T75"/>
    <mergeCell ref="B76:T76"/>
    <mergeCell ref="A3:T3"/>
    <mergeCell ref="A4:T4"/>
    <mergeCell ref="R10:R11"/>
    <mergeCell ref="S10:S11"/>
    <mergeCell ref="R6:T6"/>
    <mergeCell ref="L10:L11"/>
    <mergeCell ref="M10:M11"/>
    <mergeCell ref="R9:S9"/>
    <mergeCell ref="A7:A11"/>
    <mergeCell ref="B7:B11"/>
    <mergeCell ref="C7:C11"/>
    <mergeCell ref="D7:D11"/>
    <mergeCell ref="E7:E11"/>
  </mergeCells>
  <pageMargins left="0.66" right="0.2" top="0.5" bottom="0.47" header="0.2" footer="0.2"/>
  <pageSetup paperSize="9" scale="68" fitToHeight="0" orientation="landscape" r:id="rId1"/>
  <headerFooter>
    <oddFooter>&amp;C&amp;"Times New Roman,thường"&amp;14&amp;P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4BEF3-4A96-4D4C-B745-302AE1C6A415}">
  <sheetPr codeName="Sheet5">
    <tabColor rgb="FF7030A0"/>
    <pageSetUpPr fitToPage="1"/>
  </sheetPr>
  <dimension ref="A1:J73"/>
  <sheetViews>
    <sheetView topLeftCell="A37" zoomScaleNormal="100" workbookViewId="0">
      <selection activeCell="E22" sqref="E22"/>
    </sheetView>
  </sheetViews>
  <sheetFormatPr defaultRowHeight="15.75"/>
  <cols>
    <col min="1" max="1" width="5.125" style="6" customWidth="1"/>
    <col min="2" max="2" width="54.25" style="6" customWidth="1"/>
    <col min="3" max="6" width="14" style="6" customWidth="1"/>
    <col min="7" max="8" width="11.125" style="6" customWidth="1"/>
    <col min="9" max="9" width="11.375" style="6" hidden="1" customWidth="1"/>
    <col min="10" max="10" width="10.75" style="6" hidden="1" customWidth="1"/>
    <col min="11" max="256" width="9" style="6"/>
    <col min="257" max="257" width="5.125" style="6" customWidth="1"/>
    <col min="258" max="258" width="75" style="6" customWidth="1"/>
    <col min="259" max="264" width="11.125" style="6" customWidth="1"/>
    <col min="265" max="266" width="0" style="6" hidden="1" customWidth="1"/>
    <col min="267" max="512" width="9" style="6"/>
    <col min="513" max="513" width="5.125" style="6" customWidth="1"/>
    <col min="514" max="514" width="75" style="6" customWidth="1"/>
    <col min="515" max="520" width="11.125" style="6" customWidth="1"/>
    <col min="521" max="522" width="0" style="6" hidden="1" customWidth="1"/>
    <col min="523" max="768" width="9" style="6"/>
    <col min="769" max="769" width="5.125" style="6" customWidth="1"/>
    <col min="770" max="770" width="75" style="6" customWidth="1"/>
    <col min="771" max="776" width="11.125" style="6" customWidth="1"/>
    <col min="777" max="778" width="0" style="6" hidden="1" customWidth="1"/>
    <col min="779" max="1024" width="9" style="6"/>
    <col min="1025" max="1025" width="5.125" style="6" customWidth="1"/>
    <col min="1026" max="1026" width="75" style="6" customWidth="1"/>
    <col min="1027" max="1032" width="11.125" style="6" customWidth="1"/>
    <col min="1033" max="1034" width="0" style="6" hidden="1" customWidth="1"/>
    <col min="1035" max="1280" width="9" style="6"/>
    <col min="1281" max="1281" width="5.125" style="6" customWidth="1"/>
    <col min="1282" max="1282" width="75" style="6" customWidth="1"/>
    <col min="1283" max="1288" width="11.125" style="6" customWidth="1"/>
    <col min="1289" max="1290" width="0" style="6" hidden="1" customWidth="1"/>
    <col min="1291" max="1536" width="9" style="6"/>
    <col min="1537" max="1537" width="5.125" style="6" customWidth="1"/>
    <col min="1538" max="1538" width="75" style="6" customWidth="1"/>
    <col min="1539" max="1544" width="11.125" style="6" customWidth="1"/>
    <col min="1545" max="1546" width="0" style="6" hidden="1" customWidth="1"/>
    <col min="1547" max="1792" width="9" style="6"/>
    <col min="1793" max="1793" width="5.125" style="6" customWidth="1"/>
    <col min="1794" max="1794" width="75" style="6" customWidth="1"/>
    <col min="1795" max="1800" width="11.125" style="6" customWidth="1"/>
    <col min="1801" max="1802" width="0" style="6" hidden="1" customWidth="1"/>
    <col min="1803" max="2048" width="9" style="6"/>
    <col min="2049" max="2049" width="5.125" style="6" customWidth="1"/>
    <col min="2050" max="2050" width="75" style="6" customWidth="1"/>
    <col min="2051" max="2056" width="11.125" style="6" customWidth="1"/>
    <col min="2057" max="2058" width="0" style="6" hidden="1" customWidth="1"/>
    <col min="2059" max="2304" width="9" style="6"/>
    <col min="2305" max="2305" width="5.125" style="6" customWidth="1"/>
    <col min="2306" max="2306" width="75" style="6" customWidth="1"/>
    <col min="2307" max="2312" width="11.125" style="6" customWidth="1"/>
    <col min="2313" max="2314" width="0" style="6" hidden="1" customWidth="1"/>
    <col min="2315" max="2560" width="9" style="6"/>
    <col min="2561" max="2561" width="5.125" style="6" customWidth="1"/>
    <col min="2562" max="2562" width="75" style="6" customWidth="1"/>
    <col min="2563" max="2568" width="11.125" style="6" customWidth="1"/>
    <col min="2569" max="2570" width="0" style="6" hidden="1" customWidth="1"/>
    <col min="2571" max="2816" width="9" style="6"/>
    <col min="2817" max="2817" width="5.125" style="6" customWidth="1"/>
    <col min="2818" max="2818" width="75" style="6" customWidth="1"/>
    <col min="2819" max="2824" width="11.125" style="6" customWidth="1"/>
    <col min="2825" max="2826" width="0" style="6" hidden="1" customWidth="1"/>
    <col min="2827" max="3072" width="9" style="6"/>
    <col min="3073" max="3073" width="5.125" style="6" customWidth="1"/>
    <col min="3074" max="3074" width="75" style="6" customWidth="1"/>
    <col min="3075" max="3080" width="11.125" style="6" customWidth="1"/>
    <col min="3081" max="3082" width="0" style="6" hidden="1" customWidth="1"/>
    <col min="3083" max="3328" width="9" style="6"/>
    <col min="3329" max="3329" width="5.125" style="6" customWidth="1"/>
    <col min="3330" max="3330" width="75" style="6" customWidth="1"/>
    <col min="3331" max="3336" width="11.125" style="6" customWidth="1"/>
    <col min="3337" max="3338" width="0" style="6" hidden="1" customWidth="1"/>
    <col min="3339" max="3584" width="9" style="6"/>
    <col min="3585" max="3585" width="5.125" style="6" customWidth="1"/>
    <col min="3586" max="3586" width="75" style="6" customWidth="1"/>
    <col min="3587" max="3592" width="11.125" style="6" customWidth="1"/>
    <col min="3593" max="3594" width="0" style="6" hidden="1" customWidth="1"/>
    <col min="3595" max="3840" width="9" style="6"/>
    <col min="3841" max="3841" width="5.125" style="6" customWidth="1"/>
    <col min="3842" max="3842" width="75" style="6" customWidth="1"/>
    <col min="3843" max="3848" width="11.125" style="6" customWidth="1"/>
    <col min="3849" max="3850" width="0" style="6" hidden="1" customWidth="1"/>
    <col min="3851" max="4096" width="9" style="6"/>
    <col min="4097" max="4097" width="5.125" style="6" customWidth="1"/>
    <col min="4098" max="4098" width="75" style="6" customWidth="1"/>
    <col min="4099" max="4104" width="11.125" style="6" customWidth="1"/>
    <col min="4105" max="4106" width="0" style="6" hidden="1" customWidth="1"/>
    <col min="4107" max="4352" width="9" style="6"/>
    <col min="4353" max="4353" width="5.125" style="6" customWidth="1"/>
    <col min="4354" max="4354" width="75" style="6" customWidth="1"/>
    <col min="4355" max="4360" width="11.125" style="6" customWidth="1"/>
    <col min="4361" max="4362" width="0" style="6" hidden="1" customWidth="1"/>
    <col min="4363" max="4608" width="9" style="6"/>
    <col min="4609" max="4609" width="5.125" style="6" customWidth="1"/>
    <col min="4610" max="4610" width="75" style="6" customWidth="1"/>
    <col min="4611" max="4616" width="11.125" style="6" customWidth="1"/>
    <col min="4617" max="4618" width="0" style="6" hidden="1" customWidth="1"/>
    <col min="4619" max="4864" width="9" style="6"/>
    <col min="4865" max="4865" width="5.125" style="6" customWidth="1"/>
    <col min="4866" max="4866" width="75" style="6" customWidth="1"/>
    <col min="4867" max="4872" width="11.125" style="6" customWidth="1"/>
    <col min="4873" max="4874" width="0" style="6" hidden="1" customWidth="1"/>
    <col min="4875" max="5120" width="9" style="6"/>
    <col min="5121" max="5121" width="5.125" style="6" customWidth="1"/>
    <col min="5122" max="5122" width="75" style="6" customWidth="1"/>
    <col min="5123" max="5128" width="11.125" style="6" customWidth="1"/>
    <col min="5129" max="5130" width="0" style="6" hidden="1" customWidth="1"/>
    <col min="5131" max="5376" width="9" style="6"/>
    <col min="5377" max="5377" width="5.125" style="6" customWidth="1"/>
    <col min="5378" max="5378" width="75" style="6" customWidth="1"/>
    <col min="5379" max="5384" width="11.125" style="6" customWidth="1"/>
    <col min="5385" max="5386" width="0" style="6" hidden="1" customWidth="1"/>
    <col min="5387" max="5632" width="9" style="6"/>
    <col min="5633" max="5633" width="5.125" style="6" customWidth="1"/>
    <col min="5634" max="5634" width="75" style="6" customWidth="1"/>
    <col min="5635" max="5640" width="11.125" style="6" customWidth="1"/>
    <col min="5641" max="5642" width="0" style="6" hidden="1" customWidth="1"/>
    <col min="5643" max="5888" width="9" style="6"/>
    <col min="5889" max="5889" width="5.125" style="6" customWidth="1"/>
    <col min="5890" max="5890" width="75" style="6" customWidth="1"/>
    <col min="5891" max="5896" width="11.125" style="6" customWidth="1"/>
    <col min="5897" max="5898" width="0" style="6" hidden="1" customWidth="1"/>
    <col min="5899" max="6144" width="9" style="6"/>
    <col min="6145" max="6145" width="5.125" style="6" customWidth="1"/>
    <col min="6146" max="6146" width="75" style="6" customWidth="1"/>
    <col min="6147" max="6152" width="11.125" style="6" customWidth="1"/>
    <col min="6153" max="6154" width="0" style="6" hidden="1" customWidth="1"/>
    <col min="6155" max="6400" width="9" style="6"/>
    <col min="6401" max="6401" width="5.125" style="6" customWidth="1"/>
    <col min="6402" max="6402" width="75" style="6" customWidth="1"/>
    <col min="6403" max="6408" width="11.125" style="6" customWidth="1"/>
    <col min="6409" max="6410" width="0" style="6" hidden="1" customWidth="1"/>
    <col min="6411" max="6656" width="9" style="6"/>
    <col min="6657" max="6657" width="5.125" style="6" customWidth="1"/>
    <col min="6658" max="6658" width="75" style="6" customWidth="1"/>
    <col min="6659" max="6664" width="11.125" style="6" customWidth="1"/>
    <col min="6665" max="6666" width="0" style="6" hidden="1" customWidth="1"/>
    <col min="6667" max="6912" width="9" style="6"/>
    <col min="6913" max="6913" width="5.125" style="6" customWidth="1"/>
    <col min="6914" max="6914" width="75" style="6" customWidth="1"/>
    <col min="6915" max="6920" width="11.125" style="6" customWidth="1"/>
    <col min="6921" max="6922" width="0" style="6" hidden="1" customWidth="1"/>
    <col min="6923" max="7168" width="9" style="6"/>
    <col min="7169" max="7169" width="5.125" style="6" customWidth="1"/>
    <col min="7170" max="7170" width="75" style="6" customWidth="1"/>
    <col min="7171" max="7176" width="11.125" style="6" customWidth="1"/>
    <col min="7177" max="7178" width="0" style="6" hidden="1" customWidth="1"/>
    <col min="7179" max="7424" width="9" style="6"/>
    <col min="7425" max="7425" width="5.125" style="6" customWidth="1"/>
    <col min="7426" max="7426" width="75" style="6" customWidth="1"/>
    <col min="7427" max="7432" width="11.125" style="6" customWidth="1"/>
    <col min="7433" max="7434" width="0" style="6" hidden="1" customWidth="1"/>
    <col min="7435" max="7680" width="9" style="6"/>
    <col min="7681" max="7681" width="5.125" style="6" customWidth="1"/>
    <col min="7682" max="7682" width="75" style="6" customWidth="1"/>
    <col min="7683" max="7688" width="11.125" style="6" customWidth="1"/>
    <col min="7689" max="7690" width="0" style="6" hidden="1" customWidth="1"/>
    <col min="7691" max="7936" width="9" style="6"/>
    <col min="7937" max="7937" width="5.125" style="6" customWidth="1"/>
    <col min="7938" max="7938" width="75" style="6" customWidth="1"/>
    <col min="7939" max="7944" width="11.125" style="6" customWidth="1"/>
    <col min="7945" max="7946" width="0" style="6" hidden="1" customWidth="1"/>
    <col min="7947" max="8192" width="9" style="6"/>
    <col min="8193" max="8193" width="5.125" style="6" customWidth="1"/>
    <col min="8194" max="8194" width="75" style="6" customWidth="1"/>
    <col min="8195" max="8200" width="11.125" style="6" customWidth="1"/>
    <col min="8201" max="8202" width="0" style="6" hidden="1" customWidth="1"/>
    <col min="8203" max="8448" width="9" style="6"/>
    <col min="8449" max="8449" width="5.125" style="6" customWidth="1"/>
    <col min="8450" max="8450" width="75" style="6" customWidth="1"/>
    <col min="8451" max="8456" width="11.125" style="6" customWidth="1"/>
    <col min="8457" max="8458" width="0" style="6" hidden="1" customWidth="1"/>
    <col min="8459" max="8704" width="9" style="6"/>
    <col min="8705" max="8705" width="5.125" style="6" customWidth="1"/>
    <col min="8706" max="8706" width="75" style="6" customWidth="1"/>
    <col min="8707" max="8712" width="11.125" style="6" customWidth="1"/>
    <col min="8713" max="8714" width="0" style="6" hidden="1" customWidth="1"/>
    <col min="8715" max="8960" width="9" style="6"/>
    <col min="8961" max="8961" width="5.125" style="6" customWidth="1"/>
    <col min="8962" max="8962" width="75" style="6" customWidth="1"/>
    <col min="8963" max="8968" width="11.125" style="6" customWidth="1"/>
    <col min="8969" max="8970" width="0" style="6" hidden="1" customWidth="1"/>
    <col min="8971" max="9216" width="9" style="6"/>
    <col min="9217" max="9217" width="5.125" style="6" customWidth="1"/>
    <col min="9218" max="9218" width="75" style="6" customWidth="1"/>
    <col min="9219" max="9224" width="11.125" style="6" customWidth="1"/>
    <col min="9225" max="9226" width="0" style="6" hidden="1" customWidth="1"/>
    <col min="9227" max="9472" width="9" style="6"/>
    <col min="9473" max="9473" width="5.125" style="6" customWidth="1"/>
    <col min="9474" max="9474" width="75" style="6" customWidth="1"/>
    <col min="9475" max="9480" width="11.125" style="6" customWidth="1"/>
    <col min="9481" max="9482" width="0" style="6" hidden="1" customWidth="1"/>
    <col min="9483" max="9728" width="9" style="6"/>
    <col min="9729" max="9729" width="5.125" style="6" customWidth="1"/>
    <col min="9730" max="9730" width="75" style="6" customWidth="1"/>
    <col min="9731" max="9736" width="11.125" style="6" customWidth="1"/>
    <col min="9737" max="9738" width="0" style="6" hidden="1" customWidth="1"/>
    <col min="9739" max="9984" width="9" style="6"/>
    <col min="9985" max="9985" width="5.125" style="6" customWidth="1"/>
    <col min="9986" max="9986" width="75" style="6" customWidth="1"/>
    <col min="9987" max="9992" width="11.125" style="6" customWidth="1"/>
    <col min="9993" max="9994" width="0" style="6" hidden="1" customWidth="1"/>
    <col min="9995" max="10240" width="9" style="6"/>
    <col min="10241" max="10241" width="5.125" style="6" customWidth="1"/>
    <col min="10242" max="10242" width="75" style="6" customWidth="1"/>
    <col min="10243" max="10248" width="11.125" style="6" customWidth="1"/>
    <col min="10249" max="10250" width="0" style="6" hidden="1" customWidth="1"/>
    <col min="10251" max="10496" width="9" style="6"/>
    <col min="10497" max="10497" width="5.125" style="6" customWidth="1"/>
    <col min="10498" max="10498" width="75" style="6" customWidth="1"/>
    <col min="10499" max="10504" width="11.125" style="6" customWidth="1"/>
    <col min="10505" max="10506" width="0" style="6" hidden="1" customWidth="1"/>
    <col min="10507" max="10752" width="9" style="6"/>
    <col min="10753" max="10753" width="5.125" style="6" customWidth="1"/>
    <col min="10754" max="10754" width="75" style="6" customWidth="1"/>
    <col min="10755" max="10760" width="11.125" style="6" customWidth="1"/>
    <col min="10761" max="10762" width="0" style="6" hidden="1" customWidth="1"/>
    <col min="10763" max="11008" width="9" style="6"/>
    <col min="11009" max="11009" width="5.125" style="6" customWidth="1"/>
    <col min="11010" max="11010" width="75" style="6" customWidth="1"/>
    <col min="11011" max="11016" width="11.125" style="6" customWidth="1"/>
    <col min="11017" max="11018" width="0" style="6" hidden="1" customWidth="1"/>
    <col min="11019" max="11264" width="9" style="6"/>
    <col min="11265" max="11265" width="5.125" style="6" customWidth="1"/>
    <col min="11266" max="11266" width="75" style="6" customWidth="1"/>
    <col min="11267" max="11272" width="11.125" style="6" customWidth="1"/>
    <col min="11273" max="11274" width="0" style="6" hidden="1" customWidth="1"/>
    <col min="11275" max="11520" width="9" style="6"/>
    <col min="11521" max="11521" width="5.125" style="6" customWidth="1"/>
    <col min="11522" max="11522" width="75" style="6" customWidth="1"/>
    <col min="11523" max="11528" width="11.125" style="6" customWidth="1"/>
    <col min="11529" max="11530" width="0" style="6" hidden="1" customWidth="1"/>
    <col min="11531" max="11776" width="9" style="6"/>
    <col min="11777" max="11777" width="5.125" style="6" customWidth="1"/>
    <col min="11778" max="11778" width="75" style="6" customWidth="1"/>
    <col min="11779" max="11784" width="11.125" style="6" customWidth="1"/>
    <col min="11785" max="11786" width="0" style="6" hidden="1" customWidth="1"/>
    <col min="11787" max="12032" width="9" style="6"/>
    <col min="12033" max="12033" width="5.125" style="6" customWidth="1"/>
    <col min="12034" max="12034" width="75" style="6" customWidth="1"/>
    <col min="12035" max="12040" width="11.125" style="6" customWidth="1"/>
    <col min="12041" max="12042" width="0" style="6" hidden="1" customWidth="1"/>
    <col min="12043" max="12288" width="9" style="6"/>
    <col min="12289" max="12289" width="5.125" style="6" customWidth="1"/>
    <col min="12290" max="12290" width="75" style="6" customWidth="1"/>
    <col min="12291" max="12296" width="11.125" style="6" customWidth="1"/>
    <col min="12297" max="12298" width="0" style="6" hidden="1" customWidth="1"/>
    <col min="12299" max="12544" width="9" style="6"/>
    <col min="12545" max="12545" width="5.125" style="6" customWidth="1"/>
    <col min="12546" max="12546" width="75" style="6" customWidth="1"/>
    <col min="12547" max="12552" width="11.125" style="6" customWidth="1"/>
    <col min="12553" max="12554" width="0" style="6" hidden="1" customWidth="1"/>
    <col min="12555" max="12800" width="9" style="6"/>
    <col min="12801" max="12801" width="5.125" style="6" customWidth="1"/>
    <col min="12802" max="12802" width="75" style="6" customWidth="1"/>
    <col min="12803" max="12808" width="11.125" style="6" customWidth="1"/>
    <col min="12809" max="12810" width="0" style="6" hidden="1" customWidth="1"/>
    <col min="12811" max="13056" width="9" style="6"/>
    <col min="13057" max="13057" width="5.125" style="6" customWidth="1"/>
    <col min="13058" max="13058" width="75" style="6" customWidth="1"/>
    <col min="13059" max="13064" width="11.125" style="6" customWidth="1"/>
    <col min="13065" max="13066" width="0" style="6" hidden="1" customWidth="1"/>
    <col min="13067" max="13312" width="9" style="6"/>
    <col min="13313" max="13313" width="5.125" style="6" customWidth="1"/>
    <col min="13314" max="13314" width="75" style="6" customWidth="1"/>
    <col min="13315" max="13320" width="11.125" style="6" customWidth="1"/>
    <col min="13321" max="13322" width="0" style="6" hidden="1" customWidth="1"/>
    <col min="13323" max="13568" width="9" style="6"/>
    <col min="13569" max="13569" width="5.125" style="6" customWidth="1"/>
    <col min="13570" max="13570" width="75" style="6" customWidth="1"/>
    <col min="13571" max="13576" width="11.125" style="6" customWidth="1"/>
    <col min="13577" max="13578" width="0" style="6" hidden="1" customWidth="1"/>
    <col min="13579" max="13824" width="9" style="6"/>
    <col min="13825" max="13825" width="5.125" style="6" customWidth="1"/>
    <col min="13826" max="13826" width="75" style="6" customWidth="1"/>
    <col min="13827" max="13832" width="11.125" style="6" customWidth="1"/>
    <col min="13833" max="13834" width="0" style="6" hidden="1" customWidth="1"/>
    <col min="13835" max="14080" width="9" style="6"/>
    <col min="14081" max="14081" width="5.125" style="6" customWidth="1"/>
    <col min="14082" max="14082" width="75" style="6" customWidth="1"/>
    <col min="14083" max="14088" width="11.125" style="6" customWidth="1"/>
    <col min="14089" max="14090" width="0" style="6" hidden="1" customWidth="1"/>
    <col min="14091" max="14336" width="9" style="6"/>
    <col min="14337" max="14337" width="5.125" style="6" customWidth="1"/>
    <col min="14338" max="14338" width="75" style="6" customWidth="1"/>
    <col min="14339" max="14344" width="11.125" style="6" customWidth="1"/>
    <col min="14345" max="14346" width="0" style="6" hidden="1" customWidth="1"/>
    <col min="14347" max="14592" width="9" style="6"/>
    <col min="14593" max="14593" width="5.125" style="6" customWidth="1"/>
    <col min="14594" max="14594" width="75" style="6" customWidth="1"/>
    <col min="14595" max="14600" width="11.125" style="6" customWidth="1"/>
    <col min="14601" max="14602" width="0" style="6" hidden="1" customWidth="1"/>
    <col min="14603" max="14848" width="9" style="6"/>
    <col min="14849" max="14849" width="5.125" style="6" customWidth="1"/>
    <col min="14850" max="14850" width="75" style="6" customWidth="1"/>
    <col min="14851" max="14856" width="11.125" style="6" customWidth="1"/>
    <col min="14857" max="14858" width="0" style="6" hidden="1" customWidth="1"/>
    <col min="14859" max="15104" width="9" style="6"/>
    <col min="15105" max="15105" width="5.125" style="6" customWidth="1"/>
    <col min="15106" max="15106" width="75" style="6" customWidth="1"/>
    <col min="15107" max="15112" width="11.125" style="6" customWidth="1"/>
    <col min="15113" max="15114" width="0" style="6" hidden="1" customWidth="1"/>
    <col min="15115" max="15360" width="9" style="6"/>
    <col min="15361" max="15361" width="5.125" style="6" customWidth="1"/>
    <col min="15362" max="15362" width="75" style="6" customWidth="1"/>
    <col min="15363" max="15368" width="11.125" style="6" customWidth="1"/>
    <col min="15369" max="15370" width="0" style="6" hidden="1" customWidth="1"/>
    <col min="15371" max="15616" width="9" style="6"/>
    <col min="15617" max="15617" width="5.125" style="6" customWidth="1"/>
    <col min="15618" max="15618" width="75" style="6" customWidth="1"/>
    <col min="15619" max="15624" width="11.125" style="6" customWidth="1"/>
    <col min="15625" max="15626" width="0" style="6" hidden="1" customWidth="1"/>
    <col min="15627" max="15872" width="9" style="6"/>
    <col min="15873" max="15873" width="5.125" style="6" customWidth="1"/>
    <col min="15874" max="15874" width="75" style="6" customWidth="1"/>
    <col min="15875" max="15880" width="11.125" style="6" customWidth="1"/>
    <col min="15881" max="15882" width="0" style="6" hidden="1" customWidth="1"/>
    <col min="15883" max="16128" width="9" style="6"/>
    <col min="16129" max="16129" width="5.125" style="6" customWidth="1"/>
    <col min="16130" max="16130" width="75" style="6" customWidth="1"/>
    <col min="16131" max="16136" width="11.125" style="6" customWidth="1"/>
    <col min="16137" max="16138" width="0" style="6" hidden="1" customWidth="1"/>
    <col min="16139" max="16384" width="9" style="6"/>
  </cols>
  <sheetData>
    <row r="1" spans="1:10" ht="18.75">
      <c r="A1" s="4"/>
      <c r="B1" s="45"/>
      <c r="C1" s="5"/>
      <c r="D1" s="5"/>
      <c r="E1" s="5"/>
      <c r="F1" s="5"/>
      <c r="G1" s="404" t="s">
        <v>296</v>
      </c>
      <c r="H1" s="404"/>
    </row>
    <row r="2" spans="1:10" ht="7.5" customHeight="1">
      <c r="A2" s="7"/>
      <c r="B2" s="7"/>
      <c r="C2" s="5"/>
      <c r="D2" s="5"/>
      <c r="E2" s="5"/>
      <c r="F2" s="5"/>
      <c r="G2" s="5"/>
      <c r="H2" s="5"/>
    </row>
    <row r="3" spans="1:10" ht="21" customHeight="1">
      <c r="A3" s="413" t="s">
        <v>558</v>
      </c>
      <c r="B3" s="413"/>
      <c r="C3" s="413"/>
      <c r="D3" s="413"/>
      <c r="E3" s="413"/>
      <c r="F3" s="413"/>
      <c r="G3" s="413"/>
      <c r="H3" s="413"/>
    </row>
    <row r="4" spans="1:10" ht="38.25" customHeight="1">
      <c r="A4" s="414" t="s">
        <v>459</v>
      </c>
      <c r="B4" s="414"/>
      <c r="C4" s="414"/>
      <c r="D4" s="414"/>
      <c r="E4" s="414"/>
      <c r="F4" s="414"/>
      <c r="G4" s="414"/>
      <c r="H4" s="414"/>
    </row>
    <row r="5" spans="1:10" ht="12.75" customHeight="1">
      <c r="A5" s="9"/>
      <c r="B5" s="9"/>
      <c r="C5" s="5"/>
      <c r="D5" s="5"/>
      <c r="E5" s="5"/>
      <c r="F5" s="5"/>
      <c r="G5" s="5"/>
      <c r="H5" s="5"/>
    </row>
    <row r="6" spans="1:10" ht="21.75" customHeight="1" thickBot="1">
      <c r="A6" s="401"/>
      <c r="B6" s="401"/>
      <c r="C6" s="10"/>
      <c r="D6" s="10"/>
      <c r="E6" s="10"/>
      <c r="F6" s="10"/>
      <c r="G6" s="13"/>
      <c r="H6" s="399" t="s">
        <v>0</v>
      </c>
    </row>
    <row r="7" spans="1:10" s="11" customFormat="1" ht="24.75" customHeight="1">
      <c r="A7" s="408" t="s">
        <v>79</v>
      </c>
      <c r="B7" s="415" t="s">
        <v>2</v>
      </c>
      <c r="C7" s="408" t="s">
        <v>460</v>
      </c>
      <c r="D7" s="408"/>
      <c r="E7" s="408" t="s">
        <v>461</v>
      </c>
      <c r="F7" s="416"/>
      <c r="G7" s="408" t="s">
        <v>26</v>
      </c>
      <c r="H7" s="408"/>
      <c r="I7" s="94"/>
      <c r="J7" s="95"/>
    </row>
    <row r="8" spans="1:10" s="11" customFormat="1" ht="40.5" customHeight="1">
      <c r="A8" s="408"/>
      <c r="B8" s="415"/>
      <c r="C8" s="400" t="s">
        <v>308</v>
      </c>
      <c r="D8" s="400" t="s">
        <v>309</v>
      </c>
      <c r="E8" s="400" t="s">
        <v>308</v>
      </c>
      <c r="F8" s="400" t="s">
        <v>309</v>
      </c>
      <c r="G8" s="400" t="s">
        <v>308</v>
      </c>
      <c r="H8" s="400" t="s">
        <v>309</v>
      </c>
      <c r="I8" s="129"/>
      <c r="J8" s="130"/>
    </row>
    <row r="9" spans="1:10" s="29" customFormat="1" ht="21" customHeight="1">
      <c r="A9" s="131" t="s">
        <v>4</v>
      </c>
      <c r="B9" s="132" t="s">
        <v>5</v>
      </c>
      <c r="C9" s="131">
        <v>1</v>
      </c>
      <c r="D9" s="131">
        <f>C9+1</f>
        <v>2</v>
      </c>
      <c r="E9" s="131">
        <f>D9+1</f>
        <v>3</v>
      </c>
      <c r="F9" s="131">
        <f>E9+1</f>
        <v>4</v>
      </c>
      <c r="G9" s="131" t="s">
        <v>258</v>
      </c>
      <c r="H9" s="131" t="s">
        <v>259</v>
      </c>
      <c r="I9" s="133"/>
      <c r="J9" s="134"/>
    </row>
    <row r="10" spans="1:10" s="10" customFormat="1" ht="21" customHeight="1">
      <c r="A10" s="15"/>
      <c r="B10" s="135" t="s">
        <v>260</v>
      </c>
      <c r="C10" s="136">
        <f>C11+C55+C56+C57</f>
        <v>30500</v>
      </c>
      <c r="D10" s="136">
        <f t="shared" ref="D10:F10" si="0">D11+D55+D56+D57</f>
        <v>22999.5</v>
      </c>
      <c r="E10" s="136">
        <f t="shared" si="0"/>
        <v>28130</v>
      </c>
      <c r="F10" s="136">
        <f t="shared" si="0"/>
        <v>21854.5</v>
      </c>
      <c r="G10" s="137">
        <f>E10/C10</f>
        <v>0.9222950819672131</v>
      </c>
      <c r="H10" s="137">
        <f>F10/D10</f>
        <v>0.95021630905019672</v>
      </c>
      <c r="I10" s="96" t="e">
        <f>SUM(I11,#REF!,#REF!,#REF!,#REF!,#REF!)</f>
        <v>#REF!</v>
      </c>
      <c r="J10" s="17" t="e">
        <f>SUM(J11,#REF!,#REF!,#REF!,#REF!,#REF!)</f>
        <v>#REF!</v>
      </c>
    </row>
    <row r="11" spans="1:10" s="10" customFormat="1" ht="21" customHeight="1">
      <c r="A11" s="18" t="s">
        <v>8</v>
      </c>
      <c r="B11" s="41" t="s">
        <v>113</v>
      </c>
      <c r="C11" s="138">
        <f>C12+C16+C22+C25+C32+C33+C34+C35+C41+C42+C43+C44+C47+C48+C49+C50+C51+C52+C53+C54</f>
        <v>30500</v>
      </c>
      <c r="D11" s="138">
        <f t="shared" ref="D11:F11" si="1">D12+D16+D22+D25+D32+D33+D34+D35+D41+D42+D43+D44+D47+D48+D49+D50+D51+D52+D53+D54</f>
        <v>22999.5</v>
      </c>
      <c r="E11" s="138">
        <f t="shared" si="1"/>
        <v>28130</v>
      </c>
      <c r="F11" s="138">
        <f t="shared" si="1"/>
        <v>21854.5</v>
      </c>
      <c r="G11" s="139">
        <f t="shared" ref="G11:H50" si="2">E11/C11</f>
        <v>0.9222950819672131</v>
      </c>
      <c r="H11" s="139">
        <f t="shared" si="2"/>
        <v>0.95021630905019672</v>
      </c>
      <c r="I11" s="97" t="e">
        <f>SUM(I12,#REF!,#REF!,#REF!,#REF!,#REF!,#REF!,#REF!,#REF!,#REF!,#REF!,#REF!,#REF!,#REF!,#REF!,#REF!)</f>
        <v>#REF!</v>
      </c>
      <c r="J11" s="23" t="e">
        <f>SUM(J12,#REF!,#REF!,#REF!,#REF!,#REF!,#REF!,#REF!,#REF!,#REF!,#REF!,#REF!,#REF!,#REF!,#REF!,#REF!)</f>
        <v>#REF!</v>
      </c>
    </row>
    <row r="12" spans="1:10" s="10" customFormat="1" ht="21" customHeight="1">
      <c r="A12" s="21">
        <v>1</v>
      </c>
      <c r="B12" s="42" t="s">
        <v>313</v>
      </c>
      <c r="C12" s="140">
        <f>SUM(C13:C15)</f>
        <v>350</v>
      </c>
      <c r="D12" s="140">
        <f t="shared" ref="D12:F12" si="3">SUM(D13:D15)</f>
        <v>52.5</v>
      </c>
      <c r="E12" s="140">
        <f t="shared" si="3"/>
        <v>300</v>
      </c>
      <c r="F12" s="140">
        <f t="shared" si="3"/>
        <v>45</v>
      </c>
      <c r="G12" s="141">
        <f t="shared" si="2"/>
        <v>0.8571428571428571</v>
      </c>
      <c r="H12" s="141">
        <f t="shared" si="2"/>
        <v>0.8571428571428571</v>
      </c>
      <c r="I12" s="97" t="e">
        <f>SUM(I13,I22,I34,I35,I36,I37,I43,I44,#REF!)</f>
        <v>#REF!</v>
      </c>
      <c r="J12" s="23" t="e">
        <f>SUM(J13,J22,J34,J35,J36,J37,J43,J44,#REF!)</f>
        <v>#REF!</v>
      </c>
    </row>
    <row r="13" spans="1:10" s="10" customFormat="1" ht="21" customHeight="1">
      <c r="A13" s="24" t="s">
        <v>12</v>
      </c>
      <c r="B13" s="42" t="s">
        <v>314</v>
      </c>
      <c r="C13" s="48">
        <v>350</v>
      </c>
      <c r="D13" s="48">
        <f>C13*15%</f>
        <v>52.5</v>
      </c>
      <c r="E13" s="48">
        <v>300</v>
      </c>
      <c r="F13" s="48">
        <f>E13*15%</f>
        <v>45</v>
      </c>
      <c r="G13" s="141">
        <f t="shared" si="2"/>
        <v>0.8571428571428571</v>
      </c>
      <c r="H13" s="141">
        <f t="shared" si="2"/>
        <v>0.8571428571428571</v>
      </c>
      <c r="I13" s="98" t="e">
        <f>#REF!-#REF!</f>
        <v>#REF!</v>
      </c>
      <c r="J13" s="99" t="e">
        <f>#REF!-#REF!</f>
        <v>#REF!</v>
      </c>
    </row>
    <row r="14" spans="1:10" s="10" customFormat="1" ht="21" customHeight="1">
      <c r="A14" s="24" t="s">
        <v>12</v>
      </c>
      <c r="B14" s="42" t="s">
        <v>315</v>
      </c>
      <c r="C14" s="48"/>
      <c r="D14" s="48"/>
      <c r="E14" s="48"/>
      <c r="F14" s="48"/>
      <c r="G14" s="141"/>
      <c r="H14" s="141"/>
      <c r="I14" s="98"/>
      <c r="J14" s="99"/>
    </row>
    <row r="15" spans="1:10" s="10" customFormat="1" ht="21" customHeight="1">
      <c r="A15" s="24" t="s">
        <v>12</v>
      </c>
      <c r="B15" s="42" t="s">
        <v>316</v>
      </c>
      <c r="C15" s="48"/>
      <c r="D15" s="48"/>
      <c r="E15" s="48"/>
      <c r="F15" s="48"/>
      <c r="G15" s="141"/>
      <c r="H15" s="141"/>
      <c r="I15" s="98"/>
      <c r="J15" s="99"/>
    </row>
    <row r="16" spans="1:10" s="10" customFormat="1" ht="21" customHeight="1">
      <c r="A16" s="21">
        <f>A12+1</f>
        <v>2</v>
      </c>
      <c r="B16" s="42" t="s">
        <v>317</v>
      </c>
      <c r="C16" s="48">
        <f>SUM(C17:C19)</f>
        <v>1793</v>
      </c>
      <c r="D16" s="48">
        <f t="shared" ref="D16:F16" si="4">SUM(D17:D19)</f>
        <v>261</v>
      </c>
      <c r="E16" s="48">
        <f t="shared" si="4"/>
        <v>1840</v>
      </c>
      <c r="F16" s="48">
        <f t="shared" si="4"/>
        <v>265</v>
      </c>
      <c r="G16" s="141">
        <f t="shared" si="2"/>
        <v>1.0262130507529281</v>
      </c>
      <c r="H16" s="141">
        <f t="shared" si="2"/>
        <v>1.0153256704980842</v>
      </c>
      <c r="I16" s="98" t="e">
        <f>#REF!-#REF!</f>
        <v>#REF!</v>
      </c>
      <c r="J16" s="99" t="e">
        <f>#REF!-#REF!</f>
        <v>#REF!</v>
      </c>
    </row>
    <row r="17" spans="1:10" s="10" customFormat="1" ht="21" customHeight="1">
      <c r="A17" s="100" t="s">
        <v>12</v>
      </c>
      <c r="B17" s="42" t="s">
        <v>314</v>
      </c>
      <c r="C17" s="48">
        <v>70</v>
      </c>
      <c r="D17" s="48">
        <f>C17*15%</f>
        <v>10.5</v>
      </c>
      <c r="E17" s="48">
        <v>70</v>
      </c>
      <c r="F17" s="48">
        <f>E17*15%</f>
        <v>10.5</v>
      </c>
      <c r="G17" s="141">
        <f t="shared" si="2"/>
        <v>1</v>
      </c>
      <c r="H17" s="141">
        <f t="shared" si="2"/>
        <v>1</v>
      </c>
      <c r="I17" s="98" t="e">
        <f>#REF!-#REF!</f>
        <v>#REF!</v>
      </c>
      <c r="J17" s="99" t="e">
        <f>#REF!-#REF!</f>
        <v>#REF!</v>
      </c>
    </row>
    <row r="18" spans="1:10" s="10" customFormat="1" ht="21" customHeight="1">
      <c r="A18" s="100" t="s">
        <v>12</v>
      </c>
      <c r="B18" s="42" t="s">
        <v>315</v>
      </c>
      <c r="C18" s="48">
        <v>1550</v>
      </c>
      <c r="D18" s="48">
        <f>C18*15%</f>
        <v>232.5</v>
      </c>
      <c r="E18" s="48">
        <v>1630</v>
      </c>
      <c r="F18" s="48">
        <f>E18*15%</f>
        <v>244.5</v>
      </c>
      <c r="G18" s="141">
        <f t="shared" si="2"/>
        <v>1.0516129032258064</v>
      </c>
      <c r="H18" s="141">
        <f t="shared" si="2"/>
        <v>1.0516129032258064</v>
      </c>
      <c r="I18" s="98"/>
      <c r="J18" s="99"/>
    </row>
    <row r="19" spans="1:10" s="10" customFormat="1" ht="21" customHeight="1">
      <c r="A19" s="100" t="s">
        <v>12</v>
      </c>
      <c r="B19" s="42" t="s">
        <v>316</v>
      </c>
      <c r="C19" s="48">
        <f>C20+C21</f>
        <v>173</v>
      </c>
      <c r="D19" s="48">
        <f t="shared" ref="D19:F19" si="5">D20+D21</f>
        <v>18</v>
      </c>
      <c r="E19" s="48">
        <f t="shared" si="5"/>
        <v>140</v>
      </c>
      <c r="F19" s="48">
        <f t="shared" si="5"/>
        <v>10</v>
      </c>
      <c r="G19" s="141">
        <f t="shared" si="2"/>
        <v>0.80924855491329484</v>
      </c>
      <c r="H19" s="141"/>
      <c r="I19" s="98"/>
      <c r="J19" s="99"/>
    </row>
    <row r="20" spans="1:10" s="147" customFormat="1" ht="21" customHeight="1">
      <c r="A20" s="142"/>
      <c r="B20" s="143" t="s">
        <v>318</v>
      </c>
      <c r="C20" s="144">
        <v>155</v>
      </c>
      <c r="D20" s="144"/>
      <c r="E20" s="144">
        <v>130</v>
      </c>
      <c r="F20" s="144"/>
      <c r="G20" s="141">
        <f t="shared" si="2"/>
        <v>0.83870967741935487</v>
      </c>
      <c r="H20" s="141"/>
      <c r="I20" s="145"/>
      <c r="J20" s="146"/>
    </row>
    <row r="21" spans="1:10" s="147" customFormat="1" ht="21" customHeight="1">
      <c r="A21" s="142"/>
      <c r="B21" s="143" t="s">
        <v>319</v>
      </c>
      <c r="C21" s="144">
        <v>18</v>
      </c>
      <c r="D21" s="144">
        <f>C21</f>
        <v>18</v>
      </c>
      <c r="E21" s="144">
        <v>10</v>
      </c>
      <c r="F21" s="144">
        <v>10</v>
      </c>
      <c r="G21" s="141">
        <f t="shared" si="2"/>
        <v>0.55555555555555558</v>
      </c>
      <c r="H21" s="141"/>
      <c r="I21" s="145"/>
      <c r="J21" s="146"/>
    </row>
    <row r="22" spans="1:10" s="10" customFormat="1" ht="21" customHeight="1">
      <c r="A22" s="21">
        <f>A16+1</f>
        <v>3</v>
      </c>
      <c r="B22" s="42" t="s">
        <v>320</v>
      </c>
      <c r="C22" s="48">
        <f>SUM(C23:C24)</f>
        <v>2750</v>
      </c>
      <c r="D22" s="48">
        <f t="shared" ref="D22:F22" si="6">SUM(D23:D24)</f>
        <v>1924.9999999999998</v>
      </c>
      <c r="E22" s="48">
        <f t="shared" si="6"/>
        <v>0</v>
      </c>
      <c r="F22" s="48">
        <f t="shared" si="6"/>
        <v>0</v>
      </c>
      <c r="G22" s="141"/>
      <c r="H22" s="141"/>
      <c r="I22" s="98" t="e">
        <f>#REF!-#REF!</f>
        <v>#REF!</v>
      </c>
      <c r="J22" s="99" t="e">
        <f>#REF!-#REF!</f>
        <v>#REF!</v>
      </c>
    </row>
    <row r="23" spans="1:10" s="10" customFormat="1" ht="21" customHeight="1">
      <c r="A23" s="100" t="s">
        <v>12</v>
      </c>
      <c r="B23" s="42" t="s">
        <v>314</v>
      </c>
      <c r="C23" s="48">
        <v>150</v>
      </c>
      <c r="D23" s="48">
        <f>C23*70%</f>
        <v>105</v>
      </c>
      <c r="E23" s="48"/>
      <c r="F23" s="48"/>
      <c r="G23" s="141"/>
      <c r="H23" s="141"/>
      <c r="I23" s="98" t="e">
        <f>#REF!-#REF!</f>
        <v>#REF!</v>
      </c>
      <c r="J23" s="99" t="e">
        <f>#REF!-#REF!</f>
        <v>#REF!</v>
      </c>
    </row>
    <row r="24" spans="1:10" s="10" customFormat="1" ht="21" customHeight="1">
      <c r="A24" s="100" t="s">
        <v>12</v>
      </c>
      <c r="B24" s="42" t="s">
        <v>315</v>
      </c>
      <c r="C24" s="48">
        <v>2600</v>
      </c>
      <c r="D24" s="48">
        <f>C24*70%</f>
        <v>1819.9999999999998</v>
      </c>
      <c r="E24" s="48"/>
      <c r="F24" s="48"/>
      <c r="G24" s="141"/>
      <c r="H24" s="141"/>
      <c r="I24" s="98"/>
      <c r="J24" s="99"/>
    </row>
    <row r="25" spans="1:10" s="10" customFormat="1" ht="21" customHeight="1">
      <c r="A25" s="157">
        <f>A22+1</f>
        <v>4</v>
      </c>
      <c r="B25" s="122" t="s">
        <v>321</v>
      </c>
      <c r="C25" s="140">
        <f>SUM(C26:C29)</f>
        <v>11170</v>
      </c>
      <c r="D25" s="140">
        <f t="shared" ref="D25:F25" si="7">SUM(D26:D29)</f>
        <v>8230</v>
      </c>
      <c r="E25" s="140">
        <f t="shared" si="7"/>
        <v>8500</v>
      </c>
      <c r="F25" s="140">
        <f t="shared" si="7"/>
        <v>7151.5</v>
      </c>
      <c r="G25" s="162">
        <f t="shared" si="2"/>
        <v>0.76096687555953446</v>
      </c>
      <c r="H25" s="162">
        <f t="shared" si="2"/>
        <v>0.86895504252733902</v>
      </c>
      <c r="I25" s="98" t="e">
        <f>#REF!-#REF!</f>
        <v>#REF!</v>
      </c>
      <c r="J25" s="99" t="e">
        <f>#REF!-#REF!</f>
        <v>#REF!</v>
      </c>
    </row>
    <row r="26" spans="1:10" s="10" customFormat="1" ht="21" customHeight="1">
      <c r="A26" s="24" t="s">
        <v>12</v>
      </c>
      <c r="B26" s="42" t="s">
        <v>314</v>
      </c>
      <c r="C26" s="20">
        <v>6800</v>
      </c>
      <c r="D26" s="48">
        <f>C26*70%</f>
        <v>4760</v>
      </c>
      <c r="E26" s="48">
        <v>5290</v>
      </c>
      <c r="F26" s="48">
        <f>E26*85%</f>
        <v>4496.5</v>
      </c>
      <c r="G26" s="141">
        <f t="shared" si="2"/>
        <v>0.77794117647058825</v>
      </c>
      <c r="H26" s="141">
        <f t="shared" si="2"/>
        <v>0.94464285714285712</v>
      </c>
      <c r="I26" s="98"/>
      <c r="J26" s="99"/>
    </row>
    <row r="27" spans="1:10" s="10" customFormat="1" ht="21" customHeight="1">
      <c r="A27" s="24" t="s">
        <v>12</v>
      </c>
      <c r="B27" s="42" t="s">
        <v>315</v>
      </c>
      <c r="C27" s="20">
        <v>600</v>
      </c>
      <c r="D27" s="48">
        <f>C27*70%</f>
        <v>420</v>
      </c>
      <c r="E27" s="48">
        <v>300</v>
      </c>
      <c r="F27" s="48">
        <f>E27*85%</f>
        <v>255</v>
      </c>
      <c r="G27" s="141">
        <f t="shared" si="2"/>
        <v>0.5</v>
      </c>
      <c r="H27" s="141">
        <f t="shared" si="2"/>
        <v>0.6071428571428571</v>
      </c>
      <c r="I27" s="98"/>
      <c r="J27" s="99"/>
    </row>
    <row r="28" spans="1:10" s="10" customFormat="1" ht="21" customHeight="1">
      <c r="A28" s="24" t="s">
        <v>12</v>
      </c>
      <c r="B28" s="42" t="s">
        <v>322</v>
      </c>
      <c r="C28" s="20">
        <v>70</v>
      </c>
      <c r="D28" s="48">
        <f>C28</f>
        <v>70</v>
      </c>
      <c r="E28" s="48">
        <v>70</v>
      </c>
      <c r="F28" s="48">
        <f>E28</f>
        <v>70</v>
      </c>
      <c r="G28" s="141">
        <f t="shared" si="2"/>
        <v>1</v>
      </c>
      <c r="H28" s="141">
        <f t="shared" si="2"/>
        <v>1</v>
      </c>
      <c r="I28" s="98"/>
      <c r="J28" s="99"/>
    </row>
    <row r="29" spans="1:10" s="10" customFormat="1" ht="21" customHeight="1">
      <c r="A29" s="121" t="s">
        <v>12</v>
      </c>
      <c r="B29" s="122" t="s">
        <v>316</v>
      </c>
      <c r="C29" s="107">
        <f>C30+C31</f>
        <v>3700</v>
      </c>
      <c r="D29" s="107">
        <f t="shared" ref="D29:F29" si="8">D30+D31</f>
        <v>2980</v>
      </c>
      <c r="E29" s="107">
        <f t="shared" si="8"/>
        <v>2840</v>
      </c>
      <c r="F29" s="107">
        <f t="shared" si="8"/>
        <v>2330</v>
      </c>
      <c r="G29" s="162">
        <f t="shared" si="2"/>
        <v>0.76756756756756761</v>
      </c>
      <c r="H29" s="162">
        <f t="shared" si="2"/>
        <v>0.78187919463087252</v>
      </c>
      <c r="I29" s="98"/>
      <c r="J29" s="99"/>
    </row>
    <row r="30" spans="1:10" s="147" customFormat="1" ht="21" customHeight="1">
      <c r="A30" s="142"/>
      <c r="B30" s="143" t="s">
        <v>323</v>
      </c>
      <c r="C30" s="228">
        <v>2400</v>
      </c>
      <c r="D30" s="144">
        <f>C30*70%</f>
        <v>1680</v>
      </c>
      <c r="E30" s="144">
        <v>1700</v>
      </c>
      <c r="F30" s="144">
        <f>E30*70%</f>
        <v>1190</v>
      </c>
      <c r="G30" s="162">
        <f t="shared" si="2"/>
        <v>0.70833333333333337</v>
      </c>
      <c r="H30" s="162">
        <f t="shared" si="2"/>
        <v>0.70833333333333337</v>
      </c>
      <c r="I30" s="145"/>
      <c r="J30" s="146"/>
    </row>
    <row r="31" spans="1:10" s="147" customFormat="1" ht="21" customHeight="1">
      <c r="A31" s="142"/>
      <c r="B31" s="143" t="s">
        <v>319</v>
      </c>
      <c r="C31" s="228">
        <v>1300</v>
      </c>
      <c r="D31" s="144">
        <f>C31</f>
        <v>1300</v>
      </c>
      <c r="E31" s="144">
        <v>1140</v>
      </c>
      <c r="F31" s="144">
        <f>E31</f>
        <v>1140</v>
      </c>
      <c r="G31" s="162">
        <f t="shared" si="2"/>
        <v>0.87692307692307692</v>
      </c>
      <c r="H31" s="162">
        <f t="shared" si="2"/>
        <v>0.87692307692307692</v>
      </c>
      <c r="I31" s="145" t="e">
        <f>#REF!-#REF!</f>
        <v>#REF!</v>
      </c>
      <c r="J31" s="146" t="e">
        <f>#REF!-#REF!</f>
        <v>#REF!</v>
      </c>
    </row>
    <row r="32" spans="1:10" s="10" customFormat="1" ht="21" customHeight="1">
      <c r="A32" s="21">
        <f>A25+1</f>
        <v>5</v>
      </c>
      <c r="B32" s="42" t="s">
        <v>261</v>
      </c>
      <c r="C32" s="48">
        <v>2700</v>
      </c>
      <c r="D32" s="48">
        <f>C32*90%</f>
        <v>2430</v>
      </c>
      <c r="E32" s="48">
        <v>1700</v>
      </c>
      <c r="F32" s="48">
        <f>E32*90%</f>
        <v>1530</v>
      </c>
      <c r="G32" s="141">
        <f t="shared" si="2"/>
        <v>0.62962962962962965</v>
      </c>
      <c r="H32" s="141">
        <f t="shared" si="2"/>
        <v>0.62962962962962965</v>
      </c>
      <c r="I32" s="98" t="e">
        <f>#REF!-#REF!</f>
        <v>#REF!</v>
      </c>
      <c r="J32" s="99" t="e">
        <f>#REF!-#REF!</f>
        <v>#REF!</v>
      </c>
    </row>
    <row r="33" spans="1:10" s="10" customFormat="1" ht="21" customHeight="1">
      <c r="A33" s="157">
        <f>A32+1</f>
        <v>6</v>
      </c>
      <c r="B33" s="122" t="s">
        <v>262</v>
      </c>
      <c r="C33" s="140"/>
      <c r="D33" s="140"/>
      <c r="E33" s="140"/>
      <c r="F33" s="140"/>
      <c r="G33" s="162"/>
      <c r="H33" s="162"/>
      <c r="I33" s="98"/>
      <c r="J33" s="99"/>
    </row>
    <row r="34" spans="1:10" s="10" customFormat="1" ht="21" customHeight="1">
      <c r="A34" s="157">
        <f>A33+1</f>
        <v>7</v>
      </c>
      <c r="B34" s="122" t="s">
        <v>263</v>
      </c>
      <c r="C34" s="140">
        <v>3200</v>
      </c>
      <c r="D34" s="140">
        <f>C34</f>
        <v>3200</v>
      </c>
      <c r="E34" s="140">
        <v>2000</v>
      </c>
      <c r="F34" s="140">
        <f>E34</f>
        <v>2000</v>
      </c>
      <c r="G34" s="162">
        <f t="shared" si="2"/>
        <v>0.625</v>
      </c>
      <c r="H34" s="162">
        <f t="shared" si="2"/>
        <v>0.625</v>
      </c>
      <c r="I34" s="98" t="e">
        <f>#REF!-#REF!</f>
        <v>#REF!</v>
      </c>
      <c r="J34" s="99" t="e">
        <f>#REF!-#REF!</f>
        <v>#REF!</v>
      </c>
    </row>
    <row r="35" spans="1:10" s="10" customFormat="1" ht="21" customHeight="1">
      <c r="A35" s="21">
        <f>A34+1</f>
        <v>8</v>
      </c>
      <c r="B35" s="42" t="s">
        <v>264</v>
      </c>
      <c r="C35" s="48">
        <f>C36+C37</f>
        <v>1290</v>
      </c>
      <c r="D35" s="48">
        <f t="shared" ref="D35:F35" si="9">D36+D37</f>
        <v>1240</v>
      </c>
      <c r="E35" s="48">
        <f t="shared" si="9"/>
        <v>1350</v>
      </c>
      <c r="F35" s="48">
        <f t="shared" si="9"/>
        <v>1299</v>
      </c>
      <c r="G35" s="141">
        <f t="shared" si="2"/>
        <v>1.0465116279069768</v>
      </c>
      <c r="H35" s="141">
        <f t="shared" si="2"/>
        <v>1.0475806451612903</v>
      </c>
      <c r="I35" s="98" t="e">
        <f>#REF!-#REF!</f>
        <v>#REF!</v>
      </c>
      <c r="J35" s="99" t="e">
        <f>#REF!-#REF!</f>
        <v>#REF!</v>
      </c>
    </row>
    <row r="36" spans="1:10" s="10" customFormat="1" ht="21" customHeight="1">
      <c r="A36" s="24" t="s">
        <v>12</v>
      </c>
      <c r="B36" s="43" t="s">
        <v>265</v>
      </c>
      <c r="C36" s="48">
        <v>50</v>
      </c>
      <c r="D36" s="48"/>
      <c r="E36" s="48">
        <v>51</v>
      </c>
      <c r="F36" s="48"/>
      <c r="G36" s="141"/>
      <c r="H36" s="141"/>
      <c r="I36" s="98" t="e">
        <f>#REF!-#REF!</f>
        <v>#REF!</v>
      </c>
      <c r="J36" s="99" t="e">
        <f>#REF!-#REF!</f>
        <v>#REF!</v>
      </c>
    </row>
    <row r="37" spans="1:10" s="10" customFormat="1" ht="21" customHeight="1">
      <c r="A37" s="24" t="s">
        <v>12</v>
      </c>
      <c r="B37" s="43" t="s">
        <v>324</v>
      </c>
      <c r="C37" s="48">
        <f>SUM(C38:C40)</f>
        <v>1240</v>
      </c>
      <c r="D37" s="48">
        <f t="shared" ref="D37" si="10">SUM(D38:D40)</f>
        <v>1240</v>
      </c>
      <c r="E37" s="48">
        <f>SUM(E38:E40)</f>
        <v>1299</v>
      </c>
      <c r="F37" s="48">
        <f>SUM(F38:F40)</f>
        <v>1299</v>
      </c>
      <c r="G37" s="141">
        <f t="shared" si="2"/>
        <v>1.0475806451612903</v>
      </c>
      <c r="H37" s="141">
        <f t="shared" si="2"/>
        <v>1.0475806451612903</v>
      </c>
      <c r="I37" s="98" t="e">
        <f>#REF!-#REF!</f>
        <v>#REF!</v>
      </c>
      <c r="J37" s="99" t="e">
        <f>#REF!-#REF!</f>
        <v>#REF!</v>
      </c>
    </row>
    <row r="38" spans="1:10" s="147" customFormat="1" ht="21" customHeight="1">
      <c r="A38" s="148"/>
      <c r="B38" s="143" t="s">
        <v>325</v>
      </c>
      <c r="C38" s="144">
        <v>660</v>
      </c>
      <c r="D38" s="144">
        <f>C38</f>
        <v>660</v>
      </c>
      <c r="E38" s="144">
        <v>700</v>
      </c>
      <c r="F38" s="144">
        <f>E38</f>
        <v>700</v>
      </c>
      <c r="G38" s="149">
        <f t="shared" si="2"/>
        <v>1.0606060606060606</v>
      </c>
      <c r="H38" s="149">
        <f t="shared" si="2"/>
        <v>1.0606060606060606</v>
      </c>
      <c r="I38" s="145" t="e">
        <f>#REF!-#REF!</f>
        <v>#REF!</v>
      </c>
      <c r="J38" s="146" t="e">
        <f>#REF!-#REF!</f>
        <v>#REF!</v>
      </c>
    </row>
    <row r="39" spans="1:10" s="147" customFormat="1" ht="21" customHeight="1">
      <c r="A39" s="148"/>
      <c r="B39" s="143" t="s">
        <v>326</v>
      </c>
      <c r="C39" s="144">
        <v>330</v>
      </c>
      <c r="D39" s="144">
        <f t="shared" ref="D39:D40" si="11">C39</f>
        <v>330</v>
      </c>
      <c r="E39" s="144">
        <v>309</v>
      </c>
      <c r="F39" s="144">
        <f t="shared" ref="F39:F40" si="12">E39</f>
        <v>309</v>
      </c>
      <c r="G39" s="149">
        <f t="shared" si="2"/>
        <v>0.9363636363636364</v>
      </c>
      <c r="H39" s="149">
        <f t="shared" si="2"/>
        <v>0.9363636363636364</v>
      </c>
      <c r="I39" s="145"/>
      <c r="J39" s="146"/>
    </row>
    <row r="40" spans="1:10" s="147" customFormat="1" ht="21" customHeight="1">
      <c r="A40" s="148"/>
      <c r="B40" s="143" t="s">
        <v>327</v>
      </c>
      <c r="C40" s="144">
        <v>250</v>
      </c>
      <c r="D40" s="144">
        <f t="shared" si="11"/>
        <v>250</v>
      </c>
      <c r="E40" s="144">
        <v>290</v>
      </c>
      <c r="F40" s="144">
        <f t="shared" si="12"/>
        <v>290</v>
      </c>
      <c r="G40" s="149">
        <f t="shared" si="2"/>
        <v>1.1599999999999999</v>
      </c>
      <c r="H40" s="149">
        <f t="shared" si="2"/>
        <v>1.1599999999999999</v>
      </c>
      <c r="I40" s="145"/>
      <c r="J40" s="146"/>
    </row>
    <row r="41" spans="1:10" s="10" customFormat="1" ht="21" customHeight="1">
      <c r="A41" s="21">
        <f>A35+1</f>
        <v>9</v>
      </c>
      <c r="B41" s="42" t="s">
        <v>266</v>
      </c>
      <c r="C41" s="48">
        <v>117</v>
      </c>
      <c r="D41" s="48">
        <f>C41</f>
        <v>117</v>
      </c>
      <c r="E41" s="48"/>
      <c r="F41" s="48"/>
      <c r="G41" s="141"/>
      <c r="H41" s="141"/>
      <c r="I41" s="98" t="e">
        <f>#REF!-#REF!</f>
        <v>#REF!</v>
      </c>
      <c r="J41" s="99" t="e">
        <f>#REF!-#REF!</f>
        <v>#REF!</v>
      </c>
    </row>
    <row r="42" spans="1:10" s="10" customFormat="1" ht="21" customHeight="1">
      <c r="A42" s="21">
        <f>A41+1</f>
        <v>10</v>
      </c>
      <c r="B42" s="42" t="s">
        <v>267</v>
      </c>
      <c r="C42" s="48">
        <v>30</v>
      </c>
      <c r="D42" s="48">
        <f>C42</f>
        <v>30</v>
      </c>
      <c r="E42" s="48">
        <v>30</v>
      </c>
      <c r="F42" s="48">
        <v>30</v>
      </c>
      <c r="G42" s="141">
        <f t="shared" si="2"/>
        <v>1</v>
      </c>
      <c r="H42" s="141">
        <f t="shared" si="2"/>
        <v>1</v>
      </c>
      <c r="I42" s="98" t="e">
        <f>#REF!-#REF!</f>
        <v>#REF!</v>
      </c>
      <c r="J42" s="99" t="e">
        <f>#REF!-#REF!</f>
        <v>#REF!</v>
      </c>
    </row>
    <row r="43" spans="1:10" s="10" customFormat="1" ht="21" customHeight="1">
      <c r="A43" s="21">
        <f>A42+1</f>
        <v>11</v>
      </c>
      <c r="B43" s="42" t="s">
        <v>268</v>
      </c>
      <c r="C43" s="48">
        <v>100</v>
      </c>
      <c r="D43" s="48">
        <f>C43*80%</f>
        <v>80</v>
      </c>
      <c r="E43" s="48">
        <v>180</v>
      </c>
      <c r="F43" s="48">
        <f>E43*80%</f>
        <v>144</v>
      </c>
      <c r="G43" s="141">
        <f t="shared" si="2"/>
        <v>1.8</v>
      </c>
      <c r="H43" s="141">
        <f t="shared" si="2"/>
        <v>1.8</v>
      </c>
      <c r="I43" s="98" t="e">
        <f>#REF!-#REF!</f>
        <v>#REF!</v>
      </c>
      <c r="J43" s="99" t="e">
        <f>#REF!-#REF!</f>
        <v>#REF!</v>
      </c>
    </row>
    <row r="44" spans="1:10" s="10" customFormat="1" ht="21" customHeight="1">
      <c r="A44" s="21">
        <f>A43+1</f>
        <v>12</v>
      </c>
      <c r="B44" s="42" t="s">
        <v>269</v>
      </c>
      <c r="C44" s="48">
        <f>SUM(C45:C46)</f>
        <v>3000</v>
      </c>
      <c r="D44" s="48">
        <f t="shared" ref="D44:F44" si="13">SUM(D45:D46)</f>
        <v>2640</v>
      </c>
      <c r="E44" s="48">
        <f t="shared" si="13"/>
        <v>9000</v>
      </c>
      <c r="F44" s="48">
        <f t="shared" si="13"/>
        <v>7920</v>
      </c>
      <c r="G44" s="141">
        <f t="shared" si="2"/>
        <v>3</v>
      </c>
      <c r="H44" s="141">
        <f t="shared" si="2"/>
        <v>3</v>
      </c>
      <c r="I44" s="98" t="e">
        <f>#REF!-#REF!</f>
        <v>#REF!</v>
      </c>
      <c r="J44" s="99" t="e">
        <f>#REF!-#REF!</f>
        <v>#REF!</v>
      </c>
    </row>
    <row r="45" spans="1:10" s="147" customFormat="1" ht="18.75">
      <c r="A45" s="148" t="s">
        <v>12</v>
      </c>
      <c r="B45" s="150" t="s">
        <v>559</v>
      </c>
      <c r="C45" s="144"/>
      <c r="D45" s="144"/>
      <c r="E45" s="144">
        <v>6000</v>
      </c>
      <c r="F45" s="144">
        <f>E45*88%</f>
        <v>5280</v>
      </c>
      <c r="G45" s="149"/>
      <c r="H45" s="149"/>
      <c r="I45" s="145"/>
      <c r="J45" s="146"/>
    </row>
    <row r="46" spans="1:10" s="147" customFormat="1" ht="18.75">
      <c r="A46" s="148" t="s">
        <v>12</v>
      </c>
      <c r="B46" s="150" t="s">
        <v>328</v>
      </c>
      <c r="C46" s="144">
        <v>3000</v>
      </c>
      <c r="D46" s="144">
        <f>C46*88%</f>
        <v>2640</v>
      </c>
      <c r="E46" s="144">
        <v>3000</v>
      </c>
      <c r="F46" s="144">
        <f>E46*88%</f>
        <v>2640</v>
      </c>
      <c r="G46" s="149">
        <f t="shared" si="2"/>
        <v>1</v>
      </c>
      <c r="H46" s="149">
        <f t="shared" si="2"/>
        <v>1</v>
      </c>
      <c r="I46" s="145"/>
      <c r="J46" s="146"/>
    </row>
    <row r="47" spans="1:10" s="10" customFormat="1" ht="21" customHeight="1">
      <c r="A47" s="21">
        <f>A44+1</f>
        <v>13</v>
      </c>
      <c r="B47" s="42" t="s">
        <v>270</v>
      </c>
      <c r="C47" s="48"/>
      <c r="D47" s="48"/>
      <c r="E47" s="48"/>
      <c r="F47" s="48"/>
      <c r="G47" s="141"/>
      <c r="H47" s="141"/>
      <c r="I47" s="98" t="e">
        <f>#REF!-#REF!</f>
        <v>#REF!</v>
      </c>
      <c r="J47" s="99" t="e">
        <f>#REF!-#REF!</f>
        <v>#REF!</v>
      </c>
    </row>
    <row r="48" spans="1:10" s="10" customFormat="1" ht="21" customHeight="1">
      <c r="A48" s="21">
        <f t="shared" ref="A48:A54" si="14">A47+1</f>
        <v>14</v>
      </c>
      <c r="B48" s="42" t="s">
        <v>271</v>
      </c>
      <c r="C48" s="48"/>
      <c r="D48" s="48"/>
      <c r="E48" s="48"/>
      <c r="F48" s="48"/>
      <c r="G48" s="141"/>
      <c r="H48" s="141"/>
      <c r="I48" s="98" t="e">
        <f>#REF!-#REF!</f>
        <v>#REF!</v>
      </c>
      <c r="J48" s="99" t="e">
        <f>#REF!-#REF!</f>
        <v>#REF!</v>
      </c>
    </row>
    <row r="49" spans="1:10" s="10" customFormat="1" ht="21" customHeight="1">
      <c r="A49" s="21">
        <f t="shared" si="14"/>
        <v>15</v>
      </c>
      <c r="B49" s="42" t="s">
        <v>272</v>
      </c>
      <c r="C49" s="48">
        <v>2000</v>
      </c>
      <c r="D49" s="48">
        <v>1200</v>
      </c>
      <c r="E49" s="48">
        <v>1030</v>
      </c>
      <c r="F49" s="48">
        <v>270</v>
      </c>
      <c r="G49" s="141">
        <f t="shared" si="2"/>
        <v>0.51500000000000001</v>
      </c>
      <c r="H49" s="141">
        <f t="shared" si="2"/>
        <v>0.22500000000000001</v>
      </c>
      <c r="I49" s="98"/>
      <c r="J49" s="102"/>
    </row>
    <row r="50" spans="1:10" s="10" customFormat="1" ht="21" customHeight="1">
      <c r="A50" s="21">
        <f t="shared" si="14"/>
        <v>16</v>
      </c>
      <c r="B50" s="42" t="s">
        <v>273</v>
      </c>
      <c r="C50" s="48">
        <v>2000</v>
      </c>
      <c r="D50" s="48">
        <v>1594</v>
      </c>
      <c r="E50" s="48">
        <v>2200</v>
      </c>
      <c r="F50" s="48">
        <v>1200</v>
      </c>
      <c r="G50" s="141">
        <f t="shared" si="2"/>
        <v>1.1000000000000001</v>
      </c>
      <c r="H50" s="141">
        <f t="shared" si="2"/>
        <v>0.75282308657465491</v>
      </c>
      <c r="I50" s="98"/>
      <c r="J50" s="102"/>
    </row>
    <row r="51" spans="1:10" s="10" customFormat="1" ht="21" customHeight="1">
      <c r="A51" s="21">
        <f t="shared" si="14"/>
        <v>17</v>
      </c>
      <c r="B51" s="42" t="s">
        <v>274</v>
      </c>
      <c r="C51" s="48"/>
      <c r="D51" s="48"/>
      <c r="E51" s="48"/>
      <c r="F51" s="48"/>
      <c r="G51" s="141"/>
      <c r="H51" s="141"/>
      <c r="I51" s="98"/>
      <c r="J51" s="102"/>
    </row>
    <row r="52" spans="1:10" s="10" customFormat="1" ht="21" customHeight="1">
      <c r="A52" s="21">
        <f t="shared" si="14"/>
        <v>18</v>
      </c>
      <c r="B52" s="42" t="s">
        <v>329</v>
      </c>
      <c r="C52" s="48"/>
      <c r="D52" s="48"/>
      <c r="E52" s="48"/>
      <c r="F52" s="48"/>
      <c r="G52" s="141"/>
      <c r="H52" s="141"/>
      <c r="I52" s="98" t="e">
        <f>#REF!-#REF!</f>
        <v>#REF!</v>
      </c>
      <c r="J52" s="99" t="e">
        <f>#REF!-#REF!</f>
        <v>#REF!</v>
      </c>
    </row>
    <row r="53" spans="1:10" s="10" customFormat="1" ht="56.25">
      <c r="A53" s="21">
        <f t="shared" si="14"/>
        <v>19</v>
      </c>
      <c r="B53" s="42" t="s">
        <v>330</v>
      </c>
      <c r="C53" s="48"/>
      <c r="D53" s="48"/>
      <c r="E53" s="48"/>
      <c r="F53" s="48"/>
      <c r="G53" s="141"/>
      <c r="H53" s="141"/>
      <c r="I53" s="98"/>
      <c r="J53" s="99"/>
    </row>
    <row r="54" spans="1:10" s="10" customFormat="1" ht="21" customHeight="1">
      <c r="A54" s="21">
        <f t="shared" si="14"/>
        <v>20</v>
      </c>
      <c r="B54" s="42" t="s">
        <v>331</v>
      </c>
      <c r="C54" s="48"/>
      <c r="D54" s="48"/>
      <c r="E54" s="48"/>
      <c r="F54" s="48"/>
      <c r="G54" s="141"/>
      <c r="H54" s="141"/>
      <c r="I54" s="98" t="e">
        <f>#REF!-#REF!</f>
        <v>#REF!</v>
      </c>
      <c r="J54" s="99" t="e">
        <f>#REF!-#REF!</f>
        <v>#REF!</v>
      </c>
    </row>
    <row r="55" spans="1:10" s="10" customFormat="1" ht="21" customHeight="1">
      <c r="A55" s="18" t="s">
        <v>17</v>
      </c>
      <c r="B55" s="41" t="s">
        <v>114</v>
      </c>
      <c r="C55" s="48"/>
      <c r="D55" s="48"/>
      <c r="E55" s="48"/>
      <c r="F55" s="48"/>
      <c r="G55" s="141"/>
      <c r="H55" s="141"/>
      <c r="I55" s="98" t="e">
        <f>#REF!-#REF!</f>
        <v>#REF!</v>
      </c>
      <c r="J55" s="99" t="e">
        <f>#REF!-#REF!</f>
        <v>#REF!</v>
      </c>
    </row>
    <row r="56" spans="1:10" s="10" customFormat="1" ht="21" customHeight="1">
      <c r="A56" s="18" t="s">
        <v>23</v>
      </c>
      <c r="B56" s="41" t="s">
        <v>275</v>
      </c>
      <c r="C56" s="48"/>
      <c r="D56" s="48"/>
      <c r="E56" s="48"/>
      <c r="F56" s="48"/>
      <c r="G56" s="141"/>
      <c r="H56" s="141"/>
      <c r="I56" s="98"/>
      <c r="J56" s="99"/>
    </row>
    <row r="57" spans="1:10" s="10" customFormat="1" ht="21" customHeight="1">
      <c r="A57" s="18" t="s">
        <v>48</v>
      </c>
      <c r="B57" s="41" t="s">
        <v>276</v>
      </c>
      <c r="C57" s="48"/>
      <c r="D57" s="48"/>
      <c r="E57" s="48"/>
      <c r="F57" s="48"/>
      <c r="G57" s="141"/>
      <c r="H57" s="141"/>
      <c r="I57" s="98"/>
      <c r="J57" s="99"/>
    </row>
    <row r="58" spans="1:10" ht="15.95" customHeight="1" thickBot="1">
      <c r="A58" s="26"/>
      <c r="B58" s="92"/>
      <c r="C58" s="50"/>
      <c r="D58" s="50"/>
      <c r="E58" s="50"/>
      <c r="F58" s="50"/>
      <c r="G58" s="151"/>
      <c r="H58" s="151"/>
      <c r="I58" s="103"/>
      <c r="J58" s="104"/>
    </row>
    <row r="59" spans="1:10" ht="15.95" customHeight="1">
      <c r="A59" s="10"/>
      <c r="B59" s="93"/>
      <c r="C59" s="152"/>
      <c r="D59" s="152"/>
      <c r="E59" s="152"/>
      <c r="F59" s="152"/>
      <c r="G59" s="153"/>
      <c r="H59" s="153"/>
    </row>
    <row r="60" spans="1:10" ht="20.25" customHeight="1">
      <c r="A60" s="412" t="s">
        <v>277</v>
      </c>
      <c r="B60" s="412"/>
      <c r="C60" s="412"/>
      <c r="D60" s="412"/>
      <c r="E60" s="412"/>
      <c r="F60" s="412"/>
      <c r="G60" s="412"/>
      <c r="H60" s="412"/>
    </row>
    <row r="61" spans="1:10" ht="20.25" customHeight="1">
      <c r="A61" s="10"/>
      <c r="B61" s="113" t="s">
        <v>297</v>
      </c>
      <c r="I61" s="13"/>
      <c r="J61" s="13"/>
    </row>
    <row r="62" spans="1:10" ht="20.25" customHeight="1">
      <c r="A62" s="10"/>
      <c r="B62" s="35" t="s">
        <v>298</v>
      </c>
      <c r="I62" s="10"/>
      <c r="J62" s="10"/>
    </row>
    <row r="63" spans="1:10" ht="20.25" customHeight="1">
      <c r="A63" s="10"/>
      <c r="B63" s="113" t="s">
        <v>278</v>
      </c>
      <c r="I63" s="10"/>
      <c r="J63" s="10"/>
    </row>
    <row r="64" spans="1:10" ht="20.25" customHeight="1">
      <c r="A64" s="10"/>
      <c r="B64" s="154" t="s">
        <v>299</v>
      </c>
      <c r="I64" s="10"/>
      <c r="J64" s="10"/>
    </row>
    <row r="65" spans="1:10" ht="20.25" customHeight="1">
      <c r="A65" s="10"/>
      <c r="B65" s="105" t="s">
        <v>300</v>
      </c>
      <c r="I65" s="10"/>
      <c r="J65" s="10"/>
    </row>
    <row r="66" spans="1:10" ht="20.25" customHeight="1">
      <c r="A66" s="10"/>
      <c r="B66" s="154" t="s">
        <v>279</v>
      </c>
      <c r="I66" s="10"/>
      <c r="J66" s="10"/>
    </row>
    <row r="67" spans="1:10" ht="20.25" customHeight="1">
      <c r="A67" s="13"/>
      <c r="B67" s="105" t="s">
        <v>280</v>
      </c>
      <c r="I67" s="10"/>
      <c r="J67" s="10"/>
    </row>
    <row r="68" spans="1:10" ht="20.25" customHeight="1">
      <c r="A68" s="106"/>
      <c r="B68" s="113" t="s">
        <v>281</v>
      </c>
      <c r="I68" s="10"/>
      <c r="J68" s="10"/>
    </row>
    <row r="69" spans="1:10" ht="20.25" customHeight="1">
      <c r="A69" s="106"/>
      <c r="B69" s="113" t="s">
        <v>282</v>
      </c>
      <c r="I69" s="10"/>
      <c r="J69" s="10"/>
    </row>
    <row r="70" spans="1:10" ht="20.25" customHeight="1">
      <c r="A70" s="106"/>
      <c r="B70" s="113" t="s">
        <v>283</v>
      </c>
      <c r="I70" s="10"/>
      <c r="J70" s="10"/>
    </row>
    <row r="71" spans="1:10" ht="18.75">
      <c r="A71" s="106"/>
      <c r="B71" s="155"/>
      <c r="C71" s="10"/>
      <c r="D71" s="10"/>
      <c r="E71" s="10"/>
      <c r="F71" s="10"/>
      <c r="G71" s="10"/>
      <c r="H71" s="10"/>
      <c r="I71" s="10"/>
      <c r="J71" s="10"/>
    </row>
    <row r="72" spans="1:10" ht="18.75">
      <c r="A72" s="106"/>
      <c r="B72" s="155"/>
      <c r="C72" s="10"/>
      <c r="D72" s="10"/>
      <c r="E72" s="10"/>
      <c r="F72" s="10"/>
      <c r="G72" s="10"/>
      <c r="H72" s="10"/>
      <c r="I72" s="10"/>
      <c r="J72" s="10"/>
    </row>
    <row r="73" spans="1:10" ht="18.75">
      <c r="A73" s="106"/>
      <c r="B73" s="155"/>
      <c r="C73" s="10"/>
      <c r="D73" s="10"/>
      <c r="E73" s="10"/>
      <c r="F73" s="10"/>
      <c r="G73" s="10"/>
      <c r="H73" s="10"/>
      <c r="I73" s="10"/>
      <c r="J73" s="10"/>
    </row>
  </sheetData>
  <mergeCells count="9">
    <mergeCell ref="A60:H60"/>
    <mergeCell ref="G1:H1"/>
    <mergeCell ref="A3:H3"/>
    <mergeCell ref="A4:H4"/>
    <mergeCell ref="A7:A8"/>
    <mergeCell ref="B7:B8"/>
    <mergeCell ref="C7:D7"/>
    <mergeCell ref="E7:F7"/>
    <mergeCell ref="G7:H7"/>
  </mergeCells>
  <pageMargins left="0.63" right="0.25" top="0.55000000000000004" bottom="0.17" header="0.21" footer="0.2"/>
  <pageSetup paperSize="9" scale="64" fitToHeight="0" orientation="portrait" r:id="rId1"/>
  <headerFooter alignWithMargins="0">
    <oddHeader xml:space="preserve">&amp;C                                                                                                                                  </oddHeader>
    <oddFooter xml:space="preserve">&amp;C&amp;".VnTime,Italic"&amp;8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7863D-1EDA-4E71-AA7A-5563A15247D6}">
  <sheetPr>
    <tabColor rgb="FF7030A0"/>
    <pageSetUpPr fitToPage="1"/>
  </sheetPr>
  <dimension ref="A1:G49"/>
  <sheetViews>
    <sheetView topLeftCell="A25" zoomScaleNormal="100" workbookViewId="0">
      <selection activeCell="D38" sqref="D38"/>
    </sheetView>
  </sheetViews>
  <sheetFormatPr defaultRowHeight="15.75"/>
  <cols>
    <col min="1" max="1" width="5.875" style="6" customWidth="1"/>
    <col min="2" max="2" width="59.75" style="6" customWidth="1"/>
    <col min="3" max="5" width="13" style="6" customWidth="1"/>
    <col min="6" max="6" width="10.375" style="6" customWidth="1"/>
    <col min="7" max="7" width="12.625" style="6" customWidth="1"/>
    <col min="8" max="256" width="9" style="6"/>
    <col min="257" max="257" width="5.125" style="6" customWidth="1"/>
    <col min="258" max="258" width="61.125" style="6" customWidth="1"/>
    <col min="259" max="262" width="10.375" style="6" customWidth="1"/>
    <col min="263" max="512" width="9" style="6"/>
    <col min="513" max="513" width="5.125" style="6" customWidth="1"/>
    <col min="514" max="514" width="61.125" style="6" customWidth="1"/>
    <col min="515" max="518" width="10.375" style="6" customWidth="1"/>
    <col min="519" max="768" width="9" style="6"/>
    <col min="769" max="769" width="5.125" style="6" customWidth="1"/>
    <col min="770" max="770" width="61.125" style="6" customWidth="1"/>
    <col min="771" max="774" width="10.375" style="6" customWidth="1"/>
    <col min="775" max="1024" width="9" style="6"/>
    <col min="1025" max="1025" width="5.125" style="6" customWidth="1"/>
    <col min="1026" max="1026" width="61.125" style="6" customWidth="1"/>
    <col min="1027" max="1030" width="10.375" style="6" customWidth="1"/>
    <col min="1031" max="1280" width="9" style="6"/>
    <col min="1281" max="1281" width="5.125" style="6" customWidth="1"/>
    <col min="1282" max="1282" width="61.125" style="6" customWidth="1"/>
    <col min="1283" max="1286" width="10.375" style="6" customWidth="1"/>
    <col min="1287" max="1536" width="9" style="6"/>
    <col min="1537" max="1537" width="5.125" style="6" customWidth="1"/>
    <col min="1538" max="1538" width="61.125" style="6" customWidth="1"/>
    <col min="1539" max="1542" width="10.375" style="6" customWidth="1"/>
    <col min="1543" max="1792" width="9" style="6"/>
    <col min="1793" max="1793" width="5.125" style="6" customWidth="1"/>
    <col min="1794" max="1794" width="61.125" style="6" customWidth="1"/>
    <col min="1795" max="1798" width="10.375" style="6" customWidth="1"/>
    <col min="1799" max="2048" width="9" style="6"/>
    <col min="2049" max="2049" width="5.125" style="6" customWidth="1"/>
    <col min="2050" max="2050" width="61.125" style="6" customWidth="1"/>
    <col min="2051" max="2054" width="10.375" style="6" customWidth="1"/>
    <col min="2055" max="2304" width="9" style="6"/>
    <col min="2305" max="2305" width="5.125" style="6" customWidth="1"/>
    <col min="2306" max="2306" width="61.125" style="6" customWidth="1"/>
    <col min="2307" max="2310" width="10.375" style="6" customWidth="1"/>
    <col min="2311" max="2560" width="9" style="6"/>
    <col min="2561" max="2561" width="5.125" style="6" customWidth="1"/>
    <col min="2562" max="2562" width="61.125" style="6" customWidth="1"/>
    <col min="2563" max="2566" width="10.375" style="6" customWidth="1"/>
    <col min="2567" max="2816" width="9" style="6"/>
    <col min="2817" max="2817" width="5.125" style="6" customWidth="1"/>
    <col min="2818" max="2818" width="61.125" style="6" customWidth="1"/>
    <col min="2819" max="2822" width="10.375" style="6" customWidth="1"/>
    <col min="2823" max="3072" width="9" style="6"/>
    <col min="3073" max="3073" width="5.125" style="6" customWidth="1"/>
    <col min="3074" max="3074" width="61.125" style="6" customWidth="1"/>
    <col min="3075" max="3078" width="10.375" style="6" customWidth="1"/>
    <col min="3079" max="3328" width="9" style="6"/>
    <col min="3329" max="3329" width="5.125" style="6" customWidth="1"/>
    <col min="3330" max="3330" width="61.125" style="6" customWidth="1"/>
    <col min="3331" max="3334" width="10.375" style="6" customWidth="1"/>
    <col min="3335" max="3584" width="9" style="6"/>
    <col min="3585" max="3585" width="5.125" style="6" customWidth="1"/>
    <col min="3586" max="3586" width="61.125" style="6" customWidth="1"/>
    <col min="3587" max="3590" width="10.375" style="6" customWidth="1"/>
    <col min="3591" max="3840" width="9" style="6"/>
    <col min="3841" max="3841" width="5.125" style="6" customWidth="1"/>
    <col min="3842" max="3842" width="61.125" style="6" customWidth="1"/>
    <col min="3843" max="3846" width="10.375" style="6" customWidth="1"/>
    <col min="3847" max="4096" width="9" style="6"/>
    <col min="4097" max="4097" width="5.125" style="6" customWidth="1"/>
    <col min="4098" max="4098" width="61.125" style="6" customWidth="1"/>
    <col min="4099" max="4102" width="10.375" style="6" customWidth="1"/>
    <col min="4103" max="4352" width="9" style="6"/>
    <col min="4353" max="4353" width="5.125" style="6" customWidth="1"/>
    <col min="4354" max="4354" width="61.125" style="6" customWidth="1"/>
    <col min="4355" max="4358" width="10.375" style="6" customWidth="1"/>
    <col min="4359" max="4608" width="9" style="6"/>
    <col min="4609" max="4609" width="5.125" style="6" customWidth="1"/>
    <col min="4610" max="4610" width="61.125" style="6" customWidth="1"/>
    <col min="4611" max="4614" width="10.375" style="6" customWidth="1"/>
    <col min="4615" max="4864" width="9" style="6"/>
    <col min="4865" max="4865" width="5.125" style="6" customWidth="1"/>
    <col min="4866" max="4866" width="61.125" style="6" customWidth="1"/>
    <col min="4867" max="4870" width="10.375" style="6" customWidth="1"/>
    <col min="4871" max="5120" width="9" style="6"/>
    <col min="5121" max="5121" width="5.125" style="6" customWidth="1"/>
    <col min="5122" max="5122" width="61.125" style="6" customWidth="1"/>
    <col min="5123" max="5126" width="10.375" style="6" customWidth="1"/>
    <col min="5127" max="5376" width="9" style="6"/>
    <col min="5377" max="5377" width="5.125" style="6" customWidth="1"/>
    <col min="5378" max="5378" width="61.125" style="6" customWidth="1"/>
    <col min="5379" max="5382" width="10.375" style="6" customWidth="1"/>
    <col min="5383" max="5632" width="9" style="6"/>
    <col min="5633" max="5633" width="5.125" style="6" customWidth="1"/>
    <col min="5634" max="5634" width="61.125" style="6" customWidth="1"/>
    <col min="5635" max="5638" width="10.375" style="6" customWidth="1"/>
    <col min="5639" max="5888" width="9" style="6"/>
    <col min="5889" max="5889" width="5.125" style="6" customWidth="1"/>
    <col min="5890" max="5890" width="61.125" style="6" customWidth="1"/>
    <col min="5891" max="5894" width="10.375" style="6" customWidth="1"/>
    <col min="5895" max="6144" width="9" style="6"/>
    <col min="6145" max="6145" width="5.125" style="6" customWidth="1"/>
    <col min="6146" max="6146" width="61.125" style="6" customWidth="1"/>
    <col min="6147" max="6150" width="10.375" style="6" customWidth="1"/>
    <col min="6151" max="6400" width="9" style="6"/>
    <col min="6401" max="6401" width="5.125" style="6" customWidth="1"/>
    <col min="6402" max="6402" width="61.125" style="6" customWidth="1"/>
    <col min="6403" max="6406" width="10.375" style="6" customWidth="1"/>
    <col min="6407" max="6656" width="9" style="6"/>
    <col min="6657" max="6657" width="5.125" style="6" customWidth="1"/>
    <col min="6658" max="6658" width="61.125" style="6" customWidth="1"/>
    <col min="6659" max="6662" width="10.375" style="6" customWidth="1"/>
    <col min="6663" max="6912" width="9" style="6"/>
    <col min="6913" max="6913" width="5.125" style="6" customWidth="1"/>
    <col min="6914" max="6914" width="61.125" style="6" customWidth="1"/>
    <col min="6915" max="6918" width="10.375" style="6" customWidth="1"/>
    <col min="6919" max="7168" width="9" style="6"/>
    <col min="7169" max="7169" width="5.125" style="6" customWidth="1"/>
    <col min="7170" max="7170" width="61.125" style="6" customWidth="1"/>
    <col min="7171" max="7174" width="10.375" style="6" customWidth="1"/>
    <col min="7175" max="7424" width="9" style="6"/>
    <col min="7425" max="7425" width="5.125" style="6" customWidth="1"/>
    <col min="7426" max="7426" width="61.125" style="6" customWidth="1"/>
    <col min="7427" max="7430" width="10.375" style="6" customWidth="1"/>
    <col min="7431" max="7680" width="9" style="6"/>
    <col min="7681" max="7681" width="5.125" style="6" customWidth="1"/>
    <col min="7682" max="7682" width="61.125" style="6" customWidth="1"/>
    <col min="7683" max="7686" width="10.375" style="6" customWidth="1"/>
    <col min="7687" max="7936" width="9" style="6"/>
    <col min="7937" max="7937" width="5.125" style="6" customWidth="1"/>
    <col min="7938" max="7938" width="61.125" style="6" customWidth="1"/>
    <col min="7939" max="7942" width="10.375" style="6" customWidth="1"/>
    <col min="7943" max="8192" width="9" style="6"/>
    <col min="8193" max="8193" width="5.125" style="6" customWidth="1"/>
    <col min="8194" max="8194" width="61.125" style="6" customWidth="1"/>
    <col min="8195" max="8198" width="10.375" style="6" customWidth="1"/>
    <col min="8199" max="8448" width="9" style="6"/>
    <col min="8449" max="8449" width="5.125" style="6" customWidth="1"/>
    <col min="8450" max="8450" width="61.125" style="6" customWidth="1"/>
    <col min="8451" max="8454" width="10.375" style="6" customWidth="1"/>
    <col min="8455" max="8704" width="9" style="6"/>
    <col min="8705" max="8705" width="5.125" style="6" customWidth="1"/>
    <col min="8706" max="8706" width="61.125" style="6" customWidth="1"/>
    <col min="8707" max="8710" width="10.375" style="6" customWidth="1"/>
    <col min="8711" max="8960" width="9" style="6"/>
    <col min="8961" max="8961" width="5.125" style="6" customWidth="1"/>
    <col min="8962" max="8962" width="61.125" style="6" customWidth="1"/>
    <col min="8963" max="8966" width="10.375" style="6" customWidth="1"/>
    <col min="8967" max="9216" width="9" style="6"/>
    <col min="9217" max="9217" width="5.125" style="6" customWidth="1"/>
    <col min="9218" max="9218" width="61.125" style="6" customWidth="1"/>
    <col min="9219" max="9222" width="10.375" style="6" customWidth="1"/>
    <col min="9223" max="9472" width="9" style="6"/>
    <col min="9473" max="9473" width="5.125" style="6" customWidth="1"/>
    <col min="9474" max="9474" width="61.125" style="6" customWidth="1"/>
    <col min="9475" max="9478" width="10.375" style="6" customWidth="1"/>
    <col min="9479" max="9728" width="9" style="6"/>
    <col min="9729" max="9729" width="5.125" style="6" customWidth="1"/>
    <col min="9730" max="9730" width="61.125" style="6" customWidth="1"/>
    <col min="9731" max="9734" width="10.375" style="6" customWidth="1"/>
    <col min="9735" max="9984" width="9" style="6"/>
    <col min="9985" max="9985" width="5.125" style="6" customWidth="1"/>
    <col min="9986" max="9986" width="61.125" style="6" customWidth="1"/>
    <col min="9987" max="9990" width="10.375" style="6" customWidth="1"/>
    <col min="9991" max="10240" width="9" style="6"/>
    <col min="10241" max="10241" width="5.125" style="6" customWidth="1"/>
    <col min="10242" max="10242" width="61.125" style="6" customWidth="1"/>
    <col min="10243" max="10246" width="10.375" style="6" customWidth="1"/>
    <col min="10247" max="10496" width="9" style="6"/>
    <col min="10497" max="10497" width="5.125" style="6" customWidth="1"/>
    <col min="10498" max="10498" width="61.125" style="6" customWidth="1"/>
    <col min="10499" max="10502" width="10.375" style="6" customWidth="1"/>
    <col min="10503" max="10752" width="9" style="6"/>
    <col min="10753" max="10753" width="5.125" style="6" customWidth="1"/>
    <col min="10754" max="10754" width="61.125" style="6" customWidth="1"/>
    <col min="10755" max="10758" width="10.375" style="6" customWidth="1"/>
    <col min="10759" max="11008" width="9" style="6"/>
    <col min="11009" max="11009" width="5.125" style="6" customWidth="1"/>
    <col min="11010" max="11010" width="61.125" style="6" customWidth="1"/>
    <col min="11011" max="11014" width="10.375" style="6" customWidth="1"/>
    <col min="11015" max="11264" width="9" style="6"/>
    <col min="11265" max="11265" width="5.125" style="6" customWidth="1"/>
    <col min="11266" max="11266" width="61.125" style="6" customWidth="1"/>
    <col min="11267" max="11270" width="10.375" style="6" customWidth="1"/>
    <col min="11271" max="11520" width="9" style="6"/>
    <col min="11521" max="11521" width="5.125" style="6" customWidth="1"/>
    <col min="11522" max="11522" width="61.125" style="6" customWidth="1"/>
    <col min="11523" max="11526" width="10.375" style="6" customWidth="1"/>
    <col min="11527" max="11776" width="9" style="6"/>
    <col min="11777" max="11777" width="5.125" style="6" customWidth="1"/>
    <col min="11778" max="11778" width="61.125" style="6" customWidth="1"/>
    <col min="11779" max="11782" width="10.375" style="6" customWidth="1"/>
    <col min="11783" max="12032" width="9" style="6"/>
    <col min="12033" max="12033" width="5.125" style="6" customWidth="1"/>
    <col min="12034" max="12034" width="61.125" style="6" customWidth="1"/>
    <col min="12035" max="12038" width="10.375" style="6" customWidth="1"/>
    <col min="12039" max="12288" width="9" style="6"/>
    <col min="12289" max="12289" width="5.125" style="6" customWidth="1"/>
    <col min="12290" max="12290" width="61.125" style="6" customWidth="1"/>
    <col min="12291" max="12294" width="10.375" style="6" customWidth="1"/>
    <col min="12295" max="12544" width="9" style="6"/>
    <col min="12545" max="12545" width="5.125" style="6" customWidth="1"/>
    <col min="12546" max="12546" width="61.125" style="6" customWidth="1"/>
    <col min="12547" max="12550" width="10.375" style="6" customWidth="1"/>
    <col min="12551" max="12800" width="9" style="6"/>
    <col min="12801" max="12801" width="5.125" style="6" customWidth="1"/>
    <col min="12802" max="12802" width="61.125" style="6" customWidth="1"/>
    <col min="12803" max="12806" width="10.375" style="6" customWidth="1"/>
    <col min="12807" max="13056" width="9" style="6"/>
    <col min="13057" max="13057" width="5.125" style="6" customWidth="1"/>
    <col min="13058" max="13058" width="61.125" style="6" customWidth="1"/>
    <col min="13059" max="13062" width="10.375" style="6" customWidth="1"/>
    <col min="13063" max="13312" width="9" style="6"/>
    <col min="13313" max="13313" width="5.125" style="6" customWidth="1"/>
    <col min="13314" max="13314" width="61.125" style="6" customWidth="1"/>
    <col min="13315" max="13318" width="10.375" style="6" customWidth="1"/>
    <col min="13319" max="13568" width="9" style="6"/>
    <col min="13569" max="13569" width="5.125" style="6" customWidth="1"/>
    <col min="13570" max="13570" width="61.125" style="6" customWidth="1"/>
    <col min="13571" max="13574" width="10.375" style="6" customWidth="1"/>
    <col min="13575" max="13824" width="9" style="6"/>
    <col min="13825" max="13825" width="5.125" style="6" customWidth="1"/>
    <col min="13826" max="13826" width="61.125" style="6" customWidth="1"/>
    <col min="13827" max="13830" width="10.375" style="6" customWidth="1"/>
    <col min="13831" max="14080" width="9" style="6"/>
    <col min="14081" max="14081" width="5.125" style="6" customWidth="1"/>
    <col min="14082" max="14082" width="61.125" style="6" customWidth="1"/>
    <col min="14083" max="14086" width="10.375" style="6" customWidth="1"/>
    <col min="14087" max="14336" width="9" style="6"/>
    <col min="14337" max="14337" width="5.125" style="6" customWidth="1"/>
    <col min="14338" max="14338" width="61.125" style="6" customWidth="1"/>
    <col min="14339" max="14342" width="10.375" style="6" customWidth="1"/>
    <col min="14343" max="14592" width="9" style="6"/>
    <col min="14593" max="14593" width="5.125" style="6" customWidth="1"/>
    <col min="14594" max="14594" width="61.125" style="6" customWidth="1"/>
    <col min="14595" max="14598" width="10.375" style="6" customWidth="1"/>
    <col min="14599" max="14848" width="9" style="6"/>
    <col min="14849" max="14849" width="5.125" style="6" customWidth="1"/>
    <col min="14850" max="14850" width="61.125" style="6" customWidth="1"/>
    <col min="14851" max="14854" width="10.375" style="6" customWidth="1"/>
    <col min="14855" max="15104" width="9" style="6"/>
    <col min="15105" max="15105" width="5.125" style="6" customWidth="1"/>
    <col min="15106" max="15106" width="61.125" style="6" customWidth="1"/>
    <col min="15107" max="15110" width="10.375" style="6" customWidth="1"/>
    <col min="15111" max="15360" width="9" style="6"/>
    <col min="15361" max="15361" width="5.125" style="6" customWidth="1"/>
    <col min="15362" max="15362" width="61.125" style="6" customWidth="1"/>
    <col min="15363" max="15366" width="10.375" style="6" customWidth="1"/>
    <col min="15367" max="15616" width="9" style="6"/>
    <col min="15617" max="15617" width="5.125" style="6" customWidth="1"/>
    <col min="15618" max="15618" width="61.125" style="6" customWidth="1"/>
    <col min="15619" max="15622" width="10.375" style="6" customWidth="1"/>
    <col min="15623" max="15872" width="9" style="6"/>
    <col min="15873" max="15873" width="5.125" style="6" customWidth="1"/>
    <col min="15874" max="15874" width="61.125" style="6" customWidth="1"/>
    <col min="15875" max="15878" width="10.375" style="6" customWidth="1"/>
    <col min="15879" max="16128" width="9" style="6"/>
    <col min="16129" max="16129" width="5.125" style="6" customWidth="1"/>
    <col min="16130" max="16130" width="61.125" style="6" customWidth="1"/>
    <col min="16131" max="16134" width="10.375" style="6" customWidth="1"/>
    <col min="16135" max="16384" width="9" style="6"/>
  </cols>
  <sheetData>
    <row r="1" spans="1:6" ht="18.75">
      <c r="A1" s="4"/>
      <c r="B1" s="45"/>
      <c r="C1" s="5"/>
      <c r="D1" s="8"/>
      <c r="E1" s="233"/>
      <c r="F1" s="233" t="s">
        <v>301</v>
      </c>
    </row>
    <row r="2" spans="1:6" ht="12.75" hidden="1" customHeight="1">
      <c r="A2" s="7"/>
      <c r="B2" s="7"/>
      <c r="C2" s="5"/>
      <c r="D2" s="5"/>
      <c r="E2" s="5"/>
      <c r="F2" s="5"/>
    </row>
    <row r="3" spans="1:6" ht="12.75" customHeight="1">
      <c r="A3" s="7"/>
      <c r="B3" s="7"/>
      <c r="C3" s="5"/>
      <c r="D3" s="5"/>
      <c r="E3" s="5"/>
      <c r="F3" s="5"/>
    </row>
    <row r="4" spans="1:6" ht="19.5">
      <c r="A4" s="417" t="s">
        <v>560</v>
      </c>
      <c r="B4" s="417"/>
      <c r="C4" s="417"/>
      <c r="D4" s="417"/>
      <c r="E4" s="417"/>
      <c r="F4" s="417"/>
    </row>
    <row r="5" spans="1:6" ht="27.75" customHeight="1">
      <c r="A5" s="418" t="s">
        <v>459</v>
      </c>
      <c r="B5" s="418"/>
      <c r="C5" s="418"/>
      <c r="D5" s="418"/>
      <c r="E5" s="418"/>
      <c r="F5" s="418"/>
    </row>
    <row r="6" spans="1:6" ht="12.75" hidden="1" customHeight="1">
      <c r="A6" s="9"/>
      <c r="B6" s="9"/>
      <c r="C6" s="5"/>
      <c r="D6" s="5"/>
      <c r="E6" s="5"/>
      <c r="F6" s="5"/>
    </row>
    <row r="7" spans="1:6" ht="27.75" customHeight="1">
      <c r="A7" s="236"/>
      <c r="B7" s="236"/>
      <c r="C7" s="10"/>
      <c r="D7" s="407" t="s">
        <v>0</v>
      </c>
      <c r="E7" s="407"/>
      <c r="F7" s="407"/>
    </row>
    <row r="8" spans="1:6" s="11" customFormat="1" ht="21.75" customHeight="1">
      <c r="A8" s="419" t="s">
        <v>79</v>
      </c>
      <c r="B8" s="421" t="s">
        <v>286</v>
      </c>
      <c r="C8" s="408" t="s">
        <v>310</v>
      </c>
      <c r="D8" s="408" t="s">
        <v>461</v>
      </c>
      <c r="E8" s="415" t="s">
        <v>1</v>
      </c>
      <c r="F8" s="415"/>
    </row>
    <row r="9" spans="1:6" s="11" customFormat="1" ht="45.75" customHeight="1">
      <c r="A9" s="420"/>
      <c r="B9" s="422"/>
      <c r="C9" s="408"/>
      <c r="D9" s="408"/>
      <c r="E9" s="234" t="s">
        <v>3</v>
      </c>
      <c r="F9" s="234" t="s">
        <v>80</v>
      </c>
    </row>
    <row r="10" spans="1:6" s="2" customFormat="1" ht="17.25" customHeight="1">
      <c r="A10" s="1" t="s">
        <v>4</v>
      </c>
      <c r="B10" s="1" t="s">
        <v>5</v>
      </c>
      <c r="C10" s="1">
        <v>1</v>
      </c>
      <c r="D10" s="1">
        <v>2</v>
      </c>
      <c r="E10" s="1" t="s">
        <v>6</v>
      </c>
      <c r="F10" s="1" t="s">
        <v>7</v>
      </c>
    </row>
    <row r="11" spans="1:6" s="10" customFormat="1" ht="26.25" customHeight="1">
      <c r="A11" s="15"/>
      <c r="B11" s="15" t="s">
        <v>34</v>
      </c>
      <c r="C11" s="90">
        <f>C12+C31</f>
        <v>407254</v>
      </c>
      <c r="D11" s="90">
        <f>D12+D31</f>
        <v>545367</v>
      </c>
      <c r="E11" s="90">
        <f>D11-C11</f>
        <v>138113</v>
      </c>
      <c r="F11" s="230">
        <f>D11/C11</f>
        <v>1.3391323351029087</v>
      </c>
    </row>
    <row r="12" spans="1:6" s="10" customFormat="1" ht="20.100000000000001" customHeight="1">
      <c r="A12" s="18" t="s">
        <v>4</v>
      </c>
      <c r="B12" s="25" t="s">
        <v>35</v>
      </c>
      <c r="C12" s="108">
        <f>C13+C23+C27+C28+C29+C30</f>
        <v>407134</v>
      </c>
      <c r="D12" s="108">
        <f>D13+D23+D27+D28+D29+D30</f>
        <v>433065</v>
      </c>
      <c r="E12" s="108">
        <f t="shared" ref="E12:E37" si="0">D12-C12</f>
        <v>25931</v>
      </c>
      <c r="F12" s="231">
        <f t="shared" ref="F12:F36" si="1">D12/C12</f>
        <v>1.0636915610093973</v>
      </c>
    </row>
    <row r="13" spans="1:6" s="13" customFormat="1" ht="20.100000000000001" customHeight="1">
      <c r="A13" s="18" t="s">
        <v>8</v>
      </c>
      <c r="B13" s="25" t="s">
        <v>55</v>
      </c>
      <c r="C13" s="108">
        <f>C14+C22</f>
        <v>32773</v>
      </c>
      <c r="D13" s="108">
        <f>D14+D22</f>
        <v>23950</v>
      </c>
      <c r="E13" s="108">
        <f t="shared" si="0"/>
        <v>-8823</v>
      </c>
      <c r="F13" s="231">
        <f t="shared" si="1"/>
        <v>0.73078448723034206</v>
      </c>
    </row>
    <row r="14" spans="1:6" s="13" customFormat="1" ht="20.100000000000001" customHeight="1">
      <c r="A14" s="21">
        <v>1</v>
      </c>
      <c r="B14" s="22" t="s">
        <v>37</v>
      </c>
      <c r="C14" s="107">
        <f>8030+7920-790+2500+2780+920+8824</f>
        <v>30184</v>
      </c>
      <c r="D14" s="107">
        <f>8030+7920-702+8000-1800</f>
        <v>21448</v>
      </c>
      <c r="E14" s="20">
        <f t="shared" si="0"/>
        <v>-8736</v>
      </c>
      <c r="F14" s="229">
        <f t="shared" si="1"/>
        <v>0.71057513914656767</v>
      </c>
    </row>
    <row r="15" spans="1:6" s="13" customFormat="1" ht="20.100000000000001" customHeight="1">
      <c r="A15" s="37"/>
      <c r="B15" s="101" t="s">
        <v>38</v>
      </c>
      <c r="C15" s="36"/>
      <c r="D15" s="36"/>
      <c r="E15" s="20"/>
      <c r="F15" s="229"/>
    </row>
    <row r="16" spans="1:6" s="124" customFormat="1" ht="20.100000000000001" customHeight="1">
      <c r="A16" s="121" t="s">
        <v>12</v>
      </c>
      <c r="B16" s="156" t="s">
        <v>39</v>
      </c>
      <c r="C16" s="107">
        <v>5550</v>
      </c>
      <c r="D16" s="107">
        <f>'36'!D11</f>
        <v>9833</v>
      </c>
      <c r="E16" s="20">
        <f t="shared" si="0"/>
        <v>4283</v>
      </c>
      <c r="F16" s="229">
        <f t="shared" si="1"/>
        <v>1.7717117117117116</v>
      </c>
    </row>
    <row r="17" spans="1:6" s="124" customFormat="1" ht="20.100000000000001" customHeight="1">
      <c r="A17" s="121" t="s">
        <v>12</v>
      </c>
      <c r="B17" s="156" t="s">
        <v>40</v>
      </c>
      <c r="C17" s="107"/>
      <c r="D17" s="107"/>
      <c r="E17" s="20"/>
      <c r="F17" s="229"/>
    </row>
    <row r="18" spans="1:6" s="10" customFormat="1" ht="20.100000000000001" customHeight="1">
      <c r="A18" s="21"/>
      <c r="B18" s="101" t="s">
        <v>41</v>
      </c>
      <c r="C18" s="36"/>
      <c r="D18" s="36"/>
      <c r="E18" s="20"/>
      <c r="F18" s="229"/>
    </row>
    <row r="19" spans="1:6" s="124" customFormat="1" ht="20.100000000000001" customHeight="1">
      <c r="A19" s="121" t="s">
        <v>12</v>
      </c>
      <c r="B19" s="156" t="s">
        <v>42</v>
      </c>
      <c r="C19" s="107">
        <v>16744</v>
      </c>
      <c r="D19" s="107">
        <f>7920-702</f>
        <v>7218</v>
      </c>
      <c r="E19" s="20">
        <f t="shared" si="0"/>
        <v>-9526</v>
      </c>
      <c r="F19" s="229">
        <f t="shared" si="1"/>
        <v>0.43107978977544192</v>
      </c>
    </row>
    <row r="20" spans="1:6" s="124" customFormat="1" ht="20.100000000000001" customHeight="1">
      <c r="A20" s="121" t="s">
        <v>12</v>
      </c>
      <c r="B20" s="156" t="s">
        <v>43</v>
      </c>
      <c r="C20" s="107">
        <v>920</v>
      </c>
      <c r="D20" s="107">
        <v>920</v>
      </c>
      <c r="E20" s="20">
        <f t="shared" ref="E20" si="2">D20-C20</f>
        <v>0</v>
      </c>
      <c r="F20" s="229">
        <f t="shared" ref="F20" si="3">D20/C20</f>
        <v>1</v>
      </c>
    </row>
    <row r="21" spans="1:6" s="10" customFormat="1" ht="75">
      <c r="A21" s="21">
        <v>2</v>
      </c>
      <c r="B21" s="38" t="s">
        <v>44</v>
      </c>
      <c r="C21" s="36"/>
      <c r="D21" s="36"/>
      <c r="E21" s="20"/>
      <c r="F21" s="229"/>
    </row>
    <row r="22" spans="1:6" s="13" customFormat="1" ht="20.100000000000001" customHeight="1">
      <c r="A22" s="21">
        <v>3</v>
      </c>
      <c r="B22" s="22" t="s">
        <v>45</v>
      </c>
      <c r="C22" s="107">
        <f>790+1799</f>
        <v>2589</v>
      </c>
      <c r="D22" s="107">
        <f>702+1800</f>
        <v>2502</v>
      </c>
      <c r="E22" s="20">
        <f t="shared" si="0"/>
        <v>-87</v>
      </c>
      <c r="F22" s="229">
        <f t="shared" si="1"/>
        <v>0.96639629200463495</v>
      </c>
    </row>
    <row r="23" spans="1:6" s="10" customFormat="1" ht="20.100000000000001" customHeight="1">
      <c r="A23" s="18" t="s">
        <v>17</v>
      </c>
      <c r="B23" s="25" t="s">
        <v>46</v>
      </c>
      <c r="C23" s="108">
        <f>365565-178+1010</f>
        <v>366397</v>
      </c>
      <c r="D23" s="108">
        <v>400713</v>
      </c>
      <c r="E23" s="108">
        <f t="shared" si="0"/>
        <v>34316</v>
      </c>
      <c r="F23" s="231">
        <f t="shared" si="1"/>
        <v>1.0936579720903827</v>
      </c>
    </row>
    <row r="24" spans="1:6" s="10" customFormat="1" ht="20.100000000000001" customHeight="1">
      <c r="A24" s="18"/>
      <c r="B24" s="101" t="s">
        <v>47</v>
      </c>
      <c r="C24" s="36"/>
      <c r="D24" s="36"/>
      <c r="E24" s="20"/>
      <c r="F24" s="229"/>
    </row>
    <row r="25" spans="1:6" s="124" customFormat="1" ht="20.100000000000001" customHeight="1">
      <c r="A25" s="157">
        <v>1</v>
      </c>
      <c r="B25" s="156" t="s">
        <v>284</v>
      </c>
      <c r="C25" s="107">
        <v>210320</v>
      </c>
      <c r="D25" s="107">
        <v>228075</v>
      </c>
      <c r="E25" s="20">
        <f t="shared" si="0"/>
        <v>17755</v>
      </c>
      <c r="F25" s="229">
        <f t="shared" si="1"/>
        <v>1.084418980600989</v>
      </c>
    </row>
    <row r="26" spans="1:6" s="124" customFormat="1" ht="20.100000000000001" customHeight="1">
      <c r="A26" s="157">
        <f>A25+1</f>
        <v>2</v>
      </c>
      <c r="B26" s="156" t="s">
        <v>332</v>
      </c>
      <c r="C26" s="107">
        <v>150</v>
      </c>
      <c r="D26" s="107">
        <v>200</v>
      </c>
      <c r="E26" s="20">
        <f t="shared" si="0"/>
        <v>50</v>
      </c>
      <c r="F26" s="229">
        <f t="shared" si="1"/>
        <v>1.3333333333333333</v>
      </c>
    </row>
    <row r="27" spans="1:6" s="10" customFormat="1" ht="20.100000000000001" customHeight="1">
      <c r="A27" s="18" t="s">
        <v>23</v>
      </c>
      <c r="B27" s="25" t="s">
        <v>333</v>
      </c>
      <c r="C27" s="36"/>
      <c r="D27" s="36"/>
      <c r="E27" s="20"/>
      <c r="F27" s="229"/>
    </row>
    <row r="28" spans="1:6" s="10" customFormat="1" ht="20.100000000000001" customHeight="1">
      <c r="A28" s="18" t="s">
        <v>48</v>
      </c>
      <c r="B28" s="25" t="s">
        <v>334</v>
      </c>
      <c r="C28" s="36"/>
      <c r="D28" s="36"/>
      <c r="E28" s="20"/>
      <c r="F28" s="229"/>
    </row>
    <row r="29" spans="1:6" s="10" customFormat="1" ht="20.100000000000001" customHeight="1">
      <c r="A29" s="18" t="s">
        <v>255</v>
      </c>
      <c r="B29" s="25" t="s">
        <v>49</v>
      </c>
      <c r="C29" s="108">
        <v>7964</v>
      </c>
      <c r="D29" s="108">
        <v>8402</v>
      </c>
      <c r="E29" s="108">
        <f t="shared" si="0"/>
        <v>438</v>
      </c>
      <c r="F29" s="231">
        <f t="shared" si="1"/>
        <v>1.0549974886991462</v>
      </c>
    </row>
    <row r="30" spans="1:6" s="10" customFormat="1" ht="20.100000000000001" customHeight="1">
      <c r="A30" s="18" t="s">
        <v>285</v>
      </c>
      <c r="B30" s="25" t="s">
        <v>50</v>
      </c>
      <c r="C30" s="108"/>
      <c r="D30" s="108"/>
      <c r="E30" s="108">
        <f t="shared" si="0"/>
        <v>0</v>
      </c>
      <c r="F30" s="231"/>
    </row>
    <row r="31" spans="1:6" s="10" customFormat="1" ht="20.100000000000001" customHeight="1">
      <c r="A31" s="18" t="s">
        <v>5</v>
      </c>
      <c r="B31" s="158" t="s">
        <v>51</v>
      </c>
      <c r="C31" s="108">
        <f>C32+C36</f>
        <v>120</v>
      </c>
      <c r="D31" s="108">
        <f>D32+D36</f>
        <v>112302</v>
      </c>
      <c r="E31" s="108">
        <f t="shared" si="0"/>
        <v>112182</v>
      </c>
      <c r="F31" s="231"/>
    </row>
    <row r="32" spans="1:6" s="10" customFormat="1" ht="20.100000000000001" customHeight="1">
      <c r="A32" s="18" t="s">
        <v>8</v>
      </c>
      <c r="B32" s="25" t="s">
        <v>52</v>
      </c>
      <c r="C32" s="402">
        <f>SUM(C33:C35)</f>
        <v>0</v>
      </c>
      <c r="D32" s="402">
        <f>SUM(D33:D35)</f>
        <v>112222</v>
      </c>
      <c r="E32" s="402">
        <f>SUM(E33:E35)</f>
        <v>112222</v>
      </c>
      <c r="F32" s="231"/>
    </row>
    <row r="33" spans="1:7" s="10" customFormat="1" ht="37.5">
      <c r="A33" s="24" t="s">
        <v>87</v>
      </c>
      <c r="B33" s="42" t="s">
        <v>561</v>
      </c>
      <c r="C33" s="20"/>
      <c r="D33" s="20">
        <v>5789</v>
      </c>
      <c r="E33" s="20">
        <f t="shared" ref="E33:E35" si="4">D33-C33</f>
        <v>5789</v>
      </c>
      <c r="F33" s="229"/>
    </row>
    <row r="34" spans="1:7" s="10" customFormat="1" ht="37.5">
      <c r="A34" s="24" t="s">
        <v>88</v>
      </c>
      <c r="B34" s="42" t="s">
        <v>479</v>
      </c>
      <c r="C34" s="20"/>
      <c r="D34" s="20">
        <v>11011</v>
      </c>
      <c r="E34" s="20">
        <f t="shared" si="4"/>
        <v>11011</v>
      </c>
      <c r="F34" s="229"/>
    </row>
    <row r="35" spans="1:7" s="10" customFormat="1" ht="56.25">
      <c r="A35" s="24" t="s">
        <v>89</v>
      </c>
      <c r="B35" s="42" t="s">
        <v>480</v>
      </c>
      <c r="C35" s="20"/>
      <c r="D35" s="20">
        <v>95422</v>
      </c>
      <c r="E35" s="20">
        <f t="shared" si="4"/>
        <v>95422</v>
      </c>
      <c r="F35" s="229"/>
    </row>
    <row r="36" spans="1:7" s="10" customFormat="1" ht="20.100000000000001" customHeight="1">
      <c r="A36" s="18" t="s">
        <v>17</v>
      </c>
      <c r="B36" s="25" t="s">
        <v>53</v>
      </c>
      <c r="C36" s="108">
        <f>C37</f>
        <v>120</v>
      </c>
      <c r="D36" s="108">
        <f t="shared" ref="D36:E36" si="5">D37</f>
        <v>80</v>
      </c>
      <c r="E36" s="108">
        <f t="shared" si="5"/>
        <v>-40</v>
      </c>
      <c r="F36" s="403">
        <f t="shared" si="1"/>
        <v>0.66666666666666663</v>
      </c>
    </row>
    <row r="37" spans="1:7" s="124" customFormat="1" ht="39.950000000000003" customHeight="1">
      <c r="A37" s="121" t="s">
        <v>87</v>
      </c>
      <c r="B37" s="122" t="s">
        <v>335</v>
      </c>
      <c r="C37" s="107">
        <v>120</v>
      </c>
      <c r="D37" s="107">
        <v>80</v>
      </c>
      <c r="E37" s="20">
        <f t="shared" si="0"/>
        <v>-40</v>
      </c>
      <c r="F37" s="229">
        <f>D37/C37</f>
        <v>0.66666666666666663</v>
      </c>
    </row>
    <row r="38" spans="1:7" s="10" customFormat="1" ht="26.25" customHeight="1">
      <c r="A38" s="18" t="s">
        <v>54</v>
      </c>
      <c r="B38" s="25" t="s">
        <v>70</v>
      </c>
      <c r="C38" s="107"/>
      <c r="D38" s="107"/>
      <c r="E38" s="107"/>
      <c r="F38" s="107"/>
    </row>
    <row r="39" spans="1:7" ht="9" customHeight="1">
      <c r="A39" s="39"/>
      <c r="B39" s="26"/>
      <c r="C39" s="159"/>
      <c r="D39" s="159"/>
      <c r="E39" s="159"/>
      <c r="F39" s="159"/>
    </row>
    <row r="40" spans="1:7" ht="15.95" customHeight="1">
      <c r="A40" s="235"/>
      <c r="B40" s="10"/>
      <c r="C40" s="10"/>
      <c r="D40" s="10"/>
      <c r="E40" s="10"/>
      <c r="F40" s="10"/>
    </row>
    <row r="41" spans="1:7">
      <c r="A41" s="410" t="s">
        <v>302</v>
      </c>
      <c r="B41" s="410"/>
      <c r="C41" s="410"/>
      <c r="D41" s="410"/>
      <c r="E41" s="410"/>
      <c r="F41" s="410"/>
      <c r="G41" s="160"/>
    </row>
    <row r="42" spans="1:7" ht="20.25" customHeight="1">
      <c r="A42" s="161"/>
      <c r="B42" s="410" t="s">
        <v>303</v>
      </c>
      <c r="C42" s="410"/>
      <c r="D42" s="410"/>
      <c r="E42" s="410"/>
      <c r="F42" s="410"/>
      <c r="G42" s="160"/>
    </row>
    <row r="43" spans="1:7" ht="20.25" customHeight="1">
      <c r="A43" s="161"/>
      <c r="B43" s="410" t="s">
        <v>304</v>
      </c>
      <c r="C43" s="410"/>
      <c r="D43" s="410"/>
      <c r="E43" s="410"/>
      <c r="F43" s="410"/>
      <c r="G43" s="160"/>
    </row>
    <row r="44" spans="1:7" ht="20.25" customHeight="1">
      <c r="A44" s="12"/>
      <c r="B44" s="12" t="s">
        <v>305</v>
      </c>
    </row>
    <row r="45" spans="1:7" ht="20.25" customHeight="1">
      <c r="A45" s="12"/>
      <c r="B45" s="12" t="s">
        <v>306</v>
      </c>
    </row>
    <row r="46" spans="1:7" ht="18.75">
      <c r="A46" s="10"/>
      <c r="B46" s="10"/>
      <c r="C46" s="10"/>
      <c r="D46" s="10"/>
    </row>
    <row r="47" spans="1:7" ht="18.75">
      <c r="A47" s="10"/>
      <c r="B47" s="10"/>
      <c r="C47" s="10"/>
      <c r="D47" s="10"/>
    </row>
    <row r="48" spans="1:7" ht="18.75">
      <c r="A48" s="10"/>
      <c r="B48" s="10"/>
      <c r="C48" s="10"/>
      <c r="D48" s="10"/>
    </row>
    <row r="49" spans="1:4" ht="18.75">
      <c r="A49" s="10"/>
      <c r="B49" s="10"/>
      <c r="C49" s="10"/>
      <c r="D49" s="10"/>
    </row>
  </sheetData>
  <mergeCells count="11">
    <mergeCell ref="A41:F41"/>
    <mergeCell ref="B42:F42"/>
    <mergeCell ref="B43:F43"/>
    <mergeCell ref="A4:F4"/>
    <mergeCell ref="A5:F5"/>
    <mergeCell ref="D7:F7"/>
    <mergeCell ref="A8:A9"/>
    <mergeCell ref="B8:B9"/>
    <mergeCell ref="C8:C9"/>
    <mergeCell ref="D8:D9"/>
    <mergeCell ref="E8:F8"/>
  </mergeCells>
  <phoneticPr fontId="43" type="noConversion"/>
  <pageMargins left="0.76" right="0.32" top="0.53" bottom="0.61" header="0.17" footer="0.24"/>
  <pageSetup paperSize="9" scale="74" fitToHeight="0" orientation="portrait" r:id="rId1"/>
  <headerFooter alignWithMargins="0">
    <oddHeader xml:space="preserve">&amp;C                                                                                                                                  </oddHeader>
    <oddFooter xml:space="preserve">&amp;C&amp;"Times New Roman,thường"&amp;14&amp;P&amp;".VnTime,  Italic"&amp;8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FD4E3-0375-4776-9275-696183EBC30D}">
  <sheetPr codeName="Sheet19">
    <tabColor rgb="FF7030A0"/>
    <pageSetUpPr fitToPage="1"/>
  </sheetPr>
  <dimension ref="A1:H49"/>
  <sheetViews>
    <sheetView topLeftCell="A19" zoomScaleNormal="100" workbookViewId="0">
      <selection activeCell="D29" sqref="D29"/>
    </sheetView>
  </sheetViews>
  <sheetFormatPr defaultRowHeight="15.75"/>
  <cols>
    <col min="1" max="1" width="6.375" style="6" customWidth="1"/>
    <col min="2" max="2" width="44.875" style="6" customWidth="1"/>
    <col min="3" max="7" width="11.875" style="6" customWidth="1"/>
    <col min="8" max="247" width="9" style="6"/>
    <col min="248" max="248" width="5.125" style="6" customWidth="1"/>
    <col min="249" max="249" width="62.5" style="6" customWidth="1"/>
    <col min="250" max="254" width="11.875" style="6" customWidth="1"/>
    <col min="255" max="255" width="9" style="6"/>
    <col min="256" max="260" width="11.625" style="6" customWidth="1"/>
    <col min="261" max="503" width="9" style="6"/>
    <col min="504" max="504" width="5.125" style="6" customWidth="1"/>
    <col min="505" max="505" width="62.5" style="6" customWidth="1"/>
    <col min="506" max="510" width="11.875" style="6" customWidth="1"/>
    <col min="511" max="511" width="9" style="6"/>
    <col min="512" max="516" width="11.625" style="6" customWidth="1"/>
    <col min="517" max="759" width="9" style="6"/>
    <col min="760" max="760" width="5.125" style="6" customWidth="1"/>
    <col min="761" max="761" width="62.5" style="6" customWidth="1"/>
    <col min="762" max="766" width="11.875" style="6" customWidth="1"/>
    <col min="767" max="767" width="9" style="6"/>
    <col min="768" max="772" width="11.625" style="6" customWidth="1"/>
    <col min="773" max="1015" width="9" style="6"/>
    <col min="1016" max="1016" width="5.125" style="6" customWidth="1"/>
    <col min="1017" max="1017" width="62.5" style="6" customWidth="1"/>
    <col min="1018" max="1022" width="11.875" style="6" customWidth="1"/>
    <col min="1023" max="1023" width="9" style="6"/>
    <col min="1024" max="1028" width="11.625" style="6" customWidth="1"/>
    <col min="1029" max="1271" width="9" style="6"/>
    <col min="1272" max="1272" width="5.125" style="6" customWidth="1"/>
    <col min="1273" max="1273" width="62.5" style="6" customWidth="1"/>
    <col min="1274" max="1278" width="11.875" style="6" customWidth="1"/>
    <col min="1279" max="1279" width="9" style="6"/>
    <col min="1280" max="1284" width="11.625" style="6" customWidth="1"/>
    <col min="1285" max="1527" width="9" style="6"/>
    <col min="1528" max="1528" width="5.125" style="6" customWidth="1"/>
    <col min="1529" max="1529" width="62.5" style="6" customWidth="1"/>
    <col min="1530" max="1534" width="11.875" style="6" customWidth="1"/>
    <col min="1535" max="1535" width="9" style="6"/>
    <col min="1536" max="1540" width="11.625" style="6" customWidth="1"/>
    <col min="1541" max="1783" width="9" style="6"/>
    <col min="1784" max="1784" width="5.125" style="6" customWidth="1"/>
    <col min="1785" max="1785" width="62.5" style="6" customWidth="1"/>
    <col min="1786" max="1790" width="11.875" style="6" customWidth="1"/>
    <col min="1791" max="1791" width="9" style="6"/>
    <col min="1792" max="1796" width="11.625" style="6" customWidth="1"/>
    <col min="1797" max="2039" width="9" style="6"/>
    <col min="2040" max="2040" width="5.125" style="6" customWidth="1"/>
    <col min="2041" max="2041" width="62.5" style="6" customWidth="1"/>
    <col min="2042" max="2046" width="11.875" style="6" customWidth="1"/>
    <col min="2047" max="2047" width="9" style="6"/>
    <col min="2048" max="2052" width="11.625" style="6" customWidth="1"/>
    <col min="2053" max="2295" width="9" style="6"/>
    <col min="2296" max="2296" width="5.125" style="6" customWidth="1"/>
    <col min="2297" max="2297" width="62.5" style="6" customWidth="1"/>
    <col min="2298" max="2302" width="11.875" style="6" customWidth="1"/>
    <col min="2303" max="2303" width="9" style="6"/>
    <col min="2304" max="2308" width="11.625" style="6" customWidth="1"/>
    <col min="2309" max="2551" width="9" style="6"/>
    <col min="2552" max="2552" width="5.125" style="6" customWidth="1"/>
    <col min="2553" max="2553" width="62.5" style="6" customWidth="1"/>
    <col min="2554" max="2558" width="11.875" style="6" customWidth="1"/>
    <col min="2559" max="2559" width="9" style="6"/>
    <col min="2560" max="2564" width="11.625" style="6" customWidth="1"/>
    <col min="2565" max="2807" width="9" style="6"/>
    <col min="2808" max="2808" width="5.125" style="6" customWidth="1"/>
    <col min="2809" max="2809" width="62.5" style="6" customWidth="1"/>
    <col min="2810" max="2814" width="11.875" style="6" customWidth="1"/>
    <col min="2815" max="2815" width="9" style="6"/>
    <col min="2816" max="2820" width="11.625" style="6" customWidth="1"/>
    <col min="2821" max="3063" width="9" style="6"/>
    <col min="3064" max="3064" width="5.125" style="6" customWidth="1"/>
    <col min="3065" max="3065" width="62.5" style="6" customWidth="1"/>
    <col min="3066" max="3070" width="11.875" style="6" customWidth="1"/>
    <col min="3071" max="3071" width="9" style="6"/>
    <col min="3072" max="3076" width="11.625" style="6" customWidth="1"/>
    <col min="3077" max="3319" width="9" style="6"/>
    <col min="3320" max="3320" width="5.125" style="6" customWidth="1"/>
    <col min="3321" max="3321" width="62.5" style="6" customWidth="1"/>
    <col min="3322" max="3326" width="11.875" style="6" customWidth="1"/>
    <col min="3327" max="3327" width="9" style="6"/>
    <col min="3328" max="3332" width="11.625" style="6" customWidth="1"/>
    <col min="3333" max="3575" width="9" style="6"/>
    <col min="3576" max="3576" width="5.125" style="6" customWidth="1"/>
    <col min="3577" max="3577" width="62.5" style="6" customWidth="1"/>
    <col min="3578" max="3582" width="11.875" style="6" customWidth="1"/>
    <col min="3583" max="3583" width="9" style="6"/>
    <col min="3584" max="3588" width="11.625" style="6" customWidth="1"/>
    <col min="3589" max="3831" width="9" style="6"/>
    <col min="3832" max="3832" width="5.125" style="6" customWidth="1"/>
    <col min="3833" max="3833" width="62.5" style="6" customWidth="1"/>
    <col min="3834" max="3838" width="11.875" style="6" customWidth="1"/>
    <col min="3839" max="3839" width="9" style="6"/>
    <col min="3840" max="3844" width="11.625" style="6" customWidth="1"/>
    <col min="3845" max="4087" width="9" style="6"/>
    <col min="4088" max="4088" width="5.125" style="6" customWidth="1"/>
    <col min="4089" max="4089" width="62.5" style="6" customWidth="1"/>
    <col min="4090" max="4094" width="11.875" style="6" customWidth="1"/>
    <col min="4095" max="4095" width="9" style="6"/>
    <col min="4096" max="4100" width="11.625" style="6" customWidth="1"/>
    <col min="4101" max="4343" width="9" style="6"/>
    <col min="4344" max="4344" width="5.125" style="6" customWidth="1"/>
    <col min="4345" max="4345" width="62.5" style="6" customWidth="1"/>
    <col min="4346" max="4350" width="11.875" style="6" customWidth="1"/>
    <col min="4351" max="4351" width="9" style="6"/>
    <col min="4352" max="4356" width="11.625" style="6" customWidth="1"/>
    <col min="4357" max="4599" width="9" style="6"/>
    <col min="4600" max="4600" width="5.125" style="6" customWidth="1"/>
    <col min="4601" max="4601" width="62.5" style="6" customWidth="1"/>
    <col min="4602" max="4606" width="11.875" style="6" customWidth="1"/>
    <col min="4607" max="4607" width="9" style="6"/>
    <col min="4608" max="4612" width="11.625" style="6" customWidth="1"/>
    <col min="4613" max="4855" width="9" style="6"/>
    <col min="4856" max="4856" width="5.125" style="6" customWidth="1"/>
    <col min="4857" max="4857" width="62.5" style="6" customWidth="1"/>
    <col min="4858" max="4862" width="11.875" style="6" customWidth="1"/>
    <col min="4863" max="4863" width="9" style="6"/>
    <col min="4864" max="4868" width="11.625" style="6" customWidth="1"/>
    <col min="4869" max="5111" width="9" style="6"/>
    <col min="5112" max="5112" width="5.125" style="6" customWidth="1"/>
    <col min="5113" max="5113" width="62.5" style="6" customWidth="1"/>
    <col min="5114" max="5118" width="11.875" style="6" customWidth="1"/>
    <col min="5119" max="5119" width="9" style="6"/>
    <col min="5120" max="5124" width="11.625" style="6" customWidth="1"/>
    <col min="5125" max="5367" width="9" style="6"/>
    <col min="5368" max="5368" width="5.125" style="6" customWidth="1"/>
    <col min="5369" max="5369" width="62.5" style="6" customWidth="1"/>
    <col min="5370" max="5374" width="11.875" style="6" customWidth="1"/>
    <col min="5375" max="5375" width="9" style="6"/>
    <col min="5376" max="5380" width="11.625" style="6" customWidth="1"/>
    <col min="5381" max="5623" width="9" style="6"/>
    <col min="5624" max="5624" width="5.125" style="6" customWidth="1"/>
    <col min="5625" max="5625" width="62.5" style="6" customWidth="1"/>
    <col min="5626" max="5630" width="11.875" style="6" customWidth="1"/>
    <col min="5631" max="5631" width="9" style="6"/>
    <col min="5632" max="5636" width="11.625" style="6" customWidth="1"/>
    <col min="5637" max="5879" width="9" style="6"/>
    <col min="5880" max="5880" width="5.125" style="6" customWidth="1"/>
    <col min="5881" max="5881" width="62.5" style="6" customWidth="1"/>
    <col min="5882" max="5886" width="11.875" style="6" customWidth="1"/>
    <col min="5887" max="5887" width="9" style="6"/>
    <col min="5888" max="5892" width="11.625" style="6" customWidth="1"/>
    <col min="5893" max="6135" width="9" style="6"/>
    <col min="6136" max="6136" width="5.125" style="6" customWidth="1"/>
    <col min="6137" max="6137" width="62.5" style="6" customWidth="1"/>
    <col min="6138" max="6142" width="11.875" style="6" customWidth="1"/>
    <col min="6143" max="6143" width="9" style="6"/>
    <col min="6144" max="6148" width="11.625" style="6" customWidth="1"/>
    <col min="6149" max="6391" width="9" style="6"/>
    <col min="6392" max="6392" width="5.125" style="6" customWidth="1"/>
    <col min="6393" max="6393" width="62.5" style="6" customWidth="1"/>
    <col min="6394" max="6398" width="11.875" style="6" customWidth="1"/>
    <col min="6399" max="6399" width="9" style="6"/>
    <col min="6400" max="6404" width="11.625" style="6" customWidth="1"/>
    <col min="6405" max="6647" width="9" style="6"/>
    <col min="6648" max="6648" width="5.125" style="6" customWidth="1"/>
    <col min="6649" max="6649" width="62.5" style="6" customWidth="1"/>
    <col min="6650" max="6654" width="11.875" style="6" customWidth="1"/>
    <col min="6655" max="6655" width="9" style="6"/>
    <col min="6656" max="6660" width="11.625" style="6" customWidth="1"/>
    <col min="6661" max="6903" width="9" style="6"/>
    <col min="6904" max="6904" width="5.125" style="6" customWidth="1"/>
    <col min="6905" max="6905" width="62.5" style="6" customWidth="1"/>
    <col min="6906" max="6910" width="11.875" style="6" customWidth="1"/>
    <col min="6911" max="6911" width="9" style="6"/>
    <col min="6912" max="6916" width="11.625" style="6" customWidth="1"/>
    <col min="6917" max="7159" width="9" style="6"/>
    <col min="7160" max="7160" width="5.125" style="6" customWidth="1"/>
    <col min="7161" max="7161" width="62.5" style="6" customWidth="1"/>
    <col min="7162" max="7166" width="11.875" style="6" customWidth="1"/>
    <col min="7167" max="7167" width="9" style="6"/>
    <col min="7168" max="7172" width="11.625" style="6" customWidth="1"/>
    <col min="7173" max="7415" width="9" style="6"/>
    <col min="7416" max="7416" width="5.125" style="6" customWidth="1"/>
    <col min="7417" max="7417" width="62.5" style="6" customWidth="1"/>
    <col min="7418" max="7422" width="11.875" style="6" customWidth="1"/>
    <col min="7423" max="7423" width="9" style="6"/>
    <col min="7424" max="7428" width="11.625" style="6" customWidth="1"/>
    <col min="7429" max="7671" width="9" style="6"/>
    <col min="7672" max="7672" width="5.125" style="6" customWidth="1"/>
    <col min="7673" max="7673" width="62.5" style="6" customWidth="1"/>
    <col min="7674" max="7678" width="11.875" style="6" customWidth="1"/>
    <col min="7679" max="7679" width="9" style="6"/>
    <col min="7680" max="7684" width="11.625" style="6" customWidth="1"/>
    <col min="7685" max="7927" width="9" style="6"/>
    <col min="7928" max="7928" width="5.125" style="6" customWidth="1"/>
    <col min="7929" max="7929" width="62.5" style="6" customWidth="1"/>
    <col min="7930" max="7934" width="11.875" style="6" customWidth="1"/>
    <col min="7935" max="7935" width="9" style="6"/>
    <col min="7936" max="7940" width="11.625" style="6" customWidth="1"/>
    <col min="7941" max="8183" width="9" style="6"/>
    <col min="8184" max="8184" width="5.125" style="6" customWidth="1"/>
    <col min="8185" max="8185" width="62.5" style="6" customWidth="1"/>
    <col min="8186" max="8190" width="11.875" style="6" customWidth="1"/>
    <col min="8191" max="8191" width="9" style="6"/>
    <col min="8192" max="8196" width="11.625" style="6" customWidth="1"/>
    <col min="8197" max="8439" width="9" style="6"/>
    <col min="8440" max="8440" width="5.125" style="6" customWidth="1"/>
    <col min="8441" max="8441" width="62.5" style="6" customWidth="1"/>
    <col min="8442" max="8446" width="11.875" style="6" customWidth="1"/>
    <col min="8447" max="8447" width="9" style="6"/>
    <col min="8448" max="8452" width="11.625" style="6" customWidth="1"/>
    <col min="8453" max="8695" width="9" style="6"/>
    <col min="8696" max="8696" width="5.125" style="6" customWidth="1"/>
    <col min="8697" max="8697" width="62.5" style="6" customWidth="1"/>
    <col min="8698" max="8702" width="11.875" style="6" customWidth="1"/>
    <col min="8703" max="8703" width="9" style="6"/>
    <col min="8704" max="8708" width="11.625" style="6" customWidth="1"/>
    <col min="8709" max="8951" width="9" style="6"/>
    <col min="8952" max="8952" width="5.125" style="6" customWidth="1"/>
    <col min="8953" max="8953" width="62.5" style="6" customWidth="1"/>
    <col min="8954" max="8958" width="11.875" style="6" customWidth="1"/>
    <col min="8959" max="8959" width="9" style="6"/>
    <col min="8960" max="8964" width="11.625" style="6" customWidth="1"/>
    <col min="8965" max="9207" width="9" style="6"/>
    <col min="9208" max="9208" width="5.125" style="6" customWidth="1"/>
    <col min="9209" max="9209" width="62.5" style="6" customWidth="1"/>
    <col min="9210" max="9214" width="11.875" style="6" customWidth="1"/>
    <col min="9215" max="9215" width="9" style="6"/>
    <col min="9216" max="9220" width="11.625" style="6" customWidth="1"/>
    <col min="9221" max="9463" width="9" style="6"/>
    <col min="9464" max="9464" width="5.125" style="6" customWidth="1"/>
    <col min="9465" max="9465" width="62.5" style="6" customWidth="1"/>
    <col min="9466" max="9470" width="11.875" style="6" customWidth="1"/>
    <col min="9471" max="9471" width="9" style="6"/>
    <col min="9472" max="9476" width="11.625" style="6" customWidth="1"/>
    <col min="9477" max="9719" width="9" style="6"/>
    <col min="9720" max="9720" width="5.125" style="6" customWidth="1"/>
    <col min="9721" max="9721" width="62.5" style="6" customWidth="1"/>
    <col min="9722" max="9726" width="11.875" style="6" customWidth="1"/>
    <col min="9727" max="9727" width="9" style="6"/>
    <col min="9728" max="9732" width="11.625" style="6" customWidth="1"/>
    <col min="9733" max="9975" width="9" style="6"/>
    <col min="9976" max="9976" width="5.125" style="6" customWidth="1"/>
    <col min="9977" max="9977" width="62.5" style="6" customWidth="1"/>
    <col min="9978" max="9982" width="11.875" style="6" customWidth="1"/>
    <col min="9983" max="9983" width="9" style="6"/>
    <col min="9984" max="9988" width="11.625" style="6" customWidth="1"/>
    <col min="9989" max="10231" width="9" style="6"/>
    <col min="10232" max="10232" width="5.125" style="6" customWidth="1"/>
    <col min="10233" max="10233" width="62.5" style="6" customWidth="1"/>
    <col min="10234" max="10238" width="11.875" style="6" customWidth="1"/>
    <col min="10239" max="10239" width="9" style="6"/>
    <col min="10240" max="10244" width="11.625" style="6" customWidth="1"/>
    <col min="10245" max="10487" width="9" style="6"/>
    <col min="10488" max="10488" width="5.125" style="6" customWidth="1"/>
    <col min="10489" max="10489" width="62.5" style="6" customWidth="1"/>
    <col min="10490" max="10494" width="11.875" style="6" customWidth="1"/>
    <col min="10495" max="10495" width="9" style="6"/>
    <col min="10496" max="10500" width="11.625" style="6" customWidth="1"/>
    <col min="10501" max="10743" width="9" style="6"/>
    <col min="10744" max="10744" width="5.125" style="6" customWidth="1"/>
    <col min="10745" max="10745" width="62.5" style="6" customWidth="1"/>
    <col min="10746" max="10750" width="11.875" style="6" customWidth="1"/>
    <col min="10751" max="10751" width="9" style="6"/>
    <col min="10752" max="10756" width="11.625" style="6" customWidth="1"/>
    <col min="10757" max="10999" width="9" style="6"/>
    <col min="11000" max="11000" width="5.125" style="6" customWidth="1"/>
    <col min="11001" max="11001" width="62.5" style="6" customWidth="1"/>
    <col min="11002" max="11006" width="11.875" style="6" customWidth="1"/>
    <col min="11007" max="11007" width="9" style="6"/>
    <col min="11008" max="11012" width="11.625" style="6" customWidth="1"/>
    <col min="11013" max="11255" width="9" style="6"/>
    <col min="11256" max="11256" width="5.125" style="6" customWidth="1"/>
    <col min="11257" max="11257" width="62.5" style="6" customWidth="1"/>
    <col min="11258" max="11262" width="11.875" style="6" customWidth="1"/>
    <col min="11263" max="11263" width="9" style="6"/>
    <col min="11264" max="11268" width="11.625" style="6" customWidth="1"/>
    <col min="11269" max="11511" width="9" style="6"/>
    <col min="11512" max="11512" width="5.125" style="6" customWidth="1"/>
    <col min="11513" max="11513" width="62.5" style="6" customWidth="1"/>
    <col min="11514" max="11518" width="11.875" style="6" customWidth="1"/>
    <col min="11519" max="11519" width="9" style="6"/>
    <col min="11520" max="11524" width="11.625" style="6" customWidth="1"/>
    <col min="11525" max="11767" width="9" style="6"/>
    <col min="11768" max="11768" width="5.125" style="6" customWidth="1"/>
    <col min="11769" max="11769" width="62.5" style="6" customWidth="1"/>
    <col min="11770" max="11774" width="11.875" style="6" customWidth="1"/>
    <col min="11775" max="11775" width="9" style="6"/>
    <col min="11776" max="11780" width="11.625" style="6" customWidth="1"/>
    <col min="11781" max="12023" width="9" style="6"/>
    <col min="12024" max="12024" width="5.125" style="6" customWidth="1"/>
    <col min="12025" max="12025" width="62.5" style="6" customWidth="1"/>
    <col min="12026" max="12030" width="11.875" style="6" customWidth="1"/>
    <col min="12031" max="12031" width="9" style="6"/>
    <col min="12032" max="12036" width="11.625" style="6" customWidth="1"/>
    <col min="12037" max="12279" width="9" style="6"/>
    <col min="12280" max="12280" width="5.125" style="6" customWidth="1"/>
    <col min="12281" max="12281" width="62.5" style="6" customWidth="1"/>
    <col min="12282" max="12286" width="11.875" style="6" customWidth="1"/>
    <col min="12287" max="12287" width="9" style="6"/>
    <col min="12288" max="12292" width="11.625" style="6" customWidth="1"/>
    <col min="12293" max="12535" width="9" style="6"/>
    <col min="12536" max="12536" width="5.125" style="6" customWidth="1"/>
    <col min="12537" max="12537" width="62.5" style="6" customWidth="1"/>
    <col min="12538" max="12542" width="11.875" style="6" customWidth="1"/>
    <col min="12543" max="12543" width="9" style="6"/>
    <col min="12544" max="12548" width="11.625" style="6" customWidth="1"/>
    <col min="12549" max="12791" width="9" style="6"/>
    <col min="12792" max="12792" width="5.125" style="6" customWidth="1"/>
    <col min="12793" max="12793" width="62.5" style="6" customWidth="1"/>
    <col min="12794" max="12798" width="11.875" style="6" customWidth="1"/>
    <col min="12799" max="12799" width="9" style="6"/>
    <col min="12800" max="12804" width="11.625" style="6" customWidth="1"/>
    <col min="12805" max="13047" width="9" style="6"/>
    <col min="13048" max="13048" width="5.125" style="6" customWidth="1"/>
    <col min="13049" max="13049" width="62.5" style="6" customWidth="1"/>
    <col min="13050" max="13054" width="11.875" style="6" customWidth="1"/>
    <col min="13055" max="13055" width="9" style="6"/>
    <col min="13056" max="13060" width="11.625" style="6" customWidth="1"/>
    <col min="13061" max="13303" width="9" style="6"/>
    <col min="13304" max="13304" width="5.125" style="6" customWidth="1"/>
    <col min="13305" max="13305" width="62.5" style="6" customWidth="1"/>
    <col min="13306" max="13310" width="11.875" style="6" customWidth="1"/>
    <col min="13311" max="13311" width="9" style="6"/>
    <col min="13312" max="13316" width="11.625" style="6" customWidth="1"/>
    <col min="13317" max="13559" width="9" style="6"/>
    <col min="13560" max="13560" width="5.125" style="6" customWidth="1"/>
    <col min="13561" max="13561" width="62.5" style="6" customWidth="1"/>
    <col min="13562" max="13566" width="11.875" style="6" customWidth="1"/>
    <col min="13567" max="13567" width="9" style="6"/>
    <col min="13568" max="13572" width="11.625" style="6" customWidth="1"/>
    <col min="13573" max="13815" width="9" style="6"/>
    <col min="13816" max="13816" width="5.125" style="6" customWidth="1"/>
    <col min="13817" max="13817" width="62.5" style="6" customWidth="1"/>
    <col min="13818" max="13822" width="11.875" style="6" customWidth="1"/>
    <col min="13823" max="13823" width="9" style="6"/>
    <col min="13824" max="13828" width="11.625" style="6" customWidth="1"/>
    <col min="13829" max="14071" width="9" style="6"/>
    <col min="14072" max="14072" width="5.125" style="6" customWidth="1"/>
    <col min="14073" max="14073" width="62.5" style="6" customWidth="1"/>
    <col min="14074" max="14078" width="11.875" style="6" customWidth="1"/>
    <col min="14079" max="14079" width="9" style="6"/>
    <col min="14080" max="14084" width="11.625" style="6" customWidth="1"/>
    <col min="14085" max="14327" width="9" style="6"/>
    <col min="14328" max="14328" width="5.125" style="6" customWidth="1"/>
    <col min="14329" max="14329" width="62.5" style="6" customWidth="1"/>
    <col min="14330" max="14334" width="11.875" style="6" customWidth="1"/>
    <col min="14335" max="14335" width="9" style="6"/>
    <col min="14336" max="14340" width="11.625" style="6" customWidth="1"/>
    <col min="14341" max="14583" width="9" style="6"/>
    <col min="14584" max="14584" width="5.125" style="6" customWidth="1"/>
    <col min="14585" max="14585" width="62.5" style="6" customWidth="1"/>
    <col min="14586" max="14590" width="11.875" style="6" customWidth="1"/>
    <col min="14591" max="14591" width="9" style="6"/>
    <col min="14592" max="14596" width="11.625" style="6" customWidth="1"/>
    <col min="14597" max="14839" width="9" style="6"/>
    <col min="14840" max="14840" width="5.125" style="6" customWidth="1"/>
    <col min="14841" max="14841" width="62.5" style="6" customWidth="1"/>
    <col min="14842" max="14846" width="11.875" style="6" customWidth="1"/>
    <col min="14847" max="14847" width="9" style="6"/>
    <col min="14848" max="14852" width="11.625" style="6" customWidth="1"/>
    <col min="14853" max="15095" width="9" style="6"/>
    <col min="15096" max="15096" width="5.125" style="6" customWidth="1"/>
    <col min="15097" max="15097" width="62.5" style="6" customWidth="1"/>
    <col min="15098" max="15102" width="11.875" style="6" customWidth="1"/>
    <col min="15103" max="15103" width="9" style="6"/>
    <col min="15104" max="15108" width="11.625" style="6" customWidth="1"/>
    <col min="15109" max="15351" width="9" style="6"/>
    <col min="15352" max="15352" width="5.125" style="6" customWidth="1"/>
    <col min="15353" max="15353" width="62.5" style="6" customWidth="1"/>
    <col min="15354" max="15358" width="11.875" style="6" customWidth="1"/>
    <col min="15359" max="15359" width="9" style="6"/>
    <col min="15360" max="15364" width="11.625" style="6" customWidth="1"/>
    <col min="15365" max="15607" width="9" style="6"/>
    <col min="15608" max="15608" width="5.125" style="6" customWidth="1"/>
    <col min="15609" max="15609" width="62.5" style="6" customWidth="1"/>
    <col min="15610" max="15614" width="11.875" style="6" customWidth="1"/>
    <col min="15615" max="15615" width="9" style="6"/>
    <col min="15616" max="15620" width="11.625" style="6" customWidth="1"/>
    <col min="15621" max="15863" width="9" style="6"/>
    <col min="15864" max="15864" width="5.125" style="6" customWidth="1"/>
    <col min="15865" max="15865" width="62.5" style="6" customWidth="1"/>
    <col min="15866" max="15870" width="11.875" style="6" customWidth="1"/>
    <col min="15871" max="15871" width="9" style="6"/>
    <col min="15872" max="15876" width="11.625" style="6" customWidth="1"/>
    <col min="15877" max="16119" width="9" style="6"/>
    <col min="16120" max="16120" width="5.125" style="6" customWidth="1"/>
    <col min="16121" max="16121" width="62.5" style="6" customWidth="1"/>
    <col min="16122" max="16126" width="11.875" style="6" customWidth="1"/>
    <col min="16127" max="16127" width="9" style="6"/>
    <col min="16128" max="16132" width="11.625" style="6" customWidth="1"/>
    <col min="16133" max="16384" width="9" style="6"/>
  </cols>
  <sheetData>
    <row r="1" spans="1:7" ht="21" customHeight="1">
      <c r="A1" s="4"/>
      <c r="B1" s="4"/>
      <c r="C1" s="5"/>
      <c r="D1" s="5"/>
      <c r="E1" s="5"/>
      <c r="F1" s="404" t="s">
        <v>336</v>
      </c>
      <c r="G1" s="404"/>
    </row>
    <row r="2" spans="1:7" ht="18.75">
      <c r="A2" s="7"/>
      <c r="B2" s="7"/>
      <c r="C2" s="5"/>
      <c r="D2" s="5"/>
      <c r="E2" s="5"/>
      <c r="F2" s="5"/>
      <c r="G2" s="5"/>
    </row>
    <row r="3" spans="1:7" ht="21" customHeight="1">
      <c r="A3" s="423" t="s">
        <v>462</v>
      </c>
      <c r="B3" s="423"/>
      <c r="C3" s="423"/>
      <c r="D3" s="423"/>
      <c r="E3" s="423"/>
      <c r="F3" s="423"/>
      <c r="G3" s="423"/>
    </row>
    <row r="4" spans="1:7" ht="30.75" customHeight="1">
      <c r="A4" s="424" t="s">
        <v>459</v>
      </c>
      <c r="B4" s="424"/>
      <c r="C4" s="424"/>
      <c r="D4" s="424"/>
      <c r="E4" s="424"/>
      <c r="F4" s="424"/>
      <c r="G4" s="424"/>
    </row>
    <row r="5" spans="1:7" ht="12" customHeight="1">
      <c r="A5" s="9"/>
      <c r="B5" s="9"/>
      <c r="C5" s="5"/>
      <c r="D5" s="5"/>
      <c r="E5" s="5"/>
      <c r="F5" s="5"/>
      <c r="G5" s="5"/>
    </row>
    <row r="6" spans="1:7" ht="22.5" customHeight="1">
      <c r="A6" s="112"/>
      <c r="B6" s="112"/>
      <c r="C6" s="10"/>
      <c r="D6" s="10"/>
      <c r="E6" s="10"/>
      <c r="F6" s="407" t="s">
        <v>0</v>
      </c>
      <c r="G6" s="407"/>
    </row>
    <row r="7" spans="1:7" s="11" customFormat="1" ht="26.25" customHeight="1">
      <c r="A7" s="408" t="s">
        <v>337</v>
      </c>
      <c r="B7" s="408" t="s">
        <v>286</v>
      </c>
      <c r="C7" s="408" t="s">
        <v>310</v>
      </c>
      <c r="D7" s="408" t="s">
        <v>460</v>
      </c>
      <c r="E7" s="408" t="s">
        <v>461</v>
      </c>
      <c r="F7" s="408" t="s">
        <v>307</v>
      </c>
      <c r="G7" s="408"/>
    </row>
    <row r="8" spans="1:7" s="11" customFormat="1" ht="40.5" customHeight="1">
      <c r="A8" s="408"/>
      <c r="B8" s="408"/>
      <c r="C8" s="408"/>
      <c r="D8" s="408"/>
      <c r="E8" s="408"/>
      <c r="F8" s="14" t="s">
        <v>3</v>
      </c>
      <c r="G8" s="14" t="s">
        <v>80</v>
      </c>
    </row>
    <row r="9" spans="1:7" s="2" customFormat="1" ht="17.25" customHeight="1">
      <c r="A9" s="1" t="s">
        <v>4</v>
      </c>
      <c r="B9" s="1" t="s">
        <v>5</v>
      </c>
      <c r="C9" s="1">
        <v>1</v>
      </c>
      <c r="D9" s="1">
        <f>C9+1</f>
        <v>2</v>
      </c>
      <c r="E9" s="1">
        <f>D9+1</f>
        <v>3</v>
      </c>
      <c r="F9" s="1">
        <f>E9+1</f>
        <v>4</v>
      </c>
      <c r="G9" s="1">
        <f>F9+1</f>
        <v>5</v>
      </c>
    </row>
    <row r="10" spans="1:7" s="10" customFormat="1" ht="23.25" customHeight="1">
      <c r="A10" s="15" t="s">
        <v>4</v>
      </c>
      <c r="B10" s="16" t="s">
        <v>81</v>
      </c>
      <c r="C10" s="46"/>
      <c r="D10" s="46"/>
      <c r="E10" s="46"/>
      <c r="F10" s="17"/>
      <c r="G10" s="163"/>
    </row>
    <row r="11" spans="1:7" s="10" customFormat="1" ht="23.25" customHeight="1">
      <c r="A11" s="18" t="s">
        <v>8</v>
      </c>
      <c r="B11" s="19" t="s">
        <v>9</v>
      </c>
      <c r="C11" s="138">
        <f>C12+C13+C16+C17</f>
        <v>405699</v>
      </c>
      <c r="D11" s="138">
        <f>D12+D13+D16+D17</f>
        <v>589306.57584399998</v>
      </c>
      <c r="E11" s="138">
        <f t="shared" ref="E11" si="0">E12+E13+E16+E17</f>
        <v>543713</v>
      </c>
      <c r="F11" s="108">
        <f>E11-C11</f>
        <v>138014</v>
      </c>
      <c r="G11" s="120">
        <f>E11/C11</f>
        <v>1.3401881690612991</v>
      </c>
    </row>
    <row r="12" spans="1:7" s="10" customFormat="1" ht="23.25" customHeight="1">
      <c r="A12" s="21">
        <v>1</v>
      </c>
      <c r="B12" s="22" t="s">
        <v>10</v>
      </c>
      <c r="C12" s="140">
        <f>31700-1555</f>
        <v>30145</v>
      </c>
      <c r="D12" s="140">
        <f>23000-1200</f>
        <v>21800</v>
      </c>
      <c r="E12" s="140">
        <f>21855-1654</f>
        <v>20201</v>
      </c>
      <c r="F12" s="107">
        <f>E12-C12</f>
        <v>-9944</v>
      </c>
      <c r="G12" s="123">
        <f>E12/C12</f>
        <v>0.67012771603914412</v>
      </c>
    </row>
    <row r="13" spans="1:7" s="10" customFormat="1" ht="23.25" customHeight="1">
      <c r="A13" s="24">
        <f>A12+1</f>
        <v>2</v>
      </c>
      <c r="B13" s="22" t="s">
        <v>11</v>
      </c>
      <c r="C13" s="48">
        <f>C14+C15</f>
        <v>375554</v>
      </c>
      <c r="D13" s="48">
        <f>D14+D15</f>
        <v>481425</v>
      </c>
      <c r="E13" s="48">
        <f t="shared" ref="E13" si="1">E14+E15</f>
        <v>523512</v>
      </c>
      <c r="F13" s="107">
        <f t="shared" ref="F13:F15" si="2">E13-C13</f>
        <v>147958</v>
      </c>
      <c r="G13" s="123">
        <f t="shared" ref="G13:G15" si="3">E13/C13</f>
        <v>1.3939726377564878</v>
      </c>
    </row>
    <row r="14" spans="1:7" s="10" customFormat="1" ht="23.25" customHeight="1">
      <c r="A14" s="21" t="s">
        <v>12</v>
      </c>
      <c r="B14" s="22" t="s">
        <v>13</v>
      </c>
      <c r="C14" s="48">
        <v>366425</v>
      </c>
      <c r="D14" s="48">
        <v>366425</v>
      </c>
      <c r="E14" s="48">
        <v>398242</v>
      </c>
      <c r="F14" s="107">
        <f t="shared" si="2"/>
        <v>31817</v>
      </c>
      <c r="G14" s="123">
        <f t="shared" si="3"/>
        <v>1.0868308657979122</v>
      </c>
    </row>
    <row r="15" spans="1:7" s="10" customFormat="1" ht="23.25" customHeight="1">
      <c r="A15" s="21" t="s">
        <v>12</v>
      </c>
      <c r="B15" s="22" t="s">
        <v>14</v>
      </c>
      <c r="C15" s="48">
        <v>9129</v>
      </c>
      <c r="D15" s="48">
        <v>115000</v>
      </c>
      <c r="E15" s="48">
        <v>125270</v>
      </c>
      <c r="F15" s="107">
        <f t="shared" si="2"/>
        <v>116141</v>
      </c>
      <c r="G15" s="123">
        <f t="shared" si="3"/>
        <v>13.722203965385036</v>
      </c>
    </row>
    <row r="16" spans="1:7" s="10" customFormat="1" ht="23.25" customHeight="1">
      <c r="A16" s="24" t="s">
        <v>89</v>
      </c>
      <c r="B16" s="22" t="s">
        <v>15</v>
      </c>
      <c r="C16" s="48"/>
      <c r="D16" s="48">
        <v>5792.2636590000002</v>
      </c>
      <c r="E16" s="48"/>
      <c r="F16" s="107"/>
      <c r="G16" s="123"/>
    </row>
    <row r="17" spans="1:8" s="10" customFormat="1" ht="23.25" customHeight="1">
      <c r="A17" s="24">
        <f>A16+1</f>
        <v>4</v>
      </c>
      <c r="B17" s="22" t="s">
        <v>16</v>
      </c>
      <c r="C17" s="48"/>
      <c r="D17" s="48">
        <v>80289.312185000003</v>
      </c>
      <c r="E17" s="48"/>
      <c r="F17" s="20"/>
      <c r="G17" s="125"/>
    </row>
    <row r="18" spans="1:8" s="10" customFormat="1" ht="23.25" customHeight="1">
      <c r="A18" s="18" t="s">
        <v>17</v>
      </c>
      <c r="B18" s="19" t="s">
        <v>18</v>
      </c>
      <c r="C18" s="138">
        <f>C19+C20+C23</f>
        <v>405699</v>
      </c>
      <c r="D18" s="138">
        <f t="shared" ref="D18:E18" si="4">D19+D20+D23</f>
        <v>589306.57584399998</v>
      </c>
      <c r="E18" s="138">
        <f t="shared" si="4"/>
        <v>543713</v>
      </c>
      <c r="F18" s="108">
        <f t="shared" ref="F18:F22" si="5">E18-C18</f>
        <v>138014</v>
      </c>
      <c r="G18" s="120">
        <f t="shared" ref="G18:G22" si="6">E18/C18</f>
        <v>1.3401881690612991</v>
      </c>
      <c r="H18" s="126"/>
    </row>
    <row r="19" spans="1:8" s="10" customFormat="1" ht="23.25" customHeight="1">
      <c r="A19" s="21">
        <v>1</v>
      </c>
      <c r="B19" s="22" t="s">
        <v>250</v>
      </c>
      <c r="C19" s="48">
        <v>337301</v>
      </c>
      <c r="D19" s="48">
        <v>413997</v>
      </c>
      <c r="E19" s="48">
        <v>436721</v>
      </c>
      <c r="F19" s="107">
        <f t="shared" si="5"/>
        <v>99420</v>
      </c>
      <c r="G19" s="123">
        <f t="shared" si="6"/>
        <v>1.2947515720380314</v>
      </c>
    </row>
    <row r="20" spans="1:8" s="10" customFormat="1" ht="23.25" customHeight="1">
      <c r="A20" s="24">
        <f>A19+1</f>
        <v>2</v>
      </c>
      <c r="B20" s="22" t="s">
        <v>19</v>
      </c>
      <c r="C20" s="48">
        <f>C21+C22</f>
        <v>68398</v>
      </c>
      <c r="D20" s="48">
        <f t="shared" ref="D20" si="7">D21+D22</f>
        <v>87888</v>
      </c>
      <c r="E20" s="48">
        <f>E21+E22</f>
        <v>106992</v>
      </c>
      <c r="F20" s="107">
        <f t="shared" si="5"/>
        <v>38594</v>
      </c>
      <c r="G20" s="123">
        <f t="shared" si="6"/>
        <v>1.5642562648030645</v>
      </c>
    </row>
    <row r="21" spans="1:8" s="10" customFormat="1" ht="23.25" customHeight="1">
      <c r="A21" s="21" t="s">
        <v>12</v>
      </c>
      <c r="B21" s="22" t="s">
        <v>20</v>
      </c>
      <c r="C21" s="48">
        <f>69443-1555</f>
        <v>67888</v>
      </c>
      <c r="D21" s="48">
        <f>C21</f>
        <v>67888</v>
      </c>
      <c r="E21" s="48">
        <v>64455</v>
      </c>
      <c r="F21" s="107">
        <f t="shared" si="5"/>
        <v>-3433</v>
      </c>
      <c r="G21" s="123">
        <f t="shared" si="6"/>
        <v>0.94943141645062457</v>
      </c>
    </row>
    <row r="22" spans="1:8" s="10" customFormat="1" ht="23.25" customHeight="1">
      <c r="A22" s="21" t="s">
        <v>12</v>
      </c>
      <c r="B22" s="22" t="s">
        <v>21</v>
      </c>
      <c r="C22" s="48">
        <v>510</v>
      </c>
      <c r="D22" s="48">
        <v>20000</v>
      </c>
      <c r="E22" s="48">
        <v>42537</v>
      </c>
      <c r="F22" s="107">
        <f t="shared" si="5"/>
        <v>42027</v>
      </c>
      <c r="G22" s="123">
        <f t="shared" si="6"/>
        <v>83.405882352941177</v>
      </c>
    </row>
    <row r="23" spans="1:8" s="10" customFormat="1" ht="23.25" customHeight="1">
      <c r="A23" s="24">
        <f>A20+1</f>
        <v>3</v>
      </c>
      <c r="B23" s="22" t="s">
        <v>22</v>
      </c>
      <c r="C23" s="48"/>
      <c r="D23" s="48">
        <v>87421.575843999977</v>
      </c>
      <c r="E23" s="48"/>
      <c r="F23" s="107"/>
      <c r="G23" s="123"/>
    </row>
    <row r="24" spans="1:8" s="10" customFormat="1" ht="23.25" customHeight="1">
      <c r="A24" s="18" t="s">
        <v>5</v>
      </c>
      <c r="B24" s="25" t="s">
        <v>248</v>
      </c>
      <c r="C24" s="47"/>
      <c r="D24" s="47"/>
      <c r="E24" s="47"/>
      <c r="F24" s="23"/>
      <c r="G24" s="164"/>
    </row>
    <row r="25" spans="1:8" s="10" customFormat="1" ht="23.25" customHeight="1">
      <c r="A25" s="18" t="s">
        <v>8</v>
      </c>
      <c r="B25" s="19" t="s">
        <v>9</v>
      </c>
      <c r="C25" s="138">
        <f>C26+C27+C30+C31</f>
        <v>69953</v>
      </c>
      <c r="D25" s="138">
        <f>D26+D27+D30+D31</f>
        <v>99399.686861999988</v>
      </c>
      <c r="E25" s="138">
        <f>E26+E27+E30+E31</f>
        <v>108646</v>
      </c>
      <c r="F25" s="108">
        <f t="shared" ref="F25:F33" si="8">E25-C25</f>
        <v>38693</v>
      </c>
      <c r="G25" s="120">
        <f t="shared" ref="G25:G33" si="9">E25/C25</f>
        <v>1.5531285291552899</v>
      </c>
    </row>
    <row r="26" spans="1:8" s="10" customFormat="1" ht="23.25" customHeight="1">
      <c r="A26" s="21">
        <v>1</v>
      </c>
      <c r="B26" s="22" t="s">
        <v>10</v>
      </c>
      <c r="C26" s="48">
        <v>1555</v>
      </c>
      <c r="D26" s="48">
        <v>1200</v>
      </c>
      <c r="E26" s="48">
        <v>1654</v>
      </c>
      <c r="F26" s="107">
        <f t="shared" si="8"/>
        <v>99</v>
      </c>
      <c r="G26" s="123">
        <f t="shared" si="9"/>
        <v>1.0636655948553055</v>
      </c>
    </row>
    <row r="27" spans="1:8" s="10" customFormat="1" ht="23.25" customHeight="1">
      <c r="A27" s="24">
        <f>A26+1</f>
        <v>2</v>
      </c>
      <c r="B27" s="22" t="s">
        <v>11</v>
      </c>
      <c r="C27" s="48">
        <f>C28+C29</f>
        <v>68398</v>
      </c>
      <c r="D27" s="48">
        <f t="shared" ref="D27:E27" si="10">D28+D29</f>
        <v>87888</v>
      </c>
      <c r="E27" s="48">
        <f t="shared" si="10"/>
        <v>106992</v>
      </c>
      <c r="F27" s="107">
        <f t="shared" si="8"/>
        <v>38594</v>
      </c>
      <c r="G27" s="123">
        <f t="shared" si="9"/>
        <v>1.5642562648030645</v>
      </c>
    </row>
    <row r="28" spans="1:8" s="10" customFormat="1" ht="23.25" customHeight="1">
      <c r="A28" s="21" t="s">
        <v>12</v>
      </c>
      <c r="B28" s="22" t="s">
        <v>13</v>
      </c>
      <c r="C28" s="48">
        <f>C21</f>
        <v>67888</v>
      </c>
      <c r="D28" s="48">
        <f>C28</f>
        <v>67888</v>
      </c>
      <c r="E28" s="48">
        <f>E21</f>
        <v>64455</v>
      </c>
      <c r="F28" s="107">
        <f t="shared" si="8"/>
        <v>-3433</v>
      </c>
      <c r="G28" s="123">
        <f t="shared" si="9"/>
        <v>0.94943141645062457</v>
      </c>
    </row>
    <row r="29" spans="1:8" s="10" customFormat="1" ht="23.25" customHeight="1">
      <c r="A29" s="21" t="s">
        <v>12</v>
      </c>
      <c r="B29" s="22" t="s">
        <v>14</v>
      </c>
      <c r="C29" s="48">
        <f>C22</f>
        <v>510</v>
      </c>
      <c r="D29" s="48">
        <v>20000</v>
      </c>
      <c r="E29" s="48">
        <f>E22</f>
        <v>42537</v>
      </c>
      <c r="F29" s="107">
        <f t="shared" si="8"/>
        <v>42027</v>
      </c>
      <c r="G29" s="123">
        <f t="shared" si="9"/>
        <v>83.405882352941177</v>
      </c>
    </row>
    <row r="30" spans="1:8" s="10" customFormat="1" ht="23.25" customHeight="1">
      <c r="A30" s="24">
        <f>A27+1</f>
        <v>3</v>
      </c>
      <c r="B30" s="22" t="s">
        <v>15</v>
      </c>
      <c r="C30" s="48"/>
      <c r="D30" s="48">
        <v>776.24089100000003</v>
      </c>
      <c r="E30" s="48"/>
      <c r="F30" s="107"/>
      <c r="G30" s="123"/>
    </row>
    <row r="31" spans="1:8" s="10" customFormat="1" ht="23.25" customHeight="1">
      <c r="A31" s="24">
        <f>A30+1</f>
        <v>4</v>
      </c>
      <c r="B31" s="22" t="s">
        <v>16</v>
      </c>
      <c r="C31" s="48"/>
      <c r="D31" s="48">
        <v>9535.4459709999992</v>
      </c>
      <c r="E31" s="48"/>
      <c r="F31" s="107"/>
      <c r="G31" s="123"/>
    </row>
    <row r="32" spans="1:8" s="10" customFormat="1" ht="23.25" customHeight="1">
      <c r="A32" s="18" t="s">
        <v>17</v>
      </c>
      <c r="B32" s="19" t="s">
        <v>18</v>
      </c>
      <c r="C32" s="138">
        <f>C33+C34</f>
        <v>69180</v>
      </c>
      <c r="D32" s="138">
        <f t="shared" ref="D32:E32" si="11">D33+D34</f>
        <v>99400</v>
      </c>
      <c r="E32" s="138">
        <f t="shared" si="11"/>
        <v>108646</v>
      </c>
      <c r="F32" s="108">
        <f t="shared" si="8"/>
        <v>39466</v>
      </c>
      <c r="G32" s="120">
        <f t="shared" si="9"/>
        <v>1.5704827984966754</v>
      </c>
    </row>
    <row r="33" spans="1:8" s="10" customFormat="1" ht="23.25" customHeight="1">
      <c r="A33" s="21">
        <v>1</v>
      </c>
      <c r="B33" s="22" t="s">
        <v>249</v>
      </c>
      <c r="C33" s="48">
        <v>69180</v>
      </c>
      <c r="D33" s="48">
        <v>79213</v>
      </c>
      <c r="E33" s="48">
        <f>E25</f>
        <v>108646</v>
      </c>
      <c r="F33" s="107">
        <f t="shared" si="8"/>
        <v>39466</v>
      </c>
      <c r="G33" s="123">
        <f t="shared" si="9"/>
        <v>1.5704827984966754</v>
      </c>
      <c r="H33" s="126"/>
    </row>
    <row r="34" spans="1:8" s="10" customFormat="1" ht="23.25" customHeight="1">
      <c r="A34" s="24" t="s">
        <v>88</v>
      </c>
      <c r="B34" s="22" t="s">
        <v>22</v>
      </c>
      <c r="C34" s="48"/>
      <c r="D34" s="48">
        <v>20187</v>
      </c>
      <c r="E34" s="48"/>
      <c r="F34" s="107"/>
      <c r="G34" s="123"/>
    </row>
    <row r="35" spans="1:8" ht="15.95" customHeight="1">
      <c r="A35" s="26"/>
      <c r="B35" s="26"/>
      <c r="C35" s="50"/>
      <c r="D35" s="50"/>
      <c r="E35" s="50"/>
      <c r="F35" s="34"/>
      <c r="G35" s="128"/>
    </row>
    <row r="36" spans="1:8" ht="15.95" customHeight="1">
      <c r="A36" s="10"/>
      <c r="B36" s="10"/>
      <c r="C36" s="10"/>
      <c r="D36" s="10"/>
      <c r="E36" s="10"/>
      <c r="F36" s="10"/>
      <c r="G36" s="10"/>
    </row>
    <row r="37" spans="1:8" ht="23.25" customHeight="1">
      <c r="A37" s="12" t="s">
        <v>338</v>
      </c>
      <c r="B37" s="12"/>
    </row>
    <row r="38" spans="1:8" ht="15.75" customHeight="1">
      <c r="B38" s="410" t="s">
        <v>24</v>
      </c>
      <c r="C38" s="410"/>
      <c r="D38" s="410"/>
      <c r="E38" s="410"/>
      <c r="F38" s="410"/>
      <c r="G38" s="410"/>
    </row>
    <row r="39" spans="1:8" ht="15.75" customHeight="1">
      <c r="B39" s="410" t="s">
        <v>339</v>
      </c>
      <c r="C39" s="410"/>
      <c r="D39" s="410"/>
      <c r="E39" s="410"/>
      <c r="F39" s="410"/>
      <c r="G39" s="410"/>
    </row>
    <row r="40" spans="1:8" ht="15.75" customHeight="1">
      <c r="B40" s="410" t="s">
        <v>288</v>
      </c>
      <c r="C40" s="410"/>
      <c r="D40" s="410"/>
      <c r="E40" s="410"/>
      <c r="F40" s="410"/>
      <c r="G40" s="410"/>
    </row>
    <row r="41" spans="1:8" ht="11.25" customHeight="1">
      <c r="A41" s="10"/>
      <c r="B41" s="10"/>
      <c r="C41" s="10"/>
      <c r="D41" s="10"/>
      <c r="E41" s="10"/>
      <c r="F41" s="10"/>
      <c r="G41" s="10"/>
    </row>
    <row r="42" spans="1:8" ht="18.75">
      <c r="A42" s="10"/>
      <c r="B42" s="10"/>
      <c r="C42" s="10"/>
      <c r="D42" s="10"/>
      <c r="E42" s="10"/>
      <c r="F42" s="10"/>
      <c r="G42" s="10"/>
    </row>
    <row r="43" spans="1:8" ht="18.75">
      <c r="A43" s="10"/>
      <c r="B43" s="10"/>
      <c r="C43" s="10"/>
      <c r="D43" s="10"/>
      <c r="E43" s="10"/>
      <c r="F43" s="10"/>
      <c r="G43" s="10"/>
    </row>
    <row r="44" spans="1:8" ht="18.75">
      <c r="A44" s="10"/>
      <c r="B44" s="10"/>
      <c r="C44" s="10"/>
      <c r="D44" s="10"/>
      <c r="E44" s="10"/>
      <c r="F44" s="10"/>
      <c r="G44" s="10"/>
    </row>
    <row r="45" spans="1:8" ht="22.5" customHeight="1">
      <c r="A45" s="10"/>
      <c r="B45" s="10"/>
      <c r="C45" s="10"/>
      <c r="D45" s="10"/>
      <c r="E45" s="10"/>
      <c r="F45" s="10"/>
      <c r="G45" s="10"/>
    </row>
    <row r="46" spans="1:8" ht="18.75">
      <c r="A46" s="10"/>
      <c r="B46" s="10"/>
      <c r="C46" s="10"/>
      <c r="D46" s="10"/>
      <c r="E46" s="10"/>
      <c r="F46" s="10"/>
      <c r="G46" s="10"/>
    </row>
    <row r="47" spans="1:8" ht="18.75">
      <c r="A47" s="10"/>
      <c r="B47" s="10"/>
      <c r="C47" s="10"/>
      <c r="D47" s="10"/>
      <c r="E47" s="10"/>
      <c r="F47" s="10"/>
      <c r="G47" s="10"/>
    </row>
    <row r="48" spans="1:8" ht="18.75">
      <c r="A48" s="10"/>
      <c r="B48" s="10"/>
      <c r="C48" s="10"/>
      <c r="D48" s="10"/>
      <c r="E48" s="10"/>
      <c r="F48" s="10"/>
      <c r="G48" s="10"/>
    </row>
    <row r="49" spans="1:7" ht="18.75">
      <c r="A49" s="10"/>
      <c r="B49" s="10"/>
      <c r="C49" s="10"/>
      <c r="D49" s="10"/>
      <c r="E49" s="10"/>
      <c r="F49" s="10"/>
      <c r="G49" s="10"/>
    </row>
  </sheetData>
  <mergeCells count="13">
    <mergeCell ref="B38:G38"/>
    <mergeCell ref="B39:G39"/>
    <mergeCell ref="B40:G40"/>
    <mergeCell ref="F1:G1"/>
    <mergeCell ref="A3:G3"/>
    <mergeCell ref="A4:G4"/>
    <mergeCell ref="F6:G6"/>
    <mergeCell ref="A7:A8"/>
    <mergeCell ref="B7:B8"/>
    <mergeCell ref="C7:C8"/>
    <mergeCell ref="D7:D8"/>
    <mergeCell ref="E7:E8"/>
    <mergeCell ref="F7:G7"/>
  </mergeCells>
  <printOptions horizontalCentered="1"/>
  <pageMargins left="0.71" right="0.3" top="0.61" bottom="0.17" header="0.24" footer="0.2"/>
  <pageSetup paperSize="9" scale="78" fitToHeight="0" orientation="portrait" r:id="rId1"/>
  <headerFooter alignWithMargins="0">
    <oddFooter xml:space="preserve">&amp;C&amp;".VnTime,Italic"&amp;8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E35D9-483E-4D34-BC55-308D0F4B9BFC}">
  <sheetPr codeName="Sheet21">
    <tabColor rgb="FF7030A0"/>
    <pageSetUpPr fitToPage="1"/>
  </sheetPr>
  <dimension ref="A1:Q39"/>
  <sheetViews>
    <sheetView topLeftCell="A13" zoomScaleNormal="100" workbookViewId="0">
      <selection activeCell="E11" sqref="E11"/>
    </sheetView>
  </sheetViews>
  <sheetFormatPr defaultRowHeight="15.75"/>
  <cols>
    <col min="1" max="1" width="5.125" style="6" customWidth="1"/>
    <col min="2" max="2" width="21.75" style="6" customWidth="1"/>
    <col min="3" max="6" width="10.875" style="6" customWidth="1"/>
    <col min="7" max="7" width="12.25" style="6" customWidth="1"/>
    <col min="8" max="14" width="10.875" style="6" customWidth="1"/>
    <col min="15" max="15" width="11.625" style="6" customWidth="1"/>
    <col min="16" max="16" width="10.875" style="6" customWidth="1"/>
    <col min="17" max="17" width="9.625" style="6" customWidth="1"/>
    <col min="18" max="258" width="9" style="6"/>
    <col min="259" max="259" width="5.125" style="6" customWidth="1"/>
    <col min="260" max="260" width="15" style="6" customWidth="1"/>
    <col min="261" max="262" width="9.375" style="6" customWidth="1"/>
    <col min="263" max="264" width="10.375" style="6" customWidth="1"/>
    <col min="265" max="265" width="6.125" style="6" customWidth="1"/>
    <col min="266" max="272" width="10.375" style="6" customWidth="1"/>
    <col min="273" max="273" width="9.125" style="6" customWidth="1"/>
    <col min="274" max="514" width="9" style="6"/>
    <col min="515" max="515" width="5.125" style="6" customWidth="1"/>
    <col min="516" max="516" width="15" style="6" customWidth="1"/>
    <col min="517" max="518" width="9.375" style="6" customWidth="1"/>
    <col min="519" max="520" width="10.375" style="6" customWidth="1"/>
    <col min="521" max="521" width="6.125" style="6" customWidth="1"/>
    <col min="522" max="528" width="10.375" style="6" customWidth="1"/>
    <col min="529" max="529" width="9.125" style="6" customWidth="1"/>
    <col min="530" max="770" width="9" style="6"/>
    <col min="771" max="771" width="5.125" style="6" customWidth="1"/>
    <col min="772" max="772" width="15" style="6" customWidth="1"/>
    <col min="773" max="774" width="9.375" style="6" customWidth="1"/>
    <col min="775" max="776" width="10.375" style="6" customWidth="1"/>
    <col min="777" max="777" width="6.125" style="6" customWidth="1"/>
    <col min="778" max="784" width="10.375" style="6" customWidth="1"/>
    <col min="785" max="785" width="9.125" style="6" customWidth="1"/>
    <col min="786" max="1026" width="9" style="6"/>
    <col min="1027" max="1027" width="5.125" style="6" customWidth="1"/>
    <col min="1028" max="1028" width="15" style="6" customWidth="1"/>
    <col min="1029" max="1030" width="9.375" style="6" customWidth="1"/>
    <col min="1031" max="1032" width="10.375" style="6" customWidth="1"/>
    <col min="1033" max="1033" width="6.125" style="6" customWidth="1"/>
    <col min="1034" max="1040" width="10.375" style="6" customWidth="1"/>
    <col min="1041" max="1041" width="9.125" style="6" customWidth="1"/>
    <col min="1042" max="1282" width="9" style="6"/>
    <col min="1283" max="1283" width="5.125" style="6" customWidth="1"/>
    <col min="1284" max="1284" width="15" style="6" customWidth="1"/>
    <col min="1285" max="1286" width="9.375" style="6" customWidth="1"/>
    <col min="1287" max="1288" width="10.375" style="6" customWidth="1"/>
    <col min="1289" max="1289" width="6.125" style="6" customWidth="1"/>
    <col min="1290" max="1296" width="10.375" style="6" customWidth="1"/>
    <col min="1297" max="1297" width="9.125" style="6" customWidth="1"/>
    <col min="1298" max="1538" width="9" style="6"/>
    <col min="1539" max="1539" width="5.125" style="6" customWidth="1"/>
    <col min="1540" max="1540" width="15" style="6" customWidth="1"/>
    <col min="1541" max="1542" width="9.375" style="6" customWidth="1"/>
    <col min="1543" max="1544" width="10.375" style="6" customWidth="1"/>
    <col min="1545" max="1545" width="6.125" style="6" customWidth="1"/>
    <col min="1546" max="1552" width="10.375" style="6" customWidth="1"/>
    <col min="1553" max="1553" width="9.125" style="6" customWidth="1"/>
    <col min="1554" max="1794" width="9" style="6"/>
    <col min="1795" max="1795" width="5.125" style="6" customWidth="1"/>
    <col min="1796" max="1796" width="15" style="6" customWidth="1"/>
    <col min="1797" max="1798" width="9.375" style="6" customWidth="1"/>
    <col min="1799" max="1800" width="10.375" style="6" customWidth="1"/>
    <col min="1801" max="1801" width="6.125" style="6" customWidth="1"/>
    <col min="1802" max="1808" width="10.375" style="6" customWidth="1"/>
    <col min="1809" max="1809" width="9.125" style="6" customWidth="1"/>
    <col min="1810" max="2050" width="9" style="6"/>
    <col min="2051" max="2051" width="5.125" style="6" customWidth="1"/>
    <col min="2052" max="2052" width="15" style="6" customWidth="1"/>
    <col min="2053" max="2054" width="9.375" style="6" customWidth="1"/>
    <col min="2055" max="2056" width="10.375" style="6" customWidth="1"/>
    <col min="2057" max="2057" width="6.125" style="6" customWidth="1"/>
    <col min="2058" max="2064" width="10.375" style="6" customWidth="1"/>
    <col min="2065" max="2065" width="9.125" style="6" customWidth="1"/>
    <col min="2066" max="2306" width="9" style="6"/>
    <col min="2307" max="2307" width="5.125" style="6" customWidth="1"/>
    <col min="2308" max="2308" width="15" style="6" customWidth="1"/>
    <col min="2309" max="2310" width="9.375" style="6" customWidth="1"/>
    <col min="2311" max="2312" width="10.375" style="6" customWidth="1"/>
    <col min="2313" max="2313" width="6.125" style="6" customWidth="1"/>
    <col min="2314" max="2320" width="10.375" style="6" customWidth="1"/>
    <col min="2321" max="2321" width="9.125" style="6" customWidth="1"/>
    <col min="2322" max="2562" width="9" style="6"/>
    <col min="2563" max="2563" width="5.125" style="6" customWidth="1"/>
    <col min="2564" max="2564" width="15" style="6" customWidth="1"/>
    <col min="2565" max="2566" width="9.375" style="6" customWidth="1"/>
    <col min="2567" max="2568" width="10.375" style="6" customWidth="1"/>
    <col min="2569" max="2569" width="6.125" style="6" customWidth="1"/>
    <col min="2570" max="2576" width="10.375" style="6" customWidth="1"/>
    <col min="2577" max="2577" width="9.125" style="6" customWidth="1"/>
    <col min="2578" max="2818" width="9" style="6"/>
    <col min="2819" max="2819" width="5.125" style="6" customWidth="1"/>
    <col min="2820" max="2820" width="15" style="6" customWidth="1"/>
    <col min="2821" max="2822" width="9.375" style="6" customWidth="1"/>
    <col min="2823" max="2824" width="10.375" style="6" customWidth="1"/>
    <col min="2825" max="2825" width="6.125" style="6" customWidth="1"/>
    <col min="2826" max="2832" width="10.375" style="6" customWidth="1"/>
    <col min="2833" max="2833" width="9.125" style="6" customWidth="1"/>
    <col min="2834" max="3074" width="9" style="6"/>
    <col min="3075" max="3075" width="5.125" style="6" customWidth="1"/>
    <col min="3076" max="3076" width="15" style="6" customWidth="1"/>
    <col min="3077" max="3078" width="9.375" style="6" customWidth="1"/>
    <col min="3079" max="3080" width="10.375" style="6" customWidth="1"/>
    <col min="3081" max="3081" width="6.125" style="6" customWidth="1"/>
    <col min="3082" max="3088" width="10.375" style="6" customWidth="1"/>
    <col min="3089" max="3089" width="9.125" style="6" customWidth="1"/>
    <col min="3090" max="3330" width="9" style="6"/>
    <col min="3331" max="3331" width="5.125" style="6" customWidth="1"/>
    <col min="3332" max="3332" width="15" style="6" customWidth="1"/>
    <col min="3333" max="3334" width="9.375" style="6" customWidth="1"/>
    <col min="3335" max="3336" width="10.375" style="6" customWidth="1"/>
    <col min="3337" max="3337" width="6.125" style="6" customWidth="1"/>
    <col min="3338" max="3344" width="10.375" style="6" customWidth="1"/>
    <col min="3345" max="3345" width="9.125" style="6" customWidth="1"/>
    <col min="3346" max="3586" width="9" style="6"/>
    <col min="3587" max="3587" width="5.125" style="6" customWidth="1"/>
    <col min="3588" max="3588" width="15" style="6" customWidth="1"/>
    <col min="3589" max="3590" width="9.375" style="6" customWidth="1"/>
    <col min="3591" max="3592" width="10.375" style="6" customWidth="1"/>
    <col min="3593" max="3593" width="6.125" style="6" customWidth="1"/>
    <col min="3594" max="3600" width="10.375" style="6" customWidth="1"/>
    <col min="3601" max="3601" width="9.125" style="6" customWidth="1"/>
    <col min="3602" max="3842" width="9" style="6"/>
    <col min="3843" max="3843" width="5.125" style="6" customWidth="1"/>
    <col min="3844" max="3844" width="15" style="6" customWidth="1"/>
    <col min="3845" max="3846" width="9.375" style="6" customWidth="1"/>
    <col min="3847" max="3848" width="10.375" style="6" customWidth="1"/>
    <col min="3849" max="3849" width="6.125" style="6" customWidth="1"/>
    <col min="3850" max="3856" width="10.375" style="6" customWidth="1"/>
    <col min="3857" max="3857" width="9.125" style="6" customWidth="1"/>
    <col min="3858" max="4098" width="9" style="6"/>
    <col min="4099" max="4099" width="5.125" style="6" customWidth="1"/>
    <col min="4100" max="4100" width="15" style="6" customWidth="1"/>
    <col min="4101" max="4102" width="9.375" style="6" customWidth="1"/>
    <col min="4103" max="4104" width="10.375" style="6" customWidth="1"/>
    <col min="4105" max="4105" width="6.125" style="6" customWidth="1"/>
    <col min="4106" max="4112" width="10.375" style="6" customWidth="1"/>
    <col min="4113" max="4113" width="9.125" style="6" customWidth="1"/>
    <col min="4114" max="4354" width="9" style="6"/>
    <col min="4355" max="4355" width="5.125" style="6" customWidth="1"/>
    <col min="4356" max="4356" width="15" style="6" customWidth="1"/>
    <col min="4357" max="4358" width="9.375" style="6" customWidth="1"/>
    <col min="4359" max="4360" width="10.375" style="6" customWidth="1"/>
    <col min="4361" max="4361" width="6.125" style="6" customWidth="1"/>
    <col min="4362" max="4368" width="10.375" style="6" customWidth="1"/>
    <col min="4369" max="4369" width="9.125" style="6" customWidth="1"/>
    <col min="4370" max="4610" width="9" style="6"/>
    <col min="4611" max="4611" width="5.125" style="6" customWidth="1"/>
    <col min="4612" max="4612" width="15" style="6" customWidth="1"/>
    <col min="4613" max="4614" width="9.375" style="6" customWidth="1"/>
    <col min="4615" max="4616" width="10.375" style="6" customWidth="1"/>
    <col min="4617" max="4617" width="6.125" style="6" customWidth="1"/>
    <col min="4618" max="4624" width="10.375" style="6" customWidth="1"/>
    <col min="4625" max="4625" width="9.125" style="6" customWidth="1"/>
    <col min="4626" max="4866" width="9" style="6"/>
    <col min="4867" max="4867" width="5.125" style="6" customWidth="1"/>
    <col min="4868" max="4868" width="15" style="6" customWidth="1"/>
    <col min="4869" max="4870" width="9.375" style="6" customWidth="1"/>
    <col min="4871" max="4872" width="10.375" style="6" customWidth="1"/>
    <col min="4873" max="4873" width="6.125" style="6" customWidth="1"/>
    <col min="4874" max="4880" width="10.375" style="6" customWidth="1"/>
    <col min="4881" max="4881" width="9.125" style="6" customWidth="1"/>
    <col min="4882" max="5122" width="9" style="6"/>
    <col min="5123" max="5123" width="5.125" style="6" customWidth="1"/>
    <col min="5124" max="5124" width="15" style="6" customWidth="1"/>
    <col min="5125" max="5126" width="9.375" style="6" customWidth="1"/>
    <col min="5127" max="5128" width="10.375" style="6" customWidth="1"/>
    <col min="5129" max="5129" width="6.125" style="6" customWidth="1"/>
    <col min="5130" max="5136" width="10.375" style="6" customWidth="1"/>
    <col min="5137" max="5137" width="9.125" style="6" customWidth="1"/>
    <col min="5138" max="5378" width="9" style="6"/>
    <col min="5379" max="5379" width="5.125" style="6" customWidth="1"/>
    <col min="5380" max="5380" width="15" style="6" customWidth="1"/>
    <col min="5381" max="5382" width="9.375" style="6" customWidth="1"/>
    <col min="5383" max="5384" width="10.375" style="6" customWidth="1"/>
    <col min="5385" max="5385" width="6.125" style="6" customWidth="1"/>
    <col min="5386" max="5392" width="10.375" style="6" customWidth="1"/>
    <col min="5393" max="5393" width="9.125" style="6" customWidth="1"/>
    <col min="5394" max="5634" width="9" style="6"/>
    <col min="5635" max="5635" width="5.125" style="6" customWidth="1"/>
    <col min="5636" max="5636" width="15" style="6" customWidth="1"/>
    <col min="5637" max="5638" width="9.375" style="6" customWidth="1"/>
    <col min="5639" max="5640" width="10.375" style="6" customWidth="1"/>
    <col min="5641" max="5641" width="6.125" style="6" customWidth="1"/>
    <col min="5642" max="5648" width="10.375" style="6" customWidth="1"/>
    <col min="5649" max="5649" width="9.125" style="6" customWidth="1"/>
    <col min="5650" max="5890" width="9" style="6"/>
    <col min="5891" max="5891" width="5.125" style="6" customWidth="1"/>
    <col min="5892" max="5892" width="15" style="6" customWidth="1"/>
    <col min="5893" max="5894" width="9.375" style="6" customWidth="1"/>
    <col min="5895" max="5896" width="10.375" style="6" customWidth="1"/>
    <col min="5897" max="5897" width="6.125" style="6" customWidth="1"/>
    <col min="5898" max="5904" width="10.375" style="6" customWidth="1"/>
    <col min="5905" max="5905" width="9.125" style="6" customWidth="1"/>
    <col min="5906" max="6146" width="9" style="6"/>
    <col min="6147" max="6147" width="5.125" style="6" customWidth="1"/>
    <col min="6148" max="6148" width="15" style="6" customWidth="1"/>
    <col min="6149" max="6150" width="9.375" style="6" customWidth="1"/>
    <col min="6151" max="6152" width="10.375" style="6" customWidth="1"/>
    <col min="6153" max="6153" width="6.125" style="6" customWidth="1"/>
    <col min="6154" max="6160" width="10.375" style="6" customWidth="1"/>
    <col min="6161" max="6161" width="9.125" style="6" customWidth="1"/>
    <col min="6162" max="6402" width="9" style="6"/>
    <col min="6403" max="6403" width="5.125" style="6" customWidth="1"/>
    <col min="6404" max="6404" width="15" style="6" customWidth="1"/>
    <col min="6405" max="6406" width="9.375" style="6" customWidth="1"/>
    <col min="6407" max="6408" width="10.375" style="6" customWidth="1"/>
    <col min="6409" max="6409" width="6.125" style="6" customWidth="1"/>
    <col min="6410" max="6416" width="10.375" style="6" customWidth="1"/>
    <col min="6417" max="6417" width="9.125" style="6" customWidth="1"/>
    <col min="6418" max="6658" width="9" style="6"/>
    <col min="6659" max="6659" width="5.125" style="6" customWidth="1"/>
    <col min="6660" max="6660" width="15" style="6" customWidth="1"/>
    <col min="6661" max="6662" width="9.375" style="6" customWidth="1"/>
    <col min="6663" max="6664" width="10.375" style="6" customWidth="1"/>
    <col min="6665" max="6665" width="6.125" style="6" customWidth="1"/>
    <col min="6666" max="6672" width="10.375" style="6" customWidth="1"/>
    <col min="6673" max="6673" width="9.125" style="6" customWidth="1"/>
    <col min="6674" max="6914" width="9" style="6"/>
    <col min="6915" max="6915" width="5.125" style="6" customWidth="1"/>
    <col min="6916" max="6916" width="15" style="6" customWidth="1"/>
    <col min="6917" max="6918" width="9.375" style="6" customWidth="1"/>
    <col min="6919" max="6920" width="10.375" style="6" customWidth="1"/>
    <col min="6921" max="6921" width="6.125" style="6" customWidth="1"/>
    <col min="6922" max="6928" width="10.375" style="6" customWidth="1"/>
    <col min="6929" max="6929" width="9.125" style="6" customWidth="1"/>
    <col min="6930" max="7170" width="9" style="6"/>
    <col min="7171" max="7171" width="5.125" style="6" customWidth="1"/>
    <col min="7172" max="7172" width="15" style="6" customWidth="1"/>
    <col min="7173" max="7174" width="9.375" style="6" customWidth="1"/>
    <col min="7175" max="7176" width="10.375" style="6" customWidth="1"/>
    <col min="7177" max="7177" width="6.125" style="6" customWidth="1"/>
    <col min="7178" max="7184" width="10.375" style="6" customWidth="1"/>
    <col min="7185" max="7185" width="9.125" style="6" customWidth="1"/>
    <col min="7186" max="7426" width="9" style="6"/>
    <col min="7427" max="7427" width="5.125" style="6" customWidth="1"/>
    <col min="7428" max="7428" width="15" style="6" customWidth="1"/>
    <col min="7429" max="7430" width="9.375" style="6" customWidth="1"/>
    <col min="7431" max="7432" width="10.375" style="6" customWidth="1"/>
    <col min="7433" max="7433" width="6.125" style="6" customWidth="1"/>
    <col min="7434" max="7440" width="10.375" style="6" customWidth="1"/>
    <col min="7441" max="7441" width="9.125" style="6" customWidth="1"/>
    <col min="7442" max="7682" width="9" style="6"/>
    <col min="7683" max="7683" width="5.125" style="6" customWidth="1"/>
    <col min="7684" max="7684" width="15" style="6" customWidth="1"/>
    <col min="7685" max="7686" width="9.375" style="6" customWidth="1"/>
    <col min="7687" max="7688" width="10.375" style="6" customWidth="1"/>
    <col min="7689" max="7689" width="6.125" style="6" customWidth="1"/>
    <col min="7690" max="7696" width="10.375" style="6" customWidth="1"/>
    <col min="7697" max="7697" width="9.125" style="6" customWidth="1"/>
    <col min="7698" max="7938" width="9" style="6"/>
    <col min="7939" max="7939" width="5.125" style="6" customWidth="1"/>
    <col min="7940" max="7940" width="15" style="6" customWidth="1"/>
    <col min="7941" max="7942" width="9.375" style="6" customWidth="1"/>
    <col min="7943" max="7944" width="10.375" style="6" customWidth="1"/>
    <col min="7945" max="7945" width="6.125" style="6" customWidth="1"/>
    <col min="7946" max="7952" width="10.375" style="6" customWidth="1"/>
    <col min="7953" max="7953" width="9.125" style="6" customWidth="1"/>
    <col min="7954" max="8194" width="9" style="6"/>
    <col min="8195" max="8195" width="5.125" style="6" customWidth="1"/>
    <col min="8196" max="8196" width="15" style="6" customWidth="1"/>
    <col min="8197" max="8198" width="9.375" style="6" customWidth="1"/>
    <col min="8199" max="8200" width="10.375" style="6" customWidth="1"/>
    <col min="8201" max="8201" width="6.125" style="6" customWidth="1"/>
    <col min="8202" max="8208" width="10.375" style="6" customWidth="1"/>
    <col min="8209" max="8209" width="9.125" style="6" customWidth="1"/>
    <col min="8210" max="8450" width="9" style="6"/>
    <col min="8451" max="8451" width="5.125" style="6" customWidth="1"/>
    <col min="8452" max="8452" width="15" style="6" customWidth="1"/>
    <col min="8453" max="8454" width="9.375" style="6" customWidth="1"/>
    <col min="8455" max="8456" width="10.375" style="6" customWidth="1"/>
    <col min="8457" max="8457" width="6.125" style="6" customWidth="1"/>
    <col min="8458" max="8464" width="10.375" style="6" customWidth="1"/>
    <col min="8465" max="8465" width="9.125" style="6" customWidth="1"/>
    <col min="8466" max="8706" width="9" style="6"/>
    <col min="8707" max="8707" width="5.125" style="6" customWidth="1"/>
    <col min="8708" max="8708" width="15" style="6" customWidth="1"/>
    <col min="8709" max="8710" width="9.375" style="6" customWidth="1"/>
    <col min="8711" max="8712" width="10.375" style="6" customWidth="1"/>
    <col min="8713" max="8713" width="6.125" style="6" customWidth="1"/>
    <col min="8714" max="8720" width="10.375" style="6" customWidth="1"/>
    <col min="8721" max="8721" width="9.125" style="6" customWidth="1"/>
    <col min="8722" max="8962" width="9" style="6"/>
    <col min="8963" max="8963" width="5.125" style="6" customWidth="1"/>
    <col min="8964" max="8964" width="15" style="6" customWidth="1"/>
    <col min="8965" max="8966" width="9.375" style="6" customWidth="1"/>
    <col min="8967" max="8968" width="10.375" style="6" customWidth="1"/>
    <col min="8969" max="8969" width="6.125" style="6" customWidth="1"/>
    <col min="8970" max="8976" width="10.375" style="6" customWidth="1"/>
    <col min="8977" max="8977" width="9.125" style="6" customWidth="1"/>
    <col min="8978" max="9218" width="9" style="6"/>
    <col min="9219" max="9219" width="5.125" style="6" customWidth="1"/>
    <col min="9220" max="9220" width="15" style="6" customWidth="1"/>
    <col min="9221" max="9222" width="9.375" style="6" customWidth="1"/>
    <col min="9223" max="9224" width="10.375" style="6" customWidth="1"/>
    <col min="9225" max="9225" width="6.125" style="6" customWidth="1"/>
    <col min="9226" max="9232" width="10.375" style="6" customWidth="1"/>
    <col min="9233" max="9233" width="9.125" style="6" customWidth="1"/>
    <col min="9234" max="9474" width="9" style="6"/>
    <col min="9475" max="9475" width="5.125" style="6" customWidth="1"/>
    <col min="9476" max="9476" width="15" style="6" customWidth="1"/>
    <col min="9477" max="9478" width="9.375" style="6" customWidth="1"/>
    <col min="9479" max="9480" width="10.375" style="6" customWidth="1"/>
    <col min="9481" max="9481" width="6.125" style="6" customWidth="1"/>
    <col min="9482" max="9488" width="10.375" style="6" customWidth="1"/>
    <col min="9489" max="9489" width="9.125" style="6" customWidth="1"/>
    <col min="9490" max="9730" width="9" style="6"/>
    <col min="9731" max="9731" width="5.125" style="6" customWidth="1"/>
    <col min="9732" max="9732" width="15" style="6" customWidth="1"/>
    <col min="9733" max="9734" width="9.375" style="6" customWidth="1"/>
    <col min="9735" max="9736" width="10.375" style="6" customWidth="1"/>
    <col min="9737" max="9737" width="6.125" style="6" customWidth="1"/>
    <col min="9738" max="9744" width="10.375" style="6" customWidth="1"/>
    <col min="9745" max="9745" width="9.125" style="6" customWidth="1"/>
    <col min="9746" max="9986" width="9" style="6"/>
    <col min="9987" max="9987" width="5.125" style="6" customWidth="1"/>
    <col min="9988" max="9988" width="15" style="6" customWidth="1"/>
    <col min="9989" max="9990" width="9.375" style="6" customWidth="1"/>
    <col min="9991" max="9992" width="10.375" style="6" customWidth="1"/>
    <col min="9993" max="9993" width="6.125" style="6" customWidth="1"/>
    <col min="9994" max="10000" width="10.375" style="6" customWidth="1"/>
    <col min="10001" max="10001" width="9.125" style="6" customWidth="1"/>
    <col min="10002" max="10242" width="9" style="6"/>
    <col min="10243" max="10243" width="5.125" style="6" customWidth="1"/>
    <col min="10244" max="10244" width="15" style="6" customWidth="1"/>
    <col min="10245" max="10246" width="9.375" style="6" customWidth="1"/>
    <col min="10247" max="10248" width="10.375" style="6" customWidth="1"/>
    <col min="10249" max="10249" width="6.125" style="6" customWidth="1"/>
    <col min="10250" max="10256" width="10.375" style="6" customWidth="1"/>
    <col min="10257" max="10257" width="9.125" style="6" customWidth="1"/>
    <col min="10258" max="10498" width="9" style="6"/>
    <col min="10499" max="10499" width="5.125" style="6" customWidth="1"/>
    <col min="10500" max="10500" width="15" style="6" customWidth="1"/>
    <col min="10501" max="10502" width="9.375" style="6" customWidth="1"/>
    <col min="10503" max="10504" width="10.375" style="6" customWidth="1"/>
    <col min="10505" max="10505" width="6.125" style="6" customWidth="1"/>
    <col min="10506" max="10512" width="10.375" style="6" customWidth="1"/>
    <col min="10513" max="10513" width="9.125" style="6" customWidth="1"/>
    <col min="10514" max="10754" width="9" style="6"/>
    <col min="10755" max="10755" width="5.125" style="6" customWidth="1"/>
    <col min="10756" max="10756" width="15" style="6" customWidth="1"/>
    <col min="10757" max="10758" width="9.375" style="6" customWidth="1"/>
    <col min="10759" max="10760" width="10.375" style="6" customWidth="1"/>
    <col min="10761" max="10761" width="6.125" style="6" customWidth="1"/>
    <col min="10762" max="10768" width="10.375" style="6" customWidth="1"/>
    <col min="10769" max="10769" width="9.125" style="6" customWidth="1"/>
    <col min="10770" max="11010" width="9" style="6"/>
    <col min="11011" max="11011" width="5.125" style="6" customWidth="1"/>
    <col min="11012" max="11012" width="15" style="6" customWidth="1"/>
    <col min="11013" max="11014" width="9.375" style="6" customWidth="1"/>
    <col min="11015" max="11016" width="10.375" style="6" customWidth="1"/>
    <col min="11017" max="11017" width="6.125" style="6" customWidth="1"/>
    <col min="11018" max="11024" width="10.375" style="6" customWidth="1"/>
    <col min="11025" max="11025" width="9.125" style="6" customWidth="1"/>
    <col min="11026" max="11266" width="9" style="6"/>
    <col min="11267" max="11267" width="5.125" style="6" customWidth="1"/>
    <col min="11268" max="11268" width="15" style="6" customWidth="1"/>
    <col min="11269" max="11270" width="9.375" style="6" customWidth="1"/>
    <col min="11271" max="11272" width="10.375" style="6" customWidth="1"/>
    <col min="11273" max="11273" width="6.125" style="6" customWidth="1"/>
    <col min="11274" max="11280" width="10.375" style="6" customWidth="1"/>
    <col min="11281" max="11281" width="9.125" style="6" customWidth="1"/>
    <col min="11282" max="11522" width="9" style="6"/>
    <col min="11523" max="11523" width="5.125" style="6" customWidth="1"/>
    <col min="11524" max="11524" width="15" style="6" customWidth="1"/>
    <col min="11525" max="11526" width="9.375" style="6" customWidth="1"/>
    <col min="11527" max="11528" width="10.375" style="6" customWidth="1"/>
    <col min="11529" max="11529" width="6.125" style="6" customWidth="1"/>
    <col min="11530" max="11536" width="10.375" style="6" customWidth="1"/>
    <col min="11537" max="11537" width="9.125" style="6" customWidth="1"/>
    <col min="11538" max="11778" width="9" style="6"/>
    <col min="11779" max="11779" width="5.125" style="6" customWidth="1"/>
    <col min="11780" max="11780" width="15" style="6" customWidth="1"/>
    <col min="11781" max="11782" width="9.375" style="6" customWidth="1"/>
    <col min="11783" max="11784" width="10.375" style="6" customWidth="1"/>
    <col min="11785" max="11785" width="6.125" style="6" customWidth="1"/>
    <col min="11786" max="11792" width="10.375" style="6" customWidth="1"/>
    <col min="11793" max="11793" width="9.125" style="6" customWidth="1"/>
    <col min="11794" max="12034" width="9" style="6"/>
    <col min="12035" max="12035" width="5.125" style="6" customWidth="1"/>
    <col min="12036" max="12036" width="15" style="6" customWidth="1"/>
    <col min="12037" max="12038" width="9.375" style="6" customWidth="1"/>
    <col min="12039" max="12040" width="10.375" style="6" customWidth="1"/>
    <col min="12041" max="12041" width="6.125" style="6" customWidth="1"/>
    <col min="12042" max="12048" width="10.375" style="6" customWidth="1"/>
    <col min="12049" max="12049" width="9.125" style="6" customWidth="1"/>
    <col min="12050" max="12290" width="9" style="6"/>
    <col min="12291" max="12291" width="5.125" style="6" customWidth="1"/>
    <col min="12292" max="12292" width="15" style="6" customWidth="1"/>
    <col min="12293" max="12294" width="9.375" style="6" customWidth="1"/>
    <col min="12295" max="12296" width="10.375" style="6" customWidth="1"/>
    <col min="12297" max="12297" width="6.125" style="6" customWidth="1"/>
    <col min="12298" max="12304" width="10.375" style="6" customWidth="1"/>
    <col min="12305" max="12305" width="9.125" style="6" customWidth="1"/>
    <col min="12306" max="12546" width="9" style="6"/>
    <col min="12547" max="12547" width="5.125" style="6" customWidth="1"/>
    <col min="12548" max="12548" width="15" style="6" customWidth="1"/>
    <col min="12549" max="12550" width="9.375" style="6" customWidth="1"/>
    <col min="12551" max="12552" width="10.375" style="6" customWidth="1"/>
    <col min="12553" max="12553" width="6.125" style="6" customWidth="1"/>
    <col min="12554" max="12560" width="10.375" style="6" customWidth="1"/>
    <col min="12561" max="12561" width="9.125" style="6" customWidth="1"/>
    <col min="12562" max="12802" width="9" style="6"/>
    <col min="12803" max="12803" width="5.125" style="6" customWidth="1"/>
    <col min="12804" max="12804" width="15" style="6" customWidth="1"/>
    <col min="12805" max="12806" width="9.375" style="6" customWidth="1"/>
    <col min="12807" max="12808" width="10.375" style="6" customWidth="1"/>
    <col min="12809" max="12809" width="6.125" style="6" customWidth="1"/>
    <col min="12810" max="12816" width="10.375" style="6" customWidth="1"/>
    <col min="12817" max="12817" width="9.125" style="6" customWidth="1"/>
    <col min="12818" max="13058" width="9" style="6"/>
    <col min="13059" max="13059" width="5.125" style="6" customWidth="1"/>
    <col min="13060" max="13060" width="15" style="6" customWidth="1"/>
    <col min="13061" max="13062" width="9.375" style="6" customWidth="1"/>
    <col min="13063" max="13064" width="10.375" style="6" customWidth="1"/>
    <col min="13065" max="13065" width="6.125" style="6" customWidth="1"/>
    <col min="13066" max="13072" width="10.375" style="6" customWidth="1"/>
    <col min="13073" max="13073" width="9.125" style="6" customWidth="1"/>
    <col min="13074" max="13314" width="9" style="6"/>
    <col min="13315" max="13315" width="5.125" style="6" customWidth="1"/>
    <col min="13316" max="13316" width="15" style="6" customWidth="1"/>
    <col min="13317" max="13318" width="9.375" style="6" customWidth="1"/>
    <col min="13319" max="13320" width="10.375" style="6" customWidth="1"/>
    <col min="13321" max="13321" width="6.125" style="6" customWidth="1"/>
    <col min="13322" max="13328" width="10.375" style="6" customWidth="1"/>
    <col min="13329" max="13329" width="9.125" style="6" customWidth="1"/>
    <col min="13330" max="13570" width="9" style="6"/>
    <col min="13571" max="13571" width="5.125" style="6" customWidth="1"/>
    <col min="13572" max="13572" width="15" style="6" customWidth="1"/>
    <col min="13573" max="13574" width="9.375" style="6" customWidth="1"/>
    <col min="13575" max="13576" width="10.375" style="6" customWidth="1"/>
    <col min="13577" max="13577" width="6.125" style="6" customWidth="1"/>
    <col min="13578" max="13584" width="10.375" style="6" customWidth="1"/>
    <col min="13585" max="13585" width="9.125" style="6" customWidth="1"/>
    <col min="13586" max="13826" width="9" style="6"/>
    <col min="13827" max="13827" width="5.125" style="6" customWidth="1"/>
    <col min="13828" max="13828" width="15" style="6" customWidth="1"/>
    <col min="13829" max="13830" width="9.375" style="6" customWidth="1"/>
    <col min="13831" max="13832" width="10.375" style="6" customWidth="1"/>
    <col min="13833" max="13833" width="6.125" style="6" customWidth="1"/>
    <col min="13834" max="13840" width="10.375" style="6" customWidth="1"/>
    <col min="13841" max="13841" width="9.125" style="6" customWidth="1"/>
    <col min="13842" max="14082" width="9" style="6"/>
    <col min="14083" max="14083" width="5.125" style="6" customWidth="1"/>
    <col min="14084" max="14084" width="15" style="6" customWidth="1"/>
    <col min="14085" max="14086" width="9.375" style="6" customWidth="1"/>
    <col min="14087" max="14088" width="10.375" style="6" customWidth="1"/>
    <col min="14089" max="14089" width="6.125" style="6" customWidth="1"/>
    <col min="14090" max="14096" width="10.375" style="6" customWidth="1"/>
    <col min="14097" max="14097" width="9.125" style="6" customWidth="1"/>
    <col min="14098" max="14338" width="9" style="6"/>
    <col min="14339" max="14339" width="5.125" style="6" customWidth="1"/>
    <col min="14340" max="14340" width="15" style="6" customWidth="1"/>
    <col min="14341" max="14342" width="9.375" style="6" customWidth="1"/>
    <col min="14343" max="14344" width="10.375" style="6" customWidth="1"/>
    <col min="14345" max="14345" width="6.125" style="6" customWidth="1"/>
    <col min="14346" max="14352" width="10.375" style="6" customWidth="1"/>
    <col min="14353" max="14353" width="9.125" style="6" customWidth="1"/>
    <col min="14354" max="14594" width="9" style="6"/>
    <col min="14595" max="14595" width="5.125" style="6" customWidth="1"/>
    <col min="14596" max="14596" width="15" style="6" customWidth="1"/>
    <col min="14597" max="14598" width="9.375" style="6" customWidth="1"/>
    <col min="14599" max="14600" width="10.375" style="6" customWidth="1"/>
    <col min="14601" max="14601" width="6.125" style="6" customWidth="1"/>
    <col min="14602" max="14608" width="10.375" style="6" customWidth="1"/>
    <col min="14609" max="14609" width="9.125" style="6" customWidth="1"/>
    <col min="14610" max="14850" width="9" style="6"/>
    <col min="14851" max="14851" width="5.125" style="6" customWidth="1"/>
    <col min="14852" max="14852" width="15" style="6" customWidth="1"/>
    <col min="14853" max="14854" width="9.375" style="6" customWidth="1"/>
    <col min="14855" max="14856" width="10.375" style="6" customWidth="1"/>
    <col min="14857" max="14857" width="6.125" style="6" customWidth="1"/>
    <col min="14858" max="14864" width="10.375" style="6" customWidth="1"/>
    <col min="14865" max="14865" width="9.125" style="6" customWidth="1"/>
    <col min="14866" max="15106" width="9" style="6"/>
    <col min="15107" max="15107" width="5.125" style="6" customWidth="1"/>
    <col min="15108" max="15108" width="15" style="6" customWidth="1"/>
    <col min="15109" max="15110" width="9.375" style="6" customWidth="1"/>
    <col min="15111" max="15112" width="10.375" style="6" customWidth="1"/>
    <col min="15113" max="15113" width="6.125" style="6" customWidth="1"/>
    <col min="15114" max="15120" width="10.375" style="6" customWidth="1"/>
    <col min="15121" max="15121" width="9.125" style="6" customWidth="1"/>
    <col min="15122" max="15362" width="9" style="6"/>
    <col min="15363" max="15363" width="5.125" style="6" customWidth="1"/>
    <col min="15364" max="15364" width="15" style="6" customWidth="1"/>
    <col min="15365" max="15366" width="9.375" style="6" customWidth="1"/>
    <col min="15367" max="15368" width="10.375" style="6" customWidth="1"/>
    <col min="15369" max="15369" width="6.125" style="6" customWidth="1"/>
    <col min="15370" max="15376" width="10.375" style="6" customWidth="1"/>
    <col min="15377" max="15377" width="9.125" style="6" customWidth="1"/>
    <col min="15378" max="15618" width="9" style="6"/>
    <col min="15619" max="15619" width="5.125" style="6" customWidth="1"/>
    <col min="15620" max="15620" width="15" style="6" customWidth="1"/>
    <col min="15621" max="15622" width="9.375" style="6" customWidth="1"/>
    <col min="15623" max="15624" width="10.375" style="6" customWidth="1"/>
    <col min="15625" max="15625" width="6.125" style="6" customWidth="1"/>
    <col min="15626" max="15632" width="10.375" style="6" customWidth="1"/>
    <col min="15633" max="15633" width="9.125" style="6" customWidth="1"/>
    <col min="15634" max="15874" width="9" style="6"/>
    <col min="15875" max="15875" width="5.125" style="6" customWidth="1"/>
    <col min="15876" max="15876" width="15" style="6" customWidth="1"/>
    <col min="15877" max="15878" width="9.375" style="6" customWidth="1"/>
    <col min="15879" max="15880" width="10.375" style="6" customWidth="1"/>
    <col min="15881" max="15881" width="6.125" style="6" customWidth="1"/>
    <col min="15882" max="15888" width="10.375" style="6" customWidth="1"/>
    <col min="15889" max="15889" width="9.125" style="6" customWidth="1"/>
    <col min="15890" max="16130" width="9" style="6"/>
    <col min="16131" max="16131" width="5.125" style="6" customWidth="1"/>
    <col min="16132" max="16132" width="15" style="6" customWidth="1"/>
    <col min="16133" max="16134" width="9.375" style="6" customWidth="1"/>
    <col min="16135" max="16136" width="10.375" style="6" customWidth="1"/>
    <col min="16137" max="16137" width="6.125" style="6" customWidth="1"/>
    <col min="16138" max="16144" width="10.375" style="6" customWidth="1"/>
    <col min="16145" max="16145" width="9.125" style="6" customWidth="1"/>
    <col min="16146" max="16384" width="9" style="6"/>
  </cols>
  <sheetData>
    <row r="1" spans="1:17" ht="18.75">
      <c r="A1" s="4"/>
      <c r="B1" s="4"/>
      <c r="C1" s="5"/>
      <c r="D1" s="5"/>
      <c r="E1" s="5"/>
      <c r="F1" s="5"/>
      <c r="G1" s="5"/>
      <c r="H1" s="5"/>
      <c r="I1" s="5"/>
      <c r="J1" s="5"/>
      <c r="K1" s="5"/>
      <c r="L1" s="5"/>
      <c r="M1" s="5"/>
      <c r="N1" s="5"/>
      <c r="O1" s="5"/>
      <c r="P1" s="404" t="s">
        <v>340</v>
      </c>
      <c r="Q1" s="404"/>
    </row>
    <row r="2" spans="1:17" ht="18.75">
      <c r="A2" s="7"/>
      <c r="B2" s="7"/>
      <c r="C2" s="5"/>
      <c r="D2" s="5"/>
      <c r="E2" s="5"/>
      <c r="F2" s="5"/>
      <c r="G2" s="5"/>
      <c r="H2" s="5"/>
      <c r="I2" s="5"/>
      <c r="J2" s="5"/>
      <c r="K2" s="5"/>
      <c r="L2" s="5"/>
      <c r="M2" s="5"/>
      <c r="N2" s="5"/>
      <c r="O2" s="5"/>
      <c r="P2" s="5"/>
      <c r="Q2" s="5"/>
    </row>
    <row r="3" spans="1:17" ht="21" customHeight="1">
      <c r="A3" s="413" t="s">
        <v>485</v>
      </c>
      <c r="B3" s="413"/>
      <c r="C3" s="413"/>
      <c r="D3" s="413"/>
      <c r="E3" s="413"/>
      <c r="F3" s="413"/>
      <c r="G3" s="413"/>
      <c r="H3" s="413"/>
      <c r="I3" s="413"/>
      <c r="J3" s="413"/>
      <c r="K3" s="413"/>
      <c r="L3" s="413"/>
      <c r="M3" s="413"/>
      <c r="N3" s="413"/>
      <c r="O3" s="413"/>
      <c r="P3" s="413"/>
      <c r="Q3" s="413"/>
    </row>
    <row r="4" spans="1:17" s="165" customFormat="1" ht="34.5" customHeight="1">
      <c r="A4" s="414" t="s">
        <v>459</v>
      </c>
      <c r="B4" s="414"/>
      <c r="C4" s="414"/>
      <c r="D4" s="414"/>
      <c r="E4" s="414"/>
      <c r="F4" s="414"/>
      <c r="G4" s="414"/>
      <c r="H4" s="414"/>
      <c r="I4" s="414"/>
      <c r="J4" s="414"/>
      <c r="K4" s="414"/>
      <c r="L4" s="414"/>
      <c r="M4" s="414"/>
      <c r="N4" s="414"/>
      <c r="O4" s="414"/>
      <c r="P4" s="414"/>
      <c r="Q4" s="414"/>
    </row>
    <row r="5" spans="1:17" ht="9.75" customHeight="1">
      <c r="A5" s="9"/>
      <c r="B5" s="9"/>
      <c r="C5" s="5"/>
      <c r="D5" s="5"/>
      <c r="E5" s="5"/>
      <c r="F5" s="5"/>
      <c r="G5" s="5"/>
      <c r="H5" s="5"/>
      <c r="I5" s="5"/>
      <c r="J5" s="5"/>
      <c r="K5" s="5"/>
      <c r="L5" s="5"/>
      <c r="M5" s="5"/>
      <c r="N5" s="5"/>
      <c r="O5" s="5"/>
      <c r="P5" s="5"/>
      <c r="Q5" s="5"/>
    </row>
    <row r="6" spans="1:17" ht="28.5" customHeight="1">
      <c r="A6" s="112"/>
      <c r="B6" s="112"/>
      <c r="C6" s="10"/>
      <c r="D6" s="10"/>
      <c r="E6" s="10"/>
      <c r="F6" s="10"/>
      <c r="G6" s="10"/>
      <c r="I6" s="13"/>
      <c r="J6" s="10"/>
      <c r="K6" s="10"/>
      <c r="L6" s="10"/>
      <c r="M6" s="10"/>
      <c r="N6" s="10"/>
      <c r="O6" s="425" t="s">
        <v>25</v>
      </c>
      <c r="P6" s="425"/>
      <c r="Q6" s="425"/>
    </row>
    <row r="7" spans="1:17" s="11" customFormat="1" ht="23.25" customHeight="1">
      <c r="A7" s="408" t="s">
        <v>79</v>
      </c>
      <c r="B7" s="426" t="s">
        <v>28</v>
      </c>
      <c r="C7" s="408" t="s">
        <v>82</v>
      </c>
      <c r="D7" s="408" t="s">
        <v>83</v>
      </c>
      <c r="E7" s="415" t="s">
        <v>29</v>
      </c>
      <c r="F7" s="415"/>
      <c r="G7" s="415"/>
      <c r="H7" s="415"/>
      <c r="I7" s="415"/>
      <c r="J7" s="415"/>
      <c r="K7" s="415"/>
      <c r="L7" s="415"/>
      <c r="M7" s="415"/>
      <c r="N7" s="415"/>
      <c r="O7" s="415"/>
      <c r="P7" s="415"/>
      <c r="Q7" s="408" t="s">
        <v>84</v>
      </c>
    </row>
    <row r="8" spans="1:17" s="11" customFormat="1" ht="118.5" customHeight="1">
      <c r="A8" s="408"/>
      <c r="B8" s="426"/>
      <c r="C8" s="408"/>
      <c r="D8" s="408"/>
      <c r="E8" s="111" t="s">
        <v>85</v>
      </c>
      <c r="F8" s="111" t="s">
        <v>86</v>
      </c>
      <c r="G8" s="111" t="s">
        <v>341</v>
      </c>
      <c r="H8" s="111" t="s">
        <v>342</v>
      </c>
      <c r="I8" s="111" t="s">
        <v>343</v>
      </c>
      <c r="J8" s="111" t="s">
        <v>344</v>
      </c>
      <c r="K8" s="111" t="s">
        <v>345</v>
      </c>
      <c r="L8" s="111" t="s">
        <v>346</v>
      </c>
      <c r="M8" s="111" t="s">
        <v>347</v>
      </c>
      <c r="N8" s="111" t="s">
        <v>348</v>
      </c>
      <c r="O8" s="111" t="s">
        <v>349</v>
      </c>
      <c r="P8" s="111" t="s">
        <v>350</v>
      </c>
      <c r="Q8" s="408"/>
    </row>
    <row r="9" spans="1:17" s="2" customFormat="1" ht="17.25" customHeight="1">
      <c r="A9" s="1" t="s">
        <v>4</v>
      </c>
      <c r="B9" s="1" t="s">
        <v>5</v>
      </c>
      <c r="C9" s="3" t="s">
        <v>87</v>
      </c>
      <c r="D9" s="3" t="s">
        <v>88</v>
      </c>
      <c r="E9" s="3" t="s">
        <v>89</v>
      </c>
      <c r="F9" s="3" t="s">
        <v>90</v>
      </c>
      <c r="G9" s="3" t="s">
        <v>91</v>
      </c>
      <c r="H9" s="3" t="s">
        <v>92</v>
      </c>
      <c r="I9" s="3" t="s">
        <v>93</v>
      </c>
      <c r="J9" s="3" t="s">
        <v>94</v>
      </c>
      <c r="K9" s="3" t="s">
        <v>95</v>
      </c>
      <c r="L9" s="3" t="s">
        <v>96</v>
      </c>
      <c r="M9" s="3" t="s">
        <v>97</v>
      </c>
      <c r="N9" s="3" t="s">
        <v>98</v>
      </c>
      <c r="O9" s="3" t="s">
        <v>99</v>
      </c>
      <c r="P9" s="3" t="s">
        <v>100</v>
      </c>
      <c r="Q9" s="3" t="s">
        <v>133</v>
      </c>
    </row>
    <row r="10" spans="1:17" s="28" customFormat="1" ht="22.5" customHeight="1">
      <c r="A10" s="27"/>
      <c r="B10" s="27" t="s">
        <v>30</v>
      </c>
      <c r="C10" s="136">
        <f>SUM(C11:C23)</f>
        <v>28130</v>
      </c>
      <c r="D10" s="136">
        <f t="shared" ref="D10:Q10" si="0">SUM(D11:D23)</f>
        <v>28130</v>
      </c>
      <c r="E10" s="136">
        <f t="shared" si="0"/>
        <v>300</v>
      </c>
      <c r="F10" s="136">
        <f t="shared" si="0"/>
        <v>1840</v>
      </c>
      <c r="G10" s="136">
        <f t="shared" si="0"/>
        <v>0</v>
      </c>
      <c r="H10" s="136">
        <f t="shared" si="0"/>
        <v>8500</v>
      </c>
      <c r="I10" s="136">
        <f t="shared" si="0"/>
        <v>1700</v>
      </c>
      <c r="J10" s="136">
        <f t="shared" si="0"/>
        <v>2000</v>
      </c>
      <c r="K10" s="136">
        <f t="shared" si="0"/>
        <v>1350</v>
      </c>
      <c r="L10" s="136">
        <f t="shared" si="0"/>
        <v>30</v>
      </c>
      <c r="M10" s="136">
        <f t="shared" si="0"/>
        <v>180</v>
      </c>
      <c r="N10" s="136">
        <f t="shared" si="0"/>
        <v>9000</v>
      </c>
      <c r="O10" s="136">
        <f t="shared" si="0"/>
        <v>1030</v>
      </c>
      <c r="P10" s="136">
        <f t="shared" si="0"/>
        <v>2200</v>
      </c>
      <c r="Q10" s="136">
        <f t="shared" si="0"/>
        <v>0</v>
      </c>
    </row>
    <row r="11" spans="1:17" s="10" customFormat="1" ht="22.5" customHeight="1">
      <c r="A11" s="21">
        <v>1</v>
      </c>
      <c r="B11" s="22" t="s">
        <v>101</v>
      </c>
      <c r="C11" s="140">
        <f>D11+Q11</f>
        <v>12135</v>
      </c>
      <c r="D11" s="140">
        <f>SUM(E11:P11)</f>
        <v>12135</v>
      </c>
      <c r="E11" s="140">
        <v>300</v>
      </c>
      <c r="F11" s="140"/>
      <c r="G11" s="140"/>
      <c r="H11" s="140">
        <v>1195</v>
      </c>
      <c r="I11" s="166">
        <v>500</v>
      </c>
      <c r="J11" s="166">
        <v>850</v>
      </c>
      <c r="K11" s="167">
        <v>600</v>
      </c>
      <c r="L11" s="166">
        <v>20</v>
      </c>
      <c r="M11" s="166">
        <v>40</v>
      </c>
      <c r="N11" s="166">
        <v>7500</v>
      </c>
      <c r="O11" s="167">
        <v>200</v>
      </c>
      <c r="P11" s="166">
        <v>930</v>
      </c>
      <c r="Q11" s="140"/>
    </row>
    <row r="12" spans="1:17" s="10" customFormat="1" ht="22.5" customHeight="1">
      <c r="A12" s="21">
        <f t="shared" ref="A12:A22" si="1">A11+1</f>
        <v>2</v>
      </c>
      <c r="B12" s="22" t="s">
        <v>102</v>
      </c>
      <c r="C12" s="140">
        <f t="shared" ref="C12:C22" si="2">D12+Q12</f>
        <v>4861</v>
      </c>
      <c r="D12" s="140">
        <f t="shared" ref="D12:D22" si="3">SUM(E12:P12)</f>
        <v>4861</v>
      </c>
      <c r="E12" s="140"/>
      <c r="F12" s="140">
        <v>340</v>
      </c>
      <c r="G12" s="140"/>
      <c r="H12" s="140">
        <v>935</v>
      </c>
      <c r="I12" s="168">
        <v>300</v>
      </c>
      <c r="J12" s="168">
        <v>750</v>
      </c>
      <c r="K12" s="169">
        <v>450</v>
      </c>
      <c r="L12" s="168">
        <v>6</v>
      </c>
      <c r="M12" s="168">
        <v>50</v>
      </c>
      <c r="N12" s="168">
        <v>1200</v>
      </c>
      <c r="O12" s="169">
        <v>330</v>
      </c>
      <c r="P12" s="168">
        <v>500</v>
      </c>
      <c r="Q12" s="140"/>
    </row>
    <row r="13" spans="1:17" s="10" customFormat="1" ht="22.5" customHeight="1">
      <c r="A13" s="21">
        <f t="shared" si="1"/>
        <v>3</v>
      </c>
      <c r="B13" s="22" t="s">
        <v>103</v>
      </c>
      <c r="C13" s="140">
        <f t="shared" si="2"/>
        <v>720</v>
      </c>
      <c r="D13" s="140">
        <f t="shared" si="3"/>
        <v>720</v>
      </c>
      <c r="E13" s="140"/>
      <c r="F13" s="140"/>
      <c r="G13" s="140"/>
      <c r="H13" s="140">
        <v>420</v>
      </c>
      <c r="I13" s="168">
        <v>30</v>
      </c>
      <c r="J13" s="168">
        <v>50</v>
      </c>
      <c r="K13" s="169">
        <v>70</v>
      </c>
      <c r="L13" s="168"/>
      <c r="M13" s="168">
        <v>50</v>
      </c>
      <c r="N13" s="168">
        <v>50</v>
      </c>
      <c r="O13" s="169"/>
      <c r="P13" s="168">
        <v>50</v>
      </c>
      <c r="Q13" s="140"/>
    </row>
    <row r="14" spans="1:17" s="10" customFormat="1" ht="22.5" customHeight="1">
      <c r="A14" s="21">
        <f t="shared" si="1"/>
        <v>4</v>
      </c>
      <c r="B14" s="22" t="s">
        <v>104</v>
      </c>
      <c r="C14" s="140">
        <f t="shared" si="2"/>
        <v>1264</v>
      </c>
      <c r="D14" s="140">
        <f t="shared" si="3"/>
        <v>1264</v>
      </c>
      <c r="E14" s="140"/>
      <c r="F14" s="140"/>
      <c r="G14" s="140"/>
      <c r="H14" s="140">
        <v>610</v>
      </c>
      <c r="I14" s="168">
        <v>30</v>
      </c>
      <c r="J14" s="168">
        <v>150</v>
      </c>
      <c r="K14" s="169">
        <v>70</v>
      </c>
      <c r="L14" s="168">
        <v>4</v>
      </c>
      <c r="M14" s="168"/>
      <c r="N14" s="168">
        <v>200</v>
      </c>
      <c r="O14" s="169"/>
      <c r="P14" s="168">
        <v>200</v>
      </c>
      <c r="Q14" s="140"/>
    </row>
    <row r="15" spans="1:17" s="10" customFormat="1" ht="22.5" customHeight="1">
      <c r="A15" s="21">
        <f t="shared" si="1"/>
        <v>5</v>
      </c>
      <c r="B15" s="22" t="s">
        <v>105</v>
      </c>
      <c r="C15" s="140">
        <f t="shared" si="2"/>
        <v>410</v>
      </c>
      <c r="D15" s="140">
        <f t="shared" si="3"/>
        <v>410</v>
      </c>
      <c r="E15" s="140"/>
      <c r="F15" s="140"/>
      <c r="G15" s="140"/>
      <c r="H15" s="140">
        <v>150</v>
      </c>
      <c r="I15" s="168">
        <v>30</v>
      </c>
      <c r="J15" s="168">
        <v>50</v>
      </c>
      <c r="K15" s="169">
        <v>30</v>
      </c>
      <c r="L15" s="168"/>
      <c r="M15" s="168"/>
      <c r="N15" s="169"/>
      <c r="O15" s="169"/>
      <c r="P15" s="168">
        <v>150</v>
      </c>
      <c r="Q15" s="140"/>
    </row>
    <row r="16" spans="1:17" s="10" customFormat="1" ht="22.5" customHeight="1">
      <c r="A16" s="21">
        <f t="shared" si="1"/>
        <v>6</v>
      </c>
      <c r="B16" s="22" t="s">
        <v>109</v>
      </c>
      <c r="C16" s="140">
        <f t="shared" si="2"/>
        <v>2570</v>
      </c>
      <c r="D16" s="140">
        <f t="shared" si="3"/>
        <v>2570</v>
      </c>
      <c r="E16" s="140"/>
      <c r="F16" s="140"/>
      <c r="G16" s="140"/>
      <c r="H16" s="140">
        <v>1630</v>
      </c>
      <c r="I16" s="168">
        <v>150</v>
      </c>
      <c r="J16" s="168">
        <v>50</v>
      </c>
      <c r="K16" s="169">
        <v>70</v>
      </c>
      <c r="L16" s="168"/>
      <c r="M16" s="168">
        <v>20</v>
      </c>
      <c r="N16" s="169">
        <v>50</v>
      </c>
      <c r="O16" s="169">
        <v>500</v>
      </c>
      <c r="P16" s="168">
        <v>100</v>
      </c>
      <c r="Q16" s="140"/>
    </row>
    <row r="17" spans="1:17" s="10" customFormat="1" ht="22.5" customHeight="1">
      <c r="A17" s="21">
        <f t="shared" si="1"/>
        <v>7</v>
      </c>
      <c r="B17" s="22" t="s">
        <v>110</v>
      </c>
      <c r="C17" s="140">
        <f t="shared" si="2"/>
        <v>125</v>
      </c>
      <c r="D17" s="140">
        <f t="shared" si="3"/>
        <v>125</v>
      </c>
      <c r="E17" s="140"/>
      <c r="F17" s="140"/>
      <c r="G17" s="140"/>
      <c r="H17" s="140">
        <v>10</v>
      </c>
      <c r="I17" s="168">
        <v>30</v>
      </c>
      <c r="J17" s="168">
        <v>20</v>
      </c>
      <c r="K17" s="169">
        <v>15</v>
      </c>
      <c r="L17" s="168"/>
      <c r="M17" s="168"/>
      <c r="N17" s="169"/>
      <c r="O17" s="169"/>
      <c r="P17" s="168">
        <v>50</v>
      </c>
      <c r="Q17" s="140"/>
    </row>
    <row r="18" spans="1:17" s="10" customFormat="1" ht="22.5" customHeight="1">
      <c r="A18" s="21">
        <f t="shared" si="1"/>
        <v>8</v>
      </c>
      <c r="B18" s="22" t="s">
        <v>106</v>
      </c>
      <c r="C18" s="140">
        <f t="shared" si="2"/>
        <v>4450</v>
      </c>
      <c r="D18" s="140">
        <f t="shared" si="3"/>
        <v>4450</v>
      </c>
      <c r="E18" s="140"/>
      <c r="F18" s="140">
        <v>200</v>
      </c>
      <c r="G18" s="140"/>
      <c r="H18" s="140">
        <v>3530</v>
      </c>
      <c r="I18" s="168">
        <v>620</v>
      </c>
      <c r="J18" s="168">
        <v>20</v>
      </c>
      <c r="K18" s="169">
        <v>10</v>
      </c>
      <c r="L18" s="168"/>
      <c r="M18" s="168">
        <v>20</v>
      </c>
      <c r="N18" s="169"/>
      <c r="O18" s="169"/>
      <c r="P18" s="168">
        <v>50</v>
      </c>
      <c r="Q18" s="140"/>
    </row>
    <row r="19" spans="1:17" s="10" customFormat="1" ht="22.5" customHeight="1">
      <c r="A19" s="21">
        <f t="shared" si="1"/>
        <v>9</v>
      </c>
      <c r="B19" s="22" t="s">
        <v>108</v>
      </c>
      <c r="C19" s="140">
        <f t="shared" si="2"/>
        <v>75</v>
      </c>
      <c r="D19" s="140">
        <f t="shared" si="3"/>
        <v>75</v>
      </c>
      <c r="E19" s="140"/>
      <c r="F19" s="140"/>
      <c r="G19" s="140"/>
      <c r="H19" s="140"/>
      <c r="I19" s="168"/>
      <c r="J19" s="168">
        <v>20</v>
      </c>
      <c r="K19" s="169">
        <v>5</v>
      </c>
      <c r="L19" s="168"/>
      <c r="M19" s="168"/>
      <c r="N19" s="169"/>
      <c r="O19" s="169"/>
      <c r="P19" s="168">
        <v>50</v>
      </c>
      <c r="Q19" s="140"/>
    </row>
    <row r="20" spans="1:17" s="10" customFormat="1" ht="22.5" customHeight="1">
      <c r="A20" s="21">
        <f t="shared" si="1"/>
        <v>10</v>
      </c>
      <c r="B20" s="22" t="s">
        <v>107</v>
      </c>
      <c r="C20" s="140">
        <f t="shared" si="2"/>
        <v>1430</v>
      </c>
      <c r="D20" s="140">
        <f t="shared" si="3"/>
        <v>1430</v>
      </c>
      <c r="E20" s="140"/>
      <c r="F20" s="140">
        <v>1300</v>
      </c>
      <c r="G20" s="140"/>
      <c r="H20" s="140">
        <v>20</v>
      </c>
      <c r="I20" s="168">
        <v>10</v>
      </c>
      <c r="J20" s="168">
        <v>20</v>
      </c>
      <c r="K20" s="169">
        <v>10</v>
      </c>
      <c r="L20" s="168"/>
      <c r="M20" s="168"/>
      <c r="N20" s="169"/>
      <c r="O20" s="169"/>
      <c r="P20" s="168">
        <v>70</v>
      </c>
      <c r="Q20" s="140"/>
    </row>
    <row r="21" spans="1:17" s="10" customFormat="1" ht="22.5" customHeight="1">
      <c r="A21" s="21">
        <f t="shared" si="1"/>
        <v>11</v>
      </c>
      <c r="B21" s="22" t="s">
        <v>111</v>
      </c>
      <c r="C21" s="140">
        <f t="shared" si="2"/>
        <v>45</v>
      </c>
      <c r="D21" s="140">
        <f t="shared" si="3"/>
        <v>45</v>
      </c>
      <c r="E21" s="140"/>
      <c r="F21" s="140"/>
      <c r="G21" s="140"/>
      <c r="H21" s="140"/>
      <c r="I21" s="168"/>
      <c r="J21" s="168">
        <v>10</v>
      </c>
      <c r="K21" s="169">
        <v>10</v>
      </c>
      <c r="L21" s="168"/>
      <c r="M21" s="168"/>
      <c r="N21" s="169"/>
      <c r="O21" s="169"/>
      <c r="P21" s="168">
        <v>25</v>
      </c>
      <c r="Q21" s="140"/>
    </row>
    <row r="22" spans="1:17" s="10" customFormat="1" ht="22.5" customHeight="1">
      <c r="A22" s="21">
        <f t="shared" si="1"/>
        <v>12</v>
      </c>
      <c r="B22" s="22" t="s">
        <v>112</v>
      </c>
      <c r="C22" s="140">
        <f t="shared" si="2"/>
        <v>45</v>
      </c>
      <c r="D22" s="140">
        <f t="shared" si="3"/>
        <v>45</v>
      </c>
      <c r="E22" s="140"/>
      <c r="F22" s="140"/>
      <c r="G22" s="140"/>
      <c r="H22" s="140"/>
      <c r="I22" s="168"/>
      <c r="J22" s="168">
        <v>10</v>
      </c>
      <c r="K22" s="169">
        <v>10</v>
      </c>
      <c r="L22" s="168"/>
      <c r="M22" s="168"/>
      <c r="N22" s="169"/>
      <c r="O22" s="169"/>
      <c r="P22" s="168">
        <v>25</v>
      </c>
      <c r="Q22" s="140"/>
    </row>
    <row r="23" spans="1:17" ht="18.75">
      <c r="A23" s="26"/>
      <c r="B23" s="26"/>
      <c r="C23" s="170"/>
      <c r="D23" s="170"/>
      <c r="E23" s="170"/>
      <c r="F23" s="170"/>
      <c r="G23" s="170"/>
      <c r="H23" s="170"/>
      <c r="I23" s="170"/>
      <c r="J23" s="170"/>
      <c r="K23" s="170"/>
      <c r="L23" s="170"/>
      <c r="M23" s="170"/>
      <c r="N23" s="170"/>
      <c r="O23" s="170"/>
      <c r="P23" s="170"/>
      <c r="Q23" s="170"/>
    </row>
    <row r="24" spans="1:17">
      <c r="A24" s="12" t="s">
        <v>415</v>
      </c>
      <c r="B24" s="171"/>
    </row>
    <row r="25" spans="1:17" ht="14.25" customHeight="1">
      <c r="B25" s="12" t="s">
        <v>31</v>
      </c>
    </row>
    <row r="26" spans="1:17" ht="14.25" customHeight="1">
      <c r="B26" s="12" t="s">
        <v>32</v>
      </c>
    </row>
    <row r="27" spans="1:17" ht="18.75">
      <c r="A27" s="10"/>
      <c r="B27" s="10"/>
      <c r="C27" s="10"/>
      <c r="D27" s="10"/>
      <c r="E27" s="10"/>
      <c r="F27" s="10"/>
      <c r="G27" s="10"/>
      <c r="H27" s="10"/>
      <c r="I27" s="10"/>
      <c r="J27" s="10"/>
      <c r="K27" s="10"/>
      <c r="L27" s="10"/>
      <c r="M27" s="10"/>
      <c r="N27" s="10"/>
      <c r="O27" s="10"/>
      <c r="P27" s="10"/>
      <c r="Q27" s="10"/>
    </row>
    <row r="28" spans="1:17" ht="18.75">
      <c r="A28" s="10"/>
      <c r="B28" s="10"/>
      <c r="C28" s="10"/>
      <c r="D28" s="10"/>
      <c r="E28" s="10"/>
      <c r="F28" s="10"/>
      <c r="G28" s="10"/>
      <c r="H28" s="10"/>
      <c r="I28" s="10"/>
      <c r="J28" s="10"/>
      <c r="K28" s="10"/>
      <c r="L28" s="10"/>
      <c r="M28" s="10"/>
      <c r="N28" s="10"/>
      <c r="O28" s="10"/>
      <c r="P28" s="10"/>
      <c r="Q28" s="10"/>
    </row>
    <row r="29" spans="1:17" ht="18.75">
      <c r="A29" s="10"/>
      <c r="B29" s="10"/>
      <c r="C29" s="10"/>
      <c r="D29" s="10"/>
      <c r="E29" s="10"/>
      <c r="F29" s="10"/>
      <c r="G29" s="10"/>
      <c r="H29" s="10"/>
      <c r="I29" s="10"/>
      <c r="J29" s="10"/>
      <c r="K29" s="10"/>
      <c r="L29" s="10"/>
      <c r="M29" s="10"/>
      <c r="N29" s="10"/>
      <c r="O29" s="10"/>
      <c r="P29" s="10"/>
      <c r="Q29" s="10"/>
    </row>
    <row r="30" spans="1:17" ht="18.75">
      <c r="A30" s="10"/>
      <c r="B30" s="10"/>
      <c r="C30" s="10"/>
      <c r="D30" s="10"/>
      <c r="E30" s="10"/>
      <c r="F30" s="10"/>
      <c r="G30" s="10"/>
      <c r="H30" s="10"/>
      <c r="I30" s="10"/>
      <c r="J30" s="10"/>
      <c r="K30" s="10"/>
      <c r="L30" s="10"/>
      <c r="M30" s="10"/>
      <c r="N30" s="10"/>
      <c r="O30" s="10"/>
      <c r="P30" s="10"/>
      <c r="Q30" s="10"/>
    </row>
    <row r="31" spans="1:17" ht="18.75">
      <c r="A31" s="10"/>
      <c r="B31" s="10"/>
      <c r="C31" s="10"/>
      <c r="D31" s="10"/>
      <c r="E31" s="10"/>
      <c r="F31" s="10"/>
      <c r="G31" s="10"/>
      <c r="H31" s="10"/>
      <c r="I31" s="10"/>
      <c r="J31" s="10"/>
      <c r="K31" s="10"/>
      <c r="L31" s="10"/>
      <c r="M31" s="10"/>
      <c r="N31" s="10"/>
      <c r="O31" s="10"/>
      <c r="P31" s="10"/>
      <c r="Q31" s="10"/>
    </row>
    <row r="32" spans="1:17" ht="18.75">
      <c r="A32" s="10"/>
      <c r="B32" s="10"/>
      <c r="C32" s="10"/>
      <c r="D32" s="10"/>
      <c r="E32" s="10"/>
      <c r="F32" s="10"/>
      <c r="G32" s="10"/>
      <c r="H32" s="10"/>
      <c r="I32" s="10"/>
      <c r="J32" s="10"/>
      <c r="K32" s="10"/>
      <c r="L32" s="10"/>
      <c r="M32" s="10"/>
      <c r="N32" s="10"/>
      <c r="O32" s="10"/>
      <c r="P32" s="10"/>
      <c r="Q32" s="10"/>
    </row>
    <row r="33" spans="1:17" ht="18.75">
      <c r="A33" s="10"/>
      <c r="B33" s="10"/>
      <c r="C33" s="10"/>
      <c r="D33" s="10"/>
      <c r="E33" s="10"/>
      <c r="F33" s="10"/>
      <c r="G33" s="10"/>
      <c r="H33" s="10"/>
      <c r="I33" s="10"/>
      <c r="J33" s="10"/>
      <c r="K33" s="10"/>
      <c r="L33" s="10"/>
      <c r="M33" s="10"/>
      <c r="N33" s="10"/>
      <c r="O33" s="10"/>
      <c r="P33" s="10"/>
      <c r="Q33" s="10"/>
    </row>
    <row r="34" spans="1:17" ht="18.75">
      <c r="A34" s="10"/>
      <c r="B34" s="10"/>
      <c r="C34" s="10"/>
      <c r="D34" s="10"/>
      <c r="E34" s="10"/>
      <c r="F34" s="10"/>
      <c r="G34" s="10"/>
      <c r="H34" s="10"/>
      <c r="I34" s="10"/>
      <c r="J34" s="10"/>
      <c r="K34" s="10"/>
      <c r="L34" s="10"/>
      <c r="M34" s="10"/>
      <c r="N34" s="10"/>
      <c r="O34" s="10"/>
      <c r="P34" s="10"/>
      <c r="Q34" s="10"/>
    </row>
    <row r="35" spans="1:17" ht="22.5" customHeight="1">
      <c r="A35" s="10"/>
      <c r="B35" s="10"/>
      <c r="C35" s="10"/>
      <c r="D35" s="10"/>
      <c r="E35" s="10"/>
      <c r="F35" s="10"/>
      <c r="G35" s="10"/>
      <c r="H35" s="10"/>
      <c r="I35" s="10"/>
      <c r="J35" s="10"/>
      <c r="K35" s="10"/>
      <c r="L35" s="10"/>
      <c r="M35" s="10"/>
      <c r="N35" s="10"/>
      <c r="O35" s="10"/>
      <c r="P35" s="10"/>
      <c r="Q35" s="10"/>
    </row>
    <row r="36" spans="1:17" ht="18.75">
      <c r="A36" s="10"/>
      <c r="B36" s="10"/>
      <c r="C36" s="10"/>
      <c r="D36" s="10"/>
      <c r="E36" s="10"/>
      <c r="F36" s="10"/>
      <c r="G36" s="10"/>
      <c r="H36" s="10"/>
      <c r="I36" s="10"/>
      <c r="J36" s="10"/>
      <c r="K36" s="10"/>
      <c r="L36" s="10"/>
      <c r="M36" s="10"/>
      <c r="N36" s="10"/>
      <c r="O36" s="10"/>
      <c r="P36" s="10"/>
      <c r="Q36" s="10"/>
    </row>
    <row r="37" spans="1:17" ht="18.75">
      <c r="A37" s="10"/>
      <c r="B37" s="10"/>
      <c r="C37" s="10"/>
      <c r="D37" s="10"/>
      <c r="E37" s="10"/>
      <c r="F37" s="10"/>
      <c r="G37" s="10"/>
      <c r="H37" s="10"/>
      <c r="I37" s="10"/>
      <c r="J37" s="10"/>
      <c r="K37" s="10"/>
      <c r="L37" s="10"/>
      <c r="M37" s="10"/>
      <c r="N37" s="10"/>
      <c r="O37" s="10"/>
      <c r="P37" s="10"/>
      <c r="Q37" s="10"/>
    </row>
    <row r="38" spans="1:17" ht="18.75">
      <c r="A38" s="10"/>
      <c r="B38" s="10"/>
      <c r="C38" s="10"/>
      <c r="D38" s="10"/>
      <c r="E38" s="10"/>
      <c r="F38" s="10"/>
      <c r="G38" s="10"/>
      <c r="H38" s="10"/>
      <c r="I38" s="10"/>
      <c r="J38" s="10"/>
      <c r="K38" s="10"/>
      <c r="L38" s="10"/>
      <c r="M38" s="10"/>
      <c r="N38" s="10"/>
      <c r="O38" s="10"/>
      <c r="P38" s="10"/>
      <c r="Q38" s="10"/>
    </row>
    <row r="39" spans="1:17" ht="18.75">
      <c r="A39" s="10"/>
      <c r="B39" s="10"/>
      <c r="C39" s="10"/>
      <c r="D39" s="10"/>
      <c r="E39" s="10"/>
      <c r="F39" s="10"/>
      <c r="G39" s="10"/>
      <c r="H39" s="10"/>
      <c r="I39" s="10"/>
      <c r="J39" s="10"/>
      <c r="K39" s="10"/>
      <c r="L39" s="10"/>
      <c r="M39" s="10"/>
      <c r="N39" s="10"/>
      <c r="O39" s="10"/>
      <c r="P39" s="10"/>
      <c r="Q39" s="10"/>
    </row>
  </sheetData>
  <mergeCells count="10">
    <mergeCell ref="P1:Q1"/>
    <mergeCell ref="A3:Q3"/>
    <mergeCell ref="A4:Q4"/>
    <mergeCell ref="O6:Q6"/>
    <mergeCell ref="A7:A8"/>
    <mergeCell ref="B7:B8"/>
    <mergeCell ref="C7:C8"/>
    <mergeCell ref="D7:D8"/>
    <mergeCell ref="E7:P7"/>
    <mergeCell ref="Q7:Q8"/>
  </mergeCells>
  <phoneticPr fontId="43" type="noConversion"/>
  <printOptions horizontalCentered="1"/>
  <pageMargins left="0.62" right="0.17" top="0.59" bottom="0.24" header="0.26" footer="0.17"/>
  <pageSetup paperSize="9" scale="68" fitToHeight="0" orientation="landscape" r:id="rId1"/>
  <headerFooter alignWithMargins="0">
    <oddFooter xml:space="preserve">&amp;C&amp;".VnTime,Italic"&amp;8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746B4-127B-49AF-AF3F-15D9295B1B63}">
  <sheetPr>
    <tabColor rgb="FF7030A0"/>
    <pageSetUpPr fitToPage="1"/>
  </sheetPr>
  <dimension ref="A1:H192"/>
  <sheetViews>
    <sheetView tabSelected="1" topLeftCell="A7" workbookViewId="0">
      <pane ySplit="4" topLeftCell="A35" activePane="bottomLeft" state="frozen"/>
      <selection activeCell="A7" sqref="A7"/>
      <selection pane="bottomLeft" activeCell="E25" sqref="E25"/>
    </sheetView>
  </sheetViews>
  <sheetFormatPr defaultRowHeight="16.5"/>
  <cols>
    <col min="1" max="1" width="5.375" style="317" customWidth="1"/>
    <col min="2" max="2" width="41" style="317" customWidth="1"/>
    <col min="3" max="3" width="13.5" style="317" customWidth="1"/>
    <col min="4" max="5" width="12.375" style="317" customWidth="1"/>
    <col min="6" max="6" width="11" style="317" customWidth="1"/>
    <col min="7" max="7" width="10.5" style="317" customWidth="1"/>
    <col min="8" max="8" width="9" style="318"/>
    <col min="9" max="16384" width="9" style="317"/>
  </cols>
  <sheetData>
    <row r="1" spans="1:8" s="6" customFormat="1" ht="21" customHeight="1">
      <c r="A1" s="4"/>
      <c r="B1" s="4"/>
      <c r="D1" s="342"/>
      <c r="F1" s="423" t="s">
        <v>351</v>
      </c>
      <c r="G1" s="423"/>
    </row>
    <row r="2" spans="1:8" s="6" customFormat="1" ht="13.5" customHeight="1">
      <c r="A2" s="7"/>
      <c r="B2" s="7"/>
      <c r="C2" s="5"/>
      <c r="D2" s="5"/>
    </row>
    <row r="3" spans="1:8" s="6" customFormat="1" ht="42" customHeight="1">
      <c r="A3" s="428" t="s">
        <v>463</v>
      </c>
      <c r="B3" s="428"/>
      <c r="C3" s="428"/>
      <c r="D3" s="428"/>
      <c r="E3" s="428"/>
      <c r="F3" s="428"/>
      <c r="G3" s="428"/>
    </row>
    <row r="4" spans="1:8" s="6" customFormat="1" ht="21" customHeight="1">
      <c r="A4" s="418" t="s">
        <v>484</v>
      </c>
      <c r="B4" s="418"/>
      <c r="C4" s="418"/>
      <c r="D4" s="418"/>
      <c r="E4" s="418"/>
      <c r="F4" s="418"/>
      <c r="G4" s="418"/>
    </row>
    <row r="5" spans="1:8" ht="23.25" customHeight="1">
      <c r="E5" s="343"/>
      <c r="F5" s="429" t="s">
        <v>0</v>
      </c>
      <c r="G5" s="429"/>
    </row>
    <row r="6" spans="1:8" ht="23.25" customHeight="1">
      <c r="A6" s="432" t="s">
        <v>79</v>
      </c>
      <c r="B6" s="427" t="s">
        <v>457</v>
      </c>
      <c r="C6" s="432" t="s">
        <v>33</v>
      </c>
      <c r="D6" s="427" t="s">
        <v>27</v>
      </c>
      <c r="E6" s="427"/>
      <c r="F6" s="427"/>
      <c r="G6" s="427"/>
    </row>
    <row r="7" spans="1:8" ht="23.25" customHeight="1">
      <c r="A7" s="432"/>
      <c r="B7" s="427"/>
      <c r="C7" s="432"/>
      <c r="D7" s="432" t="s">
        <v>464</v>
      </c>
      <c r="E7" s="427" t="s">
        <v>75</v>
      </c>
      <c r="F7" s="427"/>
      <c r="G7" s="430" t="s">
        <v>115</v>
      </c>
    </row>
    <row r="8" spans="1:8" ht="59.25" customHeight="1">
      <c r="A8" s="432"/>
      <c r="B8" s="427"/>
      <c r="C8" s="432"/>
      <c r="D8" s="432"/>
      <c r="E8" s="341" t="s">
        <v>465</v>
      </c>
      <c r="F8" s="341" t="s">
        <v>466</v>
      </c>
      <c r="G8" s="431"/>
    </row>
    <row r="9" spans="1:8">
      <c r="A9" s="344" t="s">
        <v>4</v>
      </c>
      <c r="B9" s="345" t="s">
        <v>5</v>
      </c>
      <c r="C9" s="346" t="s">
        <v>87</v>
      </c>
      <c r="D9" s="346" t="s">
        <v>475</v>
      </c>
      <c r="E9" s="346" t="s">
        <v>474</v>
      </c>
      <c r="F9" s="346" t="s">
        <v>474</v>
      </c>
      <c r="G9" s="346" t="s">
        <v>89</v>
      </c>
    </row>
    <row r="10" spans="1:8" s="324" customFormat="1" ht="29.25" customHeight="1">
      <c r="A10" s="340"/>
      <c r="B10" s="340" t="s">
        <v>456</v>
      </c>
      <c r="C10" s="339">
        <f>C11+C23</f>
        <v>545367</v>
      </c>
      <c r="D10" s="339">
        <f>D11+D23</f>
        <v>479258</v>
      </c>
      <c r="E10" s="339">
        <f>E11+E23</f>
        <v>436721</v>
      </c>
      <c r="F10" s="339">
        <f>F11+F23</f>
        <v>42537</v>
      </c>
      <c r="G10" s="339">
        <f>G11+G23</f>
        <v>66109</v>
      </c>
      <c r="H10" s="325"/>
    </row>
    <row r="11" spans="1:8" s="324" customFormat="1" ht="24.95" customHeight="1">
      <c r="A11" s="328" t="s">
        <v>4</v>
      </c>
      <c r="B11" s="327" t="s">
        <v>35</v>
      </c>
      <c r="C11" s="326">
        <f>C12+C18+C22</f>
        <v>433065</v>
      </c>
      <c r="D11" s="326">
        <f>D12+D18+D22</f>
        <v>366956</v>
      </c>
      <c r="E11" s="326">
        <f>E12+E18+E22</f>
        <v>354959</v>
      </c>
      <c r="F11" s="326">
        <f>F12+F18+F22</f>
        <v>11997</v>
      </c>
      <c r="G11" s="326">
        <f>G12+G18+G22</f>
        <v>66109</v>
      </c>
      <c r="H11" s="325"/>
    </row>
    <row r="12" spans="1:8" s="324" customFormat="1" ht="21.95" customHeight="1">
      <c r="A12" s="328" t="s">
        <v>8</v>
      </c>
      <c r="B12" s="332" t="s">
        <v>467</v>
      </c>
      <c r="C12" s="326">
        <f>C13+C14</f>
        <v>23950</v>
      </c>
      <c r="D12" s="326">
        <f>D13+D14</f>
        <v>23050</v>
      </c>
      <c r="E12" s="326">
        <f>E13+E14</f>
        <v>23050</v>
      </c>
      <c r="F12" s="326">
        <f>F13+F14</f>
        <v>0</v>
      </c>
      <c r="G12" s="326">
        <f>G13+G14</f>
        <v>900</v>
      </c>
      <c r="H12" s="325"/>
    </row>
    <row r="13" spans="1:8" ht="21.95" customHeight="1">
      <c r="A13" s="338">
        <v>1</v>
      </c>
      <c r="B13" s="330" t="s">
        <v>468</v>
      </c>
      <c r="C13" s="321">
        <f>D13+G13</f>
        <v>16030</v>
      </c>
      <c r="D13" s="321">
        <f>E13+F13</f>
        <v>16030</v>
      </c>
      <c r="E13" s="321">
        <f>8030+2500+920+2780+1800</f>
        <v>16030</v>
      </c>
      <c r="F13" s="321"/>
      <c r="G13" s="321"/>
    </row>
    <row r="14" spans="1:8" ht="21.95" customHeight="1">
      <c r="A14" s="338">
        <v>2</v>
      </c>
      <c r="B14" s="330" t="s">
        <v>469</v>
      </c>
      <c r="C14" s="321">
        <f>C16+C17</f>
        <v>7920</v>
      </c>
      <c r="D14" s="321">
        <f>D16+D17</f>
        <v>7020</v>
      </c>
      <c r="E14" s="321">
        <f>E16+E17</f>
        <v>7020</v>
      </c>
      <c r="F14" s="321">
        <f>F16+F17</f>
        <v>0</v>
      </c>
      <c r="G14" s="321">
        <f>G16+G17</f>
        <v>900</v>
      </c>
    </row>
    <row r="15" spans="1:8" ht="21.95" customHeight="1">
      <c r="A15" s="338"/>
      <c r="B15" s="330" t="s">
        <v>47</v>
      </c>
      <c r="C15" s="321"/>
      <c r="D15" s="321"/>
      <c r="E15" s="321"/>
      <c r="F15" s="321"/>
      <c r="G15" s="321"/>
    </row>
    <row r="16" spans="1:8" s="333" customFormat="1" ht="21.95" customHeight="1">
      <c r="A16" s="337" t="s">
        <v>12</v>
      </c>
      <c r="B16" s="336" t="s">
        <v>470</v>
      </c>
      <c r="C16" s="335">
        <f>D16+G16</f>
        <v>7218</v>
      </c>
      <c r="D16" s="335">
        <f>'[9]Chi tiết NS cấp huyện (04)'!H20</f>
        <v>6318</v>
      </c>
      <c r="E16" s="335">
        <v>6318</v>
      </c>
      <c r="F16" s="335"/>
      <c r="G16" s="335">
        <v>900</v>
      </c>
      <c r="H16" s="334"/>
    </row>
    <row r="17" spans="1:8" s="333" customFormat="1" ht="21.95" customHeight="1">
      <c r="A17" s="337" t="s">
        <v>12</v>
      </c>
      <c r="B17" s="336" t="s">
        <v>471</v>
      </c>
      <c r="C17" s="335">
        <f>D17+G17</f>
        <v>702</v>
      </c>
      <c r="D17" s="335">
        <f>'[9]Chi tiết NS cấp huyện (04)'!H17</f>
        <v>702</v>
      </c>
      <c r="E17" s="335">
        <v>702</v>
      </c>
      <c r="F17" s="335"/>
      <c r="G17" s="335"/>
      <c r="H17" s="334"/>
    </row>
    <row r="18" spans="1:8" s="324" customFormat="1" ht="21.95" customHeight="1">
      <c r="A18" s="328" t="s">
        <v>17</v>
      </c>
      <c r="B18" s="332" t="s">
        <v>46</v>
      </c>
      <c r="C18" s="326">
        <f>D18+G18</f>
        <v>400713</v>
      </c>
      <c r="D18" s="326">
        <f>E18+F18</f>
        <v>336826</v>
      </c>
      <c r="E18" s="326">
        <v>324829</v>
      </c>
      <c r="F18" s="326">
        <f>10276+1721</f>
        <v>11997</v>
      </c>
      <c r="G18" s="326">
        <v>63887</v>
      </c>
      <c r="H18" s="325"/>
    </row>
    <row r="19" spans="1:8" s="358" customFormat="1" ht="21.95" customHeight="1">
      <c r="A19" s="354"/>
      <c r="B19" s="355" t="s">
        <v>47</v>
      </c>
      <c r="C19" s="356"/>
      <c r="D19" s="356"/>
      <c r="E19" s="356"/>
      <c r="F19" s="356"/>
      <c r="G19" s="356"/>
      <c r="H19" s="357"/>
    </row>
    <row r="20" spans="1:8" ht="21.95" customHeight="1">
      <c r="A20" s="331" t="s">
        <v>87</v>
      </c>
      <c r="B20" s="330" t="s">
        <v>472</v>
      </c>
      <c r="C20" s="321">
        <f>D20+G20</f>
        <v>228075</v>
      </c>
      <c r="D20" s="321">
        <f>E20+F20</f>
        <v>227895</v>
      </c>
      <c r="E20" s="321">
        <v>227895</v>
      </c>
      <c r="F20" s="321"/>
      <c r="G20" s="321">
        <v>180</v>
      </c>
    </row>
    <row r="21" spans="1:8" ht="21.95" customHeight="1">
      <c r="A21" s="331" t="s">
        <v>88</v>
      </c>
      <c r="B21" s="330" t="s">
        <v>473</v>
      </c>
      <c r="C21" s="321">
        <f>D21+G21</f>
        <v>200</v>
      </c>
      <c r="D21" s="321">
        <f>E21+F21</f>
        <v>200</v>
      </c>
      <c r="E21" s="321">
        <v>200</v>
      </c>
      <c r="F21" s="321"/>
      <c r="G21" s="321"/>
    </row>
    <row r="22" spans="1:8" s="324" customFormat="1" ht="21.95" customHeight="1">
      <c r="A22" s="328" t="s">
        <v>17</v>
      </c>
      <c r="B22" s="327" t="s">
        <v>49</v>
      </c>
      <c r="C22" s="329">
        <f>D22+G22</f>
        <v>8402</v>
      </c>
      <c r="D22" s="329">
        <f>E22+F22</f>
        <v>7080</v>
      </c>
      <c r="E22" s="326">
        <f>8402-G22</f>
        <v>7080</v>
      </c>
      <c r="F22" s="326"/>
      <c r="G22" s="326">
        <v>1322</v>
      </c>
      <c r="H22" s="325"/>
    </row>
    <row r="23" spans="1:8" s="324" customFormat="1" ht="24.95" customHeight="1">
      <c r="A23" s="328" t="s">
        <v>5</v>
      </c>
      <c r="B23" s="327" t="s">
        <v>51</v>
      </c>
      <c r="C23" s="326">
        <f>C24+C28</f>
        <v>112302</v>
      </c>
      <c r="D23" s="326">
        <f t="shared" ref="D23:G23" si="0">D24+D28</f>
        <v>112302</v>
      </c>
      <c r="E23" s="326">
        <f t="shared" si="0"/>
        <v>81762</v>
      </c>
      <c r="F23" s="326">
        <f t="shared" si="0"/>
        <v>30540</v>
      </c>
      <c r="G23" s="326">
        <f t="shared" si="0"/>
        <v>0</v>
      </c>
      <c r="H23" s="325"/>
    </row>
    <row r="24" spans="1:8" s="314" customFormat="1" ht="21.95" customHeight="1">
      <c r="A24" s="347" t="s">
        <v>8</v>
      </c>
      <c r="B24" s="348" t="s">
        <v>478</v>
      </c>
      <c r="C24" s="349">
        <f>SUM(C25:C27)</f>
        <v>112222</v>
      </c>
      <c r="D24" s="349">
        <f t="shared" ref="D24:G24" si="1">SUM(D25:D27)</f>
        <v>112222</v>
      </c>
      <c r="E24" s="349">
        <f t="shared" si="1"/>
        <v>81682</v>
      </c>
      <c r="F24" s="349">
        <f t="shared" si="1"/>
        <v>30540</v>
      </c>
      <c r="G24" s="349">
        <f t="shared" si="1"/>
        <v>0</v>
      </c>
      <c r="H24" s="350"/>
    </row>
    <row r="25" spans="1:8" ht="39.950000000000003" customHeight="1">
      <c r="A25" s="323" t="s">
        <v>87</v>
      </c>
      <c r="B25" s="322" t="s">
        <v>481</v>
      </c>
      <c r="C25" s="321">
        <f>D25+G25</f>
        <v>5789</v>
      </c>
      <c r="D25" s="321">
        <f>E25+F25</f>
        <v>5789</v>
      </c>
      <c r="E25" s="320">
        <f>3039+2750-F25</f>
        <v>4589</v>
      </c>
      <c r="F25" s="320">
        <v>1200</v>
      </c>
      <c r="G25" s="320"/>
    </row>
    <row r="26" spans="1:8" ht="39.950000000000003" customHeight="1">
      <c r="A26" s="323" t="s">
        <v>88</v>
      </c>
      <c r="B26" s="322" t="s">
        <v>479</v>
      </c>
      <c r="C26" s="321">
        <f t="shared" ref="C26:C29" si="2">D26+G26</f>
        <v>11011</v>
      </c>
      <c r="D26" s="321">
        <f t="shared" ref="D26:D29" si="3">E26+F26</f>
        <v>11011</v>
      </c>
      <c r="E26" s="320">
        <f>11011-F26</f>
        <v>5511</v>
      </c>
      <c r="F26" s="320">
        <v>5500</v>
      </c>
      <c r="G26" s="320"/>
    </row>
    <row r="27" spans="1:8" ht="75" customHeight="1">
      <c r="A27" s="323" t="s">
        <v>89</v>
      </c>
      <c r="B27" s="322" t="s">
        <v>480</v>
      </c>
      <c r="C27" s="321">
        <f t="shared" si="2"/>
        <v>95422</v>
      </c>
      <c r="D27" s="321">
        <f t="shared" si="3"/>
        <v>95422</v>
      </c>
      <c r="E27" s="320">
        <f>30196+65226-F27</f>
        <v>71582</v>
      </c>
      <c r="F27" s="320">
        <v>23840</v>
      </c>
      <c r="G27" s="320"/>
    </row>
    <row r="28" spans="1:8" s="314" customFormat="1" ht="21.95" customHeight="1">
      <c r="A28" s="347" t="s">
        <v>17</v>
      </c>
      <c r="B28" s="348" t="s">
        <v>53</v>
      </c>
      <c r="C28" s="329">
        <f>C29</f>
        <v>80</v>
      </c>
      <c r="D28" s="329">
        <f t="shared" ref="D28:E28" si="4">D29</f>
        <v>80</v>
      </c>
      <c r="E28" s="329">
        <f t="shared" si="4"/>
        <v>80</v>
      </c>
      <c r="F28" s="329">
        <f t="shared" ref="F28:G28" si="5">F29</f>
        <v>0</v>
      </c>
      <c r="G28" s="329">
        <f t="shared" si="5"/>
        <v>0</v>
      </c>
      <c r="H28" s="350"/>
    </row>
    <row r="29" spans="1:8" ht="39.950000000000003" customHeight="1">
      <c r="A29" s="323" t="s">
        <v>87</v>
      </c>
      <c r="B29" s="322" t="s">
        <v>482</v>
      </c>
      <c r="C29" s="321">
        <f t="shared" si="2"/>
        <v>80</v>
      </c>
      <c r="D29" s="321">
        <f t="shared" si="3"/>
        <v>80</v>
      </c>
      <c r="E29" s="320">
        <v>80</v>
      </c>
      <c r="F29" s="320"/>
      <c r="G29" s="320"/>
    </row>
    <row r="30" spans="1:8" s="314" customFormat="1" ht="24.95" customHeight="1">
      <c r="A30" s="351" t="s">
        <v>54</v>
      </c>
      <c r="B30" s="352" t="s">
        <v>483</v>
      </c>
      <c r="C30" s="353"/>
      <c r="D30" s="353"/>
      <c r="E30" s="353"/>
      <c r="F30" s="353"/>
      <c r="G30" s="353"/>
      <c r="H30" s="350"/>
    </row>
    <row r="31" spans="1:8" ht="8.25" customHeight="1">
      <c r="A31" s="319"/>
      <c r="B31" s="319"/>
    </row>
    <row r="32" spans="1:8" s="6" customFormat="1" ht="50.25" customHeight="1">
      <c r="A32" s="410" t="s">
        <v>477</v>
      </c>
      <c r="B32" s="410"/>
      <c r="C32" s="410"/>
      <c r="D32" s="410"/>
      <c r="E32" s="410"/>
      <c r="F32" s="410"/>
      <c r="G32" s="410"/>
    </row>
    <row r="33" spans="1:7" s="6" customFormat="1" ht="34.5" customHeight="1">
      <c r="A33" s="410" t="s">
        <v>476</v>
      </c>
      <c r="B33" s="410"/>
      <c r="C33" s="410"/>
      <c r="D33" s="410"/>
      <c r="E33" s="410"/>
      <c r="F33" s="410"/>
      <c r="G33" s="410"/>
    </row>
    <row r="34" spans="1:7" s="6" customFormat="1" ht="14.25" customHeight="1">
      <c r="A34" s="12"/>
      <c r="B34" s="12"/>
      <c r="C34" s="12"/>
      <c r="D34" s="12"/>
      <c r="E34" s="12"/>
      <c r="F34" s="12"/>
      <c r="G34" s="12"/>
    </row>
    <row r="35" spans="1:7">
      <c r="A35" s="319"/>
      <c r="B35" s="319"/>
    </row>
    <row r="36" spans="1:7">
      <c r="A36" s="319"/>
      <c r="B36" s="319"/>
    </row>
    <row r="37" spans="1:7">
      <c r="A37" s="319"/>
      <c r="B37" s="319"/>
    </row>
    <row r="38" spans="1:7">
      <c r="A38" s="319"/>
      <c r="B38" s="319"/>
    </row>
    <row r="39" spans="1:7">
      <c r="A39" s="319"/>
      <c r="B39" s="319"/>
    </row>
    <row r="40" spans="1:7">
      <c r="A40" s="319"/>
      <c r="B40" s="319"/>
    </row>
    <row r="41" spans="1:7">
      <c r="A41" s="319"/>
      <c r="B41" s="319"/>
    </row>
    <row r="42" spans="1:7">
      <c r="A42" s="319"/>
      <c r="B42" s="319"/>
    </row>
    <row r="43" spans="1:7">
      <c r="A43" s="319"/>
      <c r="B43" s="319"/>
    </row>
    <row r="44" spans="1:7">
      <c r="A44" s="319"/>
      <c r="B44" s="319"/>
    </row>
    <row r="45" spans="1:7">
      <c r="A45" s="319"/>
      <c r="B45" s="319"/>
    </row>
    <row r="46" spans="1:7">
      <c r="A46" s="319"/>
      <c r="B46" s="319"/>
    </row>
    <row r="47" spans="1:7">
      <c r="A47" s="319"/>
      <c r="B47" s="319"/>
    </row>
    <row r="48" spans="1:7">
      <c r="A48" s="319"/>
      <c r="B48" s="319"/>
    </row>
    <row r="49" spans="1:2">
      <c r="A49" s="319"/>
      <c r="B49" s="319"/>
    </row>
    <row r="50" spans="1:2">
      <c r="A50" s="319"/>
      <c r="B50" s="319"/>
    </row>
    <row r="51" spans="1:2">
      <c r="A51" s="319"/>
      <c r="B51" s="319"/>
    </row>
    <row r="52" spans="1:2">
      <c r="A52" s="319"/>
      <c r="B52" s="319"/>
    </row>
    <row r="53" spans="1:2">
      <c r="A53" s="319"/>
      <c r="B53" s="319"/>
    </row>
    <row r="54" spans="1:2">
      <c r="A54" s="319"/>
      <c r="B54" s="319"/>
    </row>
    <row r="55" spans="1:2">
      <c r="A55" s="319"/>
      <c r="B55" s="319"/>
    </row>
    <row r="56" spans="1:2">
      <c r="A56" s="319"/>
      <c r="B56" s="319"/>
    </row>
    <row r="57" spans="1:2">
      <c r="A57" s="319"/>
      <c r="B57" s="319"/>
    </row>
    <row r="58" spans="1:2">
      <c r="A58" s="319"/>
      <c r="B58" s="319"/>
    </row>
    <row r="59" spans="1:2">
      <c r="A59" s="319"/>
      <c r="B59" s="319"/>
    </row>
    <row r="60" spans="1:2">
      <c r="A60" s="319"/>
      <c r="B60" s="319"/>
    </row>
    <row r="61" spans="1:2">
      <c r="A61" s="319"/>
      <c r="B61" s="319"/>
    </row>
    <row r="62" spans="1:2">
      <c r="A62" s="319"/>
      <c r="B62" s="319"/>
    </row>
    <row r="63" spans="1:2">
      <c r="A63" s="319"/>
      <c r="B63" s="319"/>
    </row>
    <row r="64" spans="1:2">
      <c r="A64" s="319"/>
      <c r="B64" s="319"/>
    </row>
    <row r="65" spans="1:2">
      <c r="A65" s="319"/>
      <c r="B65" s="319"/>
    </row>
    <row r="66" spans="1:2">
      <c r="A66" s="319"/>
      <c r="B66" s="319"/>
    </row>
    <row r="67" spans="1:2">
      <c r="A67" s="319"/>
      <c r="B67" s="319"/>
    </row>
    <row r="68" spans="1:2">
      <c r="A68" s="319"/>
      <c r="B68" s="319"/>
    </row>
    <row r="69" spans="1:2">
      <c r="A69" s="319"/>
      <c r="B69" s="319"/>
    </row>
    <row r="70" spans="1:2">
      <c r="A70" s="319"/>
      <c r="B70" s="319"/>
    </row>
    <row r="71" spans="1:2">
      <c r="A71" s="319"/>
      <c r="B71" s="319"/>
    </row>
    <row r="72" spans="1:2">
      <c r="A72" s="319"/>
      <c r="B72" s="319"/>
    </row>
    <row r="73" spans="1:2">
      <c r="A73" s="319"/>
      <c r="B73" s="319"/>
    </row>
    <row r="74" spans="1:2">
      <c r="A74" s="319"/>
      <c r="B74" s="319"/>
    </row>
    <row r="75" spans="1:2">
      <c r="A75" s="319"/>
      <c r="B75" s="319"/>
    </row>
    <row r="76" spans="1:2">
      <c r="A76" s="319"/>
      <c r="B76" s="319"/>
    </row>
    <row r="77" spans="1:2">
      <c r="A77" s="319"/>
      <c r="B77" s="319"/>
    </row>
    <row r="78" spans="1:2">
      <c r="A78" s="319"/>
      <c r="B78" s="319"/>
    </row>
    <row r="79" spans="1:2">
      <c r="A79" s="319"/>
      <c r="B79" s="319"/>
    </row>
    <row r="80" spans="1:2">
      <c r="A80" s="319"/>
      <c r="B80" s="319"/>
    </row>
    <row r="81" spans="1:2">
      <c r="A81" s="319"/>
      <c r="B81" s="319"/>
    </row>
    <row r="82" spans="1:2">
      <c r="A82" s="319"/>
      <c r="B82" s="319"/>
    </row>
    <row r="83" spans="1:2">
      <c r="A83" s="319"/>
      <c r="B83" s="319"/>
    </row>
    <row r="84" spans="1:2">
      <c r="A84" s="319"/>
      <c r="B84" s="319"/>
    </row>
    <row r="85" spans="1:2">
      <c r="A85" s="319"/>
      <c r="B85" s="319"/>
    </row>
    <row r="86" spans="1:2">
      <c r="A86" s="319"/>
      <c r="B86" s="319"/>
    </row>
    <row r="87" spans="1:2">
      <c r="A87" s="319"/>
      <c r="B87" s="319"/>
    </row>
    <row r="88" spans="1:2">
      <c r="A88" s="319"/>
      <c r="B88" s="319"/>
    </row>
    <row r="89" spans="1:2">
      <c r="A89" s="319"/>
      <c r="B89" s="319"/>
    </row>
    <row r="90" spans="1:2">
      <c r="A90" s="319"/>
      <c r="B90" s="319"/>
    </row>
    <row r="91" spans="1:2">
      <c r="A91" s="319"/>
      <c r="B91" s="319"/>
    </row>
    <row r="92" spans="1:2">
      <c r="A92" s="319"/>
      <c r="B92" s="319"/>
    </row>
    <row r="93" spans="1:2">
      <c r="A93" s="319"/>
      <c r="B93" s="319"/>
    </row>
    <row r="94" spans="1:2">
      <c r="A94" s="319"/>
      <c r="B94" s="319"/>
    </row>
    <row r="95" spans="1:2">
      <c r="A95" s="319"/>
      <c r="B95" s="319"/>
    </row>
    <row r="96" spans="1:2">
      <c r="A96" s="319"/>
      <c r="B96" s="319"/>
    </row>
    <row r="97" spans="1:2">
      <c r="A97" s="319"/>
      <c r="B97" s="319"/>
    </row>
    <row r="98" spans="1:2">
      <c r="A98" s="319"/>
      <c r="B98" s="319"/>
    </row>
    <row r="99" spans="1:2">
      <c r="A99" s="319"/>
      <c r="B99" s="319"/>
    </row>
    <row r="100" spans="1:2">
      <c r="A100" s="319"/>
      <c r="B100" s="319"/>
    </row>
    <row r="101" spans="1:2">
      <c r="A101" s="319"/>
      <c r="B101" s="319"/>
    </row>
    <row r="102" spans="1:2">
      <c r="A102" s="319"/>
      <c r="B102" s="319"/>
    </row>
    <row r="103" spans="1:2">
      <c r="A103" s="319"/>
      <c r="B103" s="319"/>
    </row>
    <row r="104" spans="1:2">
      <c r="A104" s="319"/>
      <c r="B104" s="319"/>
    </row>
    <row r="105" spans="1:2">
      <c r="A105" s="319"/>
      <c r="B105" s="319"/>
    </row>
    <row r="106" spans="1:2">
      <c r="A106" s="319"/>
      <c r="B106" s="319"/>
    </row>
    <row r="107" spans="1:2">
      <c r="A107" s="319"/>
      <c r="B107" s="319"/>
    </row>
    <row r="108" spans="1:2">
      <c r="A108" s="319"/>
      <c r="B108" s="319"/>
    </row>
    <row r="109" spans="1:2">
      <c r="A109" s="319"/>
      <c r="B109" s="319"/>
    </row>
    <row r="110" spans="1:2">
      <c r="A110" s="319"/>
      <c r="B110" s="319"/>
    </row>
    <row r="111" spans="1:2">
      <c r="A111" s="319"/>
      <c r="B111" s="319"/>
    </row>
    <row r="112" spans="1:2">
      <c r="A112" s="319"/>
      <c r="B112" s="319"/>
    </row>
    <row r="113" spans="1:2">
      <c r="A113" s="319"/>
      <c r="B113" s="319"/>
    </row>
    <row r="114" spans="1:2">
      <c r="A114" s="319"/>
      <c r="B114" s="319"/>
    </row>
    <row r="115" spans="1:2">
      <c r="A115" s="319"/>
      <c r="B115" s="319"/>
    </row>
    <row r="116" spans="1:2">
      <c r="A116" s="319"/>
      <c r="B116" s="319"/>
    </row>
    <row r="117" spans="1:2">
      <c r="A117" s="319"/>
      <c r="B117" s="319"/>
    </row>
    <row r="118" spans="1:2">
      <c r="A118" s="319"/>
      <c r="B118" s="319"/>
    </row>
    <row r="119" spans="1:2">
      <c r="A119" s="319"/>
      <c r="B119" s="319"/>
    </row>
    <row r="120" spans="1:2">
      <c r="A120" s="319"/>
      <c r="B120" s="319"/>
    </row>
    <row r="121" spans="1:2">
      <c r="A121" s="319"/>
      <c r="B121" s="319"/>
    </row>
    <row r="122" spans="1:2">
      <c r="A122" s="319"/>
      <c r="B122" s="319"/>
    </row>
    <row r="123" spans="1:2">
      <c r="A123" s="319"/>
      <c r="B123" s="319"/>
    </row>
    <row r="124" spans="1:2">
      <c r="A124" s="319"/>
      <c r="B124" s="319"/>
    </row>
    <row r="125" spans="1:2">
      <c r="A125" s="319"/>
      <c r="B125" s="319"/>
    </row>
    <row r="126" spans="1:2">
      <c r="A126" s="319"/>
      <c r="B126" s="319"/>
    </row>
    <row r="127" spans="1:2">
      <c r="A127" s="319"/>
      <c r="B127" s="319"/>
    </row>
    <row r="128" spans="1:2">
      <c r="A128" s="319"/>
      <c r="B128" s="319"/>
    </row>
    <row r="129" spans="1:2">
      <c r="A129" s="319"/>
      <c r="B129" s="319"/>
    </row>
    <row r="130" spans="1:2">
      <c r="A130" s="319"/>
      <c r="B130" s="319"/>
    </row>
    <row r="131" spans="1:2">
      <c r="A131" s="319"/>
      <c r="B131" s="319"/>
    </row>
    <row r="132" spans="1:2">
      <c r="A132" s="319"/>
      <c r="B132" s="319"/>
    </row>
    <row r="133" spans="1:2">
      <c r="A133" s="319"/>
      <c r="B133" s="319"/>
    </row>
    <row r="134" spans="1:2">
      <c r="A134" s="319"/>
      <c r="B134" s="319"/>
    </row>
    <row r="135" spans="1:2">
      <c r="A135" s="319"/>
      <c r="B135" s="319"/>
    </row>
    <row r="136" spans="1:2">
      <c r="A136" s="319"/>
      <c r="B136" s="319"/>
    </row>
    <row r="137" spans="1:2">
      <c r="A137" s="319"/>
      <c r="B137" s="319"/>
    </row>
    <row r="138" spans="1:2">
      <c r="A138" s="319"/>
      <c r="B138" s="319"/>
    </row>
    <row r="139" spans="1:2">
      <c r="A139" s="319"/>
      <c r="B139" s="319"/>
    </row>
    <row r="140" spans="1:2">
      <c r="A140" s="319"/>
      <c r="B140" s="319"/>
    </row>
    <row r="141" spans="1:2">
      <c r="A141" s="319"/>
      <c r="B141" s="319"/>
    </row>
    <row r="142" spans="1:2">
      <c r="A142" s="319"/>
      <c r="B142" s="319"/>
    </row>
    <row r="143" spans="1:2">
      <c r="A143" s="319"/>
      <c r="B143" s="319"/>
    </row>
    <row r="144" spans="1:2">
      <c r="A144" s="319"/>
      <c r="B144" s="319"/>
    </row>
    <row r="145" spans="1:2">
      <c r="A145" s="319"/>
      <c r="B145" s="319"/>
    </row>
    <row r="146" spans="1:2">
      <c r="A146" s="319"/>
      <c r="B146" s="319"/>
    </row>
    <row r="147" spans="1:2">
      <c r="A147" s="319"/>
      <c r="B147" s="319"/>
    </row>
    <row r="148" spans="1:2">
      <c r="A148" s="319"/>
      <c r="B148" s="319"/>
    </row>
    <row r="149" spans="1:2">
      <c r="A149" s="319"/>
      <c r="B149" s="319"/>
    </row>
    <row r="150" spans="1:2">
      <c r="A150" s="319"/>
      <c r="B150" s="319"/>
    </row>
    <row r="151" spans="1:2">
      <c r="A151" s="319"/>
      <c r="B151" s="319"/>
    </row>
    <row r="152" spans="1:2">
      <c r="A152" s="319"/>
      <c r="B152" s="319"/>
    </row>
    <row r="153" spans="1:2">
      <c r="A153" s="319"/>
      <c r="B153" s="319"/>
    </row>
    <row r="154" spans="1:2">
      <c r="A154" s="319"/>
      <c r="B154" s="319"/>
    </row>
    <row r="155" spans="1:2">
      <c r="A155" s="319"/>
      <c r="B155" s="319"/>
    </row>
    <row r="156" spans="1:2">
      <c r="A156" s="319"/>
      <c r="B156" s="319"/>
    </row>
    <row r="157" spans="1:2">
      <c r="A157" s="319"/>
      <c r="B157" s="319"/>
    </row>
    <row r="158" spans="1:2">
      <c r="A158" s="319"/>
      <c r="B158" s="319"/>
    </row>
    <row r="159" spans="1:2">
      <c r="A159" s="319"/>
      <c r="B159" s="319"/>
    </row>
    <row r="160" spans="1:2">
      <c r="A160" s="319"/>
      <c r="B160" s="319"/>
    </row>
    <row r="161" spans="1:2">
      <c r="A161" s="319"/>
      <c r="B161" s="319"/>
    </row>
    <row r="162" spans="1:2">
      <c r="A162" s="319"/>
      <c r="B162" s="319"/>
    </row>
    <row r="163" spans="1:2">
      <c r="A163" s="319"/>
      <c r="B163" s="319"/>
    </row>
    <row r="164" spans="1:2">
      <c r="A164" s="319"/>
      <c r="B164" s="319"/>
    </row>
    <row r="165" spans="1:2">
      <c r="A165" s="319"/>
      <c r="B165" s="319"/>
    </row>
    <row r="166" spans="1:2">
      <c r="A166" s="319"/>
      <c r="B166" s="319"/>
    </row>
    <row r="167" spans="1:2">
      <c r="A167" s="319"/>
      <c r="B167" s="319"/>
    </row>
    <row r="168" spans="1:2">
      <c r="A168" s="319"/>
      <c r="B168" s="319"/>
    </row>
    <row r="169" spans="1:2">
      <c r="A169" s="319"/>
      <c r="B169" s="319"/>
    </row>
    <row r="170" spans="1:2">
      <c r="A170" s="319"/>
      <c r="B170" s="319"/>
    </row>
    <row r="171" spans="1:2">
      <c r="A171" s="319"/>
      <c r="B171" s="319"/>
    </row>
    <row r="172" spans="1:2">
      <c r="A172" s="319"/>
      <c r="B172" s="319"/>
    </row>
    <row r="173" spans="1:2">
      <c r="A173" s="319"/>
      <c r="B173" s="319"/>
    </row>
    <row r="174" spans="1:2">
      <c r="A174" s="319"/>
      <c r="B174" s="319"/>
    </row>
    <row r="175" spans="1:2">
      <c r="A175" s="319"/>
      <c r="B175" s="319"/>
    </row>
    <row r="176" spans="1:2">
      <c r="A176" s="319"/>
      <c r="B176" s="319"/>
    </row>
    <row r="177" spans="1:2">
      <c r="A177" s="319"/>
      <c r="B177" s="319"/>
    </row>
    <row r="178" spans="1:2">
      <c r="A178" s="319"/>
      <c r="B178" s="319"/>
    </row>
    <row r="179" spans="1:2">
      <c r="A179" s="319"/>
      <c r="B179" s="319"/>
    </row>
    <row r="180" spans="1:2">
      <c r="A180" s="319"/>
      <c r="B180" s="319"/>
    </row>
    <row r="181" spans="1:2">
      <c r="A181" s="319"/>
      <c r="B181" s="319"/>
    </row>
    <row r="182" spans="1:2">
      <c r="A182" s="319"/>
      <c r="B182" s="319"/>
    </row>
    <row r="183" spans="1:2">
      <c r="A183" s="319"/>
      <c r="B183" s="319"/>
    </row>
    <row r="184" spans="1:2">
      <c r="A184" s="319"/>
      <c r="B184" s="319"/>
    </row>
    <row r="185" spans="1:2">
      <c r="A185" s="319"/>
      <c r="B185" s="319"/>
    </row>
    <row r="186" spans="1:2">
      <c r="A186" s="319"/>
      <c r="B186" s="319"/>
    </row>
    <row r="187" spans="1:2">
      <c r="A187" s="319"/>
      <c r="B187" s="319"/>
    </row>
    <row r="188" spans="1:2">
      <c r="A188" s="319"/>
      <c r="B188" s="319"/>
    </row>
    <row r="189" spans="1:2">
      <c r="A189" s="319"/>
      <c r="B189" s="319"/>
    </row>
    <row r="190" spans="1:2">
      <c r="A190" s="319"/>
      <c r="B190" s="319"/>
    </row>
    <row r="191" spans="1:2">
      <c r="A191" s="319"/>
      <c r="B191" s="319"/>
    </row>
    <row r="192" spans="1:2">
      <c r="A192" s="319"/>
      <c r="B192" s="319"/>
    </row>
  </sheetData>
  <mergeCells count="13">
    <mergeCell ref="F1:G1"/>
    <mergeCell ref="A32:G32"/>
    <mergeCell ref="A33:G33"/>
    <mergeCell ref="E7:F7"/>
    <mergeCell ref="A3:G3"/>
    <mergeCell ref="A4:G4"/>
    <mergeCell ref="F5:G5"/>
    <mergeCell ref="G7:G8"/>
    <mergeCell ref="A6:A8"/>
    <mergeCell ref="B6:B8"/>
    <mergeCell ref="C6:C8"/>
    <mergeCell ref="D6:G6"/>
    <mergeCell ref="D7:D8"/>
  </mergeCells>
  <phoneticPr fontId="43" type="noConversion"/>
  <pageMargins left="0.72" right="0.23" top="0.65" bottom="0.37" header="0.3" footer="0.25"/>
  <pageSetup paperSize="9" scale="82" fitToHeight="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65611-D552-4B5F-8039-CBEED1CFC409}">
  <sheetPr codeName="Sheet23">
    <tabColor rgb="FF7030A0"/>
    <pageSetUpPr fitToPage="1"/>
  </sheetPr>
  <dimension ref="A1:E52"/>
  <sheetViews>
    <sheetView topLeftCell="A7" zoomScaleNormal="100" workbookViewId="0">
      <selection activeCell="C31" sqref="C31"/>
    </sheetView>
  </sheetViews>
  <sheetFormatPr defaultRowHeight="15.75"/>
  <cols>
    <col min="1" max="1" width="5.125" style="6" customWidth="1"/>
    <col min="2" max="2" width="79.75" style="6" customWidth="1"/>
    <col min="3" max="3" width="19.125" style="307" customWidth="1"/>
    <col min="4" max="4" width="11.25" style="6" customWidth="1"/>
    <col min="5" max="250" width="9" style="6"/>
    <col min="251" max="251" width="5.125" style="6" customWidth="1"/>
    <col min="252" max="252" width="107.125" style="6" customWidth="1"/>
    <col min="253" max="253" width="0" style="6" hidden="1" customWidth="1"/>
    <col min="254" max="254" width="16.125" style="6" customWidth="1"/>
    <col min="255" max="506" width="9" style="6"/>
    <col min="507" max="507" width="5.125" style="6" customWidth="1"/>
    <col min="508" max="508" width="107.125" style="6" customWidth="1"/>
    <col min="509" max="509" width="0" style="6" hidden="1" customWidth="1"/>
    <col min="510" max="510" width="16.125" style="6" customWidth="1"/>
    <col min="511" max="762" width="9" style="6"/>
    <col min="763" max="763" width="5.125" style="6" customWidth="1"/>
    <col min="764" max="764" width="107.125" style="6" customWidth="1"/>
    <col min="765" max="765" width="0" style="6" hidden="1" customWidth="1"/>
    <col min="766" max="766" width="16.125" style="6" customWidth="1"/>
    <col min="767" max="1018" width="9" style="6"/>
    <col min="1019" max="1019" width="5.125" style="6" customWidth="1"/>
    <col min="1020" max="1020" width="107.125" style="6" customWidth="1"/>
    <col min="1021" max="1021" width="0" style="6" hidden="1" customWidth="1"/>
    <col min="1022" max="1022" width="16.125" style="6" customWidth="1"/>
    <col min="1023" max="1274" width="9" style="6"/>
    <col min="1275" max="1275" width="5.125" style="6" customWidth="1"/>
    <col min="1276" max="1276" width="107.125" style="6" customWidth="1"/>
    <col min="1277" max="1277" width="0" style="6" hidden="1" customWidth="1"/>
    <col min="1278" max="1278" width="16.125" style="6" customWidth="1"/>
    <col min="1279" max="1530" width="9" style="6"/>
    <col min="1531" max="1531" width="5.125" style="6" customWidth="1"/>
    <col min="1532" max="1532" width="107.125" style="6" customWidth="1"/>
    <col min="1533" max="1533" width="0" style="6" hidden="1" customWidth="1"/>
    <col min="1534" max="1534" width="16.125" style="6" customWidth="1"/>
    <col min="1535" max="1786" width="9" style="6"/>
    <col min="1787" max="1787" width="5.125" style="6" customWidth="1"/>
    <col min="1788" max="1788" width="107.125" style="6" customWidth="1"/>
    <col min="1789" max="1789" width="0" style="6" hidden="1" customWidth="1"/>
    <col min="1790" max="1790" width="16.125" style="6" customWidth="1"/>
    <col min="1791" max="2042" width="9" style="6"/>
    <col min="2043" max="2043" width="5.125" style="6" customWidth="1"/>
    <col min="2044" max="2044" width="107.125" style="6" customWidth="1"/>
    <col min="2045" max="2045" width="0" style="6" hidden="1" customWidth="1"/>
    <col min="2046" max="2046" width="16.125" style="6" customWidth="1"/>
    <col min="2047" max="2298" width="9" style="6"/>
    <col min="2299" max="2299" width="5.125" style="6" customWidth="1"/>
    <col min="2300" max="2300" width="107.125" style="6" customWidth="1"/>
    <col min="2301" max="2301" width="0" style="6" hidden="1" customWidth="1"/>
    <col min="2302" max="2302" width="16.125" style="6" customWidth="1"/>
    <col min="2303" max="2554" width="9" style="6"/>
    <col min="2555" max="2555" width="5.125" style="6" customWidth="1"/>
    <col min="2556" max="2556" width="107.125" style="6" customWidth="1"/>
    <col min="2557" max="2557" width="0" style="6" hidden="1" customWidth="1"/>
    <col min="2558" max="2558" width="16.125" style="6" customWidth="1"/>
    <col min="2559" max="2810" width="9" style="6"/>
    <col min="2811" max="2811" width="5.125" style="6" customWidth="1"/>
    <col min="2812" max="2812" width="107.125" style="6" customWidth="1"/>
    <col min="2813" max="2813" width="0" style="6" hidden="1" customWidth="1"/>
    <col min="2814" max="2814" width="16.125" style="6" customWidth="1"/>
    <col min="2815" max="3066" width="9" style="6"/>
    <col min="3067" max="3067" width="5.125" style="6" customWidth="1"/>
    <col min="3068" max="3068" width="107.125" style="6" customWidth="1"/>
    <col min="3069" max="3069" width="0" style="6" hidden="1" customWidth="1"/>
    <col min="3070" max="3070" width="16.125" style="6" customWidth="1"/>
    <col min="3071" max="3322" width="9" style="6"/>
    <col min="3323" max="3323" width="5.125" style="6" customWidth="1"/>
    <col min="3324" max="3324" width="107.125" style="6" customWidth="1"/>
    <col min="3325" max="3325" width="0" style="6" hidden="1" customWidth="1"/>
    <col min="3326" max="3326" width="16.125" style="6" customWidth="1"/>
    <col min="3327" max="3578" width="9" style="6"/>
    <col min="3579" max="3579" width="5.125" style="6" customWidth="1"/>
    <col min="3580" max="3580" width="107.125" style="6" customWidth="1"/>
    <col min="3581" max="3581" width="0" style="6" hidden="1" customWidth="1"/>
    <col min="3582" max="3582" width="16.125" style="6" customWidth="1"/>
    <col min="3583" max="3834" width="9" style="6"/>
    <col min="3835" max="3835" width="5.125" style="6" customWidth="1"/>
    <col min="3836" max="3836" width="107.125" style="6" customWidth="1"/>
    <col min="3837" max="3837" width="0" style="6" hidden="1" customWidth="1"/>
    <col min="3838" max="3838" width="16.125" style="6" customWidth="1"/>
    <col min="3839" max="4090" width="9" style="6"/>
    <col min="4091" max="4091" width="5.125" style="6" customWidth="1"/>
    <col min="4092" max="4092" width="107.125" style="6" customWidth="1"/>
    <col min="4093" max="4093" width="0" style="6" hidden="1" customWidth="1"/>
    <col min="4094" max="4094" width="16.125" style="6" customWidth="1"/>
    <col min="4095" max="4346" width="9" style="6"/>
    <col min="4347" max="4347" width="5.125" style="6" customWidth="1"/>
    <col min="4348" max="4348" width="107.125" style="6" customWidth="1"/>
    <col min="4349" max="4349" width="0" style="6" hidden="1" customWidth="1"/>
    <col min="4350" max="4350" width="16.125" style="6" customWidth="1"/>
    <col min="4351" max="4602" width="9" style="6"/>
    <col min="4603" max="4603" width="5.125" style="6" customWidth="1"/>
    <col min="4604" max="4604" width="107.125" style="6" customWidth="1"/>
    <col min="4605" max="4605" width="0" style="6" hidden="1" customWidth="1"/>
    <col min="4606" max="4606" width="16.125" style="6" customWidth="1"/>
    <col min="4607" max="4858" width="9" style="6"/>
    <col min="4859" max="4859" width="5.125" style="6" customWidth="1"/>
    <col min="4860" max="4860" width="107.125" style="6" customWidth="1"/>
    <col min="4861" max="4861" width="0" style="6" hidden="1" customWidth="1"/>
    <col min="4862" max="4862" width="16.125" style="6" customWidth="1"/>
    <col min="4863" max="5114" width="9" style="6"/>
    <col min="5115" max="5115" width="5.125" style="6" customWidth="1"/>
    <col min="5116" max="5116" width="107.125" style="6" customWidth="1"/>
    <col min="5117" max="5117" width="0" style="6" hidden="1" customWidth="1"/>
    <col min="5118" max="5118" width="16.125" style="6" customWidth="1"/>
    <col min="5119" max="5370" width="9" style="6"/>
    <col min="5371" max="5371" width="5.125" style="6" customWidth="1"/>
    <col min="5372" max="5372" width="107.125" style="6" customWidth="1"/>
    <col min="5373" max="5373" width="0" style="6" hidden="1" customWidth="1"/>
    <col min="5374" max="5374" width="16.125" style="6" customWidth="1"/>
    <col min="5375" max="5626" width="9" style="6"/>
    <col min="5627" max="5627" width="5.125" style="6" customWidth="1"/>
    <col min="5628" max="5628" width="107.125" style="6" customWidth="1"/>
    <col min="5629" max="5629" width="0" style="6" hidden="1" customWidth="1"/>
    <col min="5630" max="5630" width="16.125" style="6" customWidth="1"/>
    <col min="5631" max="5882" width="9" style="6"/>
    <col min="5883" max="5883" width="5.125" style="6" customWidth="1"/>
    <col min="5884" max="5884" width="107.125" style="6" customWidth="1"/>
    <col min="5885" max="5885" width="0" style="6" hidden="1" customWidth="1"/>
    <col min="5886" max="5886" width="16.125" style="6" customWidth="1"/>
    <col min="5887" max="6138" width="9" style="6"/>
    <col min="6139" max="6139" width="5.125" style="6" customWidth="1"/>
    <col min="6140" max="6140" width="107.125" style="6" customWidth="1"/>
    <col min="6141" max="6141" width="0" style="6" hidden="1" customWidth="1"/>
    <col min="6142" max="6142" width="16.125" style="6" customWidth="1"/>
    <col min="6143" max="6394" width="9" style="6"/>
    <col min="6395" max="6395" width="5.125" style="6" customWidth="1"/>
    <col min="6396" max="6396" width="107.125" style="6" customWidth="1"/>
    <col min="6397" max="6397" width="0" style="6" hidden="1" customWidth="1"/>
    <col min="6398" max="6398" width="16.125" style="6" customWidth="1"/>
    <col min="6399" max="6650" width="9" style="6"/>
    <col min="6651" max="6651" width="5.125" style="6" customWidth="1"/>
    <col min="6652" max="6652" width="107.125" style="6" customWidth="1"/>
    <col min="6653" max="6653" width="0" style="6" hidden="1" customWidth="1"/>
    <col min="6654" max="6654" width="16.125" style="6" customWidth="1"/>
    <col min="6655" max="6906" width="9" style="6"/>
    <col min="6907" max="6907" width="5.125" style="6" customWidth="1"/>
    <col min="6908" max="6908" width="107.125" style="6" customWidth="1"/>
    <col min="6909" max="6909" width="0" style="6" hidden="1" customWidth="1"/>
    <col min="6910" max="6910" width="16.125" style="6" customWidth="1"/>
    <col min="6911" max="7162" width="9" style="6"/>
    <col min="7163" max="7163" width="5.125" style="6" customWidth="1"/>
    <col min="7164" max="7164" width="107.125" style="6" customWidth="1"/>
    <col min="7165" max="7165" width="0" style="6" hidden="1" customWidth="1"/>
    <col min="7166" max="7166" width="16.125" style="6" customWidth="1"/>
    <col min="7167" max="7418" width="9" style="6"/>
    <col min="7419" max="7419" width="5.125" style="6" customWidth="1"/>
    <col min="7420" max="7420" width="107.125" style="6" customWidth="1"/>
    <col min="7421" max="7421" width="0" style="6" hidden="1" customWidth="1"/>
    <col min="7422" max="7422" width="16.125" style="6" customWidth="1"/>
    <col min="7423" max="7674" width="9" style="6"/>
    <col min="7675" max="7675" width="5.125" style="6" customWidth="1"/>
    <col min="7676" max="7676" width="107.125" style="6" customWidth="1"/>
    <col min="7677" max="7677" width="0" style="6" hidden="1" customWidth="1"/>
    <col min="7678" max="7678" width="16.125" style="6" customWidth="1"/>
    <col min="7679" max="7930" width="9" style="6"/>
    <col min="7931" max="7931" width="5.125" style="6" customWidth="1"/>
    <col min="7932" max="7932" width="107.125" style="6" customWidth="1"/>
    <col min="7933" max="7933" width="0" style="6" hidden="1" customWidth="1"/>
    <col min="7934" max="7934" width="16.125" style="6" customWidth="1"/>
    <col min="7935" max="8186" width="9" style="6"/>
    <col min="8187" max="8187" width="5.125" style="6" customWidth="1"/>
    <col min="8188" max="8188" width="107.125" style="6" customWidth="1"/>
    <col min="8189" max="8189" width="0" style="6" hidden="1" customWidth="1"/>
    <col min="8190" max="8190" width="16.125" style="6" customWidth="1"/>
    <col min="8191" max="8442" width="9" style="6"/>
    <col min="8443" max="8443" width="5.125" style="6" customWidth="1"/>
    <col min="8444" max="8444" width="107.125" style="6" customWidth="1"/>
    <col min="8445" max="8445" width="0" style="6" hidden="1" customWidth="1"/>
    <col min="8446" max="8446" width="16.125" style="6" customWidth="1"/>
    <col min="8447" max="8698" width="9" style="6"/>
    <col min="8699" max="8699" width="5.125" style="6" customWidth="1"/>
    <col min="8700" max="8700" width="107.125" style="6" customWidth="1"/>
    <col min="8701" max="8701" width="0" style="6" hidden="1" customWidth="1"/>
    <col min="8702" max="8702" width="16.125" style="6" customWidth="1"/>
    <col min="8703" max="8954" width="9" style="6"/>
    <col min="8955" max="8955" width="5.125" style="6" customWidth="1"/>
    <col min="8956" max="8956" width="107.125" style="6" customWidth="1"/>
    <col min="8957" max="8957" width="0" style="6" hidden="1" customWidth="1"/>
    <col min="8958" max="8958" width="16.125" style="6" customWidth="1"/>
    <col min="8959" max="9210" width="9" style="6"/>
    <col min="9211" max="9211" width="5.125" style="6" customWidth="1"/>
    <col min="9212" max="9212" width="107.125" style="6" customWidth="1"/>
    <col min="9213" max="9213" width="0" style="6" hidden="1" customWidth="1"/>
    <col min="9214" max="9214" width="16.125" style="6" customWidth="1"/>
    <col min="9215" max="9466" width="9" style="6"/>
    <col min="9467" max="9467" width="5.125" style="6" customWidth="1"/>
    <col min="9468" max="9468" width="107.125" style="6" customWidth="1"/>
    <col min="9469" max="9469" width="0" style="6" hidden="1" customWidth="1"/>
    <col min="9470" max="9470" width="16.125" style="6" customWidth="1"/>
    <col min="9471" max="9722" width="9" style="6"/>
    <col min="9723" max="9723" width="5.125" style="6" customWidth="1"/>
    <col min="9724" max="9724" width="107.125" style="6" customWidth="1"/>
    <col min="9725" max="9725" width="0" style="6" hidden="1" customWidth="1"/>
    <col min="9726" max="9726" width="16.125" style="6" customWidth="1"/>
    <col min="9727" max="9978" width="9" style="6"/>
    <col min="9979" max="9979" width="5.125" style="6" customWidth="1"/>
    <col min="9980" max="9980" width="107.125" style="6" customWidth="1"/>
    <col min="9981" max="9981" width="0" style="6" hidden="1" customWidth="1"/>
    <col min="9982" max="9982" width="16.125" style="6" customWidth="1"/>
    <col min="9983" max="10234" width="9" style="6"/>
    <col min="10235" max="10235" width="5.125" style="6" customWidth="1"/>
    <col min="10236" max="10236" width="107.125" style="6" customWidth="1"/>
    <col min="10237" max="10237" width="0" style="6" hidden="1" customWidth="1"/>
    <col min="10238" max="10238" width="16.125" style="6" customWidth="1"/>
    <col min="10239" max="10490" width="9" style="6"/>
    <col min="10491" max="10491" width="5.125" style="6" customWidth="1"/>
    <col min="10492" max="10492" width="107.125" style="6" customWidth="1"/>
    <col min="10493" max="10493" width="0" style="6" hidden="1" customWidth="1"/>
    <col min="10494" max="10494" width="16.125" style="6" customWidth="1"/>
    <col min="10495" max="10746" width="9" style="6"/>
    <col min="10747" max="10747" width="5.125" style="6" customWidth="1"/>
    <col min="10748" max="10748" width="107.125" style="6" customWidth="1"/>
    <col min="10749" max="10749" width="0" style="6" hidden="1" customWidth="1"/>
    <col min="10750" max="10750" width="16.125" style="6" customWidth="1"/>
    <col min="10751" max="11002" width="9" style="6"/>
    <col min="11003" max="11003" width="5.125" style="6" customWidth="1"/>
    <col min="11004" max="11004" width="107.125" style="6" customWidth="1"/>
    <col min="11005" max="11005" width="0" style="6" hidden="1" customWidth="1"/>
    <col min="11006" max="11006" width="16.125" style="6" customWidth="1"/>
    <col min="11007" max="11258" width="9" style="6"/>
    <col min="11259" max="11259" width="5.125" style="6" customWidth="1"/>
    <col min="11260" max="11260" width="107.125" style="6" customWidth="1"/>
    <col min="11261" max="11261" width="0" style="6" hidden="1" customWidth="1"/>
    <col min="11262" max="11262" width="16.125" style="6" customWidth="1"/>
    <col min="11263" max="11514" width="9" style="6"/>
    <col min="11515" max="11515" width="5.125" style="6" customWidth="1"/>
    <col min="11516" max="11516" width="107.125" style="6" customWidth="1"/>
    <col min="11517" max="11517" width="0" style="6" hidden="1" customWidth="1"/>
    <col min="11518" max="11518" width="16.125" style="6" customWidth="1"/>
    <col min="11519" max="11770" width="9" style="6"/>
    <col min="11771" max="11771" width="5.125" style="6" customWidth="1"/>
    <col min="11772" max="11772" width="107.125" style="6" customWidth="1"/>
    <col min="11773" max="11773" width="0" style="6" hidden="1" customWidth="1"/>
    <col min="11774" max="11774" width="16.125" style="6" customWidth="1"/>
    <col min="11775" max="12026" width="9" style="6"/>
    <col min="12027" max="12027" width="5.125" style="6" customWidth="1"/>
    <col min="12028" max="12028" width="107.125" style="6" customWidth="1"/>
    <col min="12029" max="12029" width="0" style="6" hidden="1" customWidth="1"/>
    <col min="12030" max="12030" width="16.125" style="6" customWidth="1"/>
    <col min="12031" max="12282" width="9" style="6"/>
    <col min="12283" max="12283" width="5.125" style="6" customWidth="1"/>
    <col min="12284" max="12284" width="107.125" style="6" customWidth="1"/>
    <col min="12285" max="12285" width="0" style="6" hidden="1" customWidth="1"/>
    <col min="12286" max="12286" width="16.125" style="6" customWidth="1"/>
    <col min="12287" max="12538" width="9" style="6"/>
    <col min="12539" max="12539" width="5.125" style="6" customWidth="1"/>
    <col min="12540" max="12540" width="107.125" style="6" customWidth="1"/>
    <col min="12541" max="12541" width="0" style="6" hidden="1" customWidth="1"/>
    <col min="12542" max="12542" width="16.125" style="6" customWidth="1"/>
    <col min="12543" max="12794" width="9" style="6"/>
    <col min="12795" max="12795" width="5.125" style="6" customWidth="1"/>
    <col min="12796" max="12796" width="107.125" style="6" customWidth="1"/>
    <col min="12797" max="12797" width="0" style="6" hidden="1" customWidth="1"/>
    <col min="12798" max="12798" width="16.125" style="6" customWidth="1"/>
    <col min="12799" max="13050" width="9" style="6"/>
    <col min="13051" max="13051" width="5.125" style="6" customWidth="1"/>
    <col min="13052" max="13052" width="107.125" style="6" customWidth="1"/>
    <col min="13053" max="13053" width="0" style="6" hidden="1" customWidth="1"/>
    <col min="13054" max="13054" width="16.125" style="6" customWidth="1"/>
    <col min="13055" max="13306" width="9" style="6"/>
    <col min="13307" max="13307" width="5.125" style="6" customWidth="1"/>
    <col min="13308" max="13308" width="107.125" style="6" customWidth="1"/>
    <col min="13309" max="13309" width="0" style="6" hidden="1" customWidth="1"/>
    <col min="13310" max="13310" width="16.125" style="6" customWidth="1"/>
    <col min="13311" max="13562" width="9" style="6"/>
    <col min="13563" max="13563" width="5.125" style="6" customWidth="1"/>
    <col min="13564" max="13564" width="107.125" style="6" customWidth="1"/>
    <col min="13565" max="13565" width="0" style="6" hidden="1" customWidth="1"/>
    <col min="13566" max="13566" width="16.125" style="6" customWidth="1"/>
    <col min="13567" max="13818" width="9" style="6"/>
    <col min="13819" max="13819" width="5.125" style="6" customWidth="1"/>
    <col min="13820" max="13820" width="107.125" style="6" customWidth="1"/>
    <col min="13821" max="13821" width="0" style="6" hidden="1" customWidth="1"/>
    <col min="13822" max="13822" width="16.125" style="6" customWidth="1"/>
    <col min="13823" max="14074" width="9" style="6"/>
    <col min="14075" max="14075" width="5.125" style="6" customWidth="1"/>
    <col min="14076" max="14076" width="107.125" style="6" customWidth="1"/>
    <col min="14077" max="14077" width="0" style="6" hidden="1" customWidth="1"/>
    <col min="14078" max="14078" width="16.125" style="6" customWidth="1"/>
    <col min="14079" max="14330" width="9" style="6"/>
    <col min="14331" max="14331" width="5.125" style="6" customWidth="1"/>
    <col min="14332" max="14332" width="107.125" style="6" customWidth="1"/>
    <col min="14333" max="14333" width="0" style="6" hidden="1" customWidth="1"/>
    <col min="14334" max="14334" width="16.125" style="6" customWidth="1"/>
    <col min="14335" max="14586" width="9" style="6"/>
    <col min="14587" max="14587" width="5.125" style="6" customWidth="1"/>
    <col min="14588" max="14588" width="107.125" style="6" customWidth="1"/>
    <col min="14589" max="14589" width="0" style="6" hidden="1" customWidth="1"/>
    <col min="14590" max="14590" width="16.125" style="6" customWidth="1"/>
    <col min="14591" max="14842" width="9" style="6"/>
    <col min="14843" max="14843" width="5.125" style="6" customWidth="1"/>
    <col min="14844" max="14844" width="107.125" style="6" customWidth="1"/>
    <col min="14845" max="14845" width="0" style="6" hidden="1" customWidth="1"/>
    <col min="14846" max="14846" width="16.125" style="6" customWidth="1"/>
    <col min="14847" max="15098" width="9" style="6"/>
    <col min="15099" max="15099" width="5.125" style="6" customWidth="1"/>
    <col min="15100" max="15100" width="107.125" style="6" customWidth="1"/>
    <col min="15101" max="15101" width="0" style="6" hidden="1" customWidth="1"/>
    <col min="15102" max="15102" width="16.125" style="6" customWidth="1"/>
    <col min="15103" max="15354" width="9" style="6"/>
    <col min="15355" max="15355" width="5.125" style="6" customWidth="1"/>
    <col min="15356" max="15356" width="107.125" style="6" customWidth="1"/>
    <col min="15357" max="15357" width="0" style="6" hidden="1" customWidth="1"/>
    <col min="15358" max="15358" width="16.125" style="6" customWidth="1"/>
    <col min="15359" max="15610" width="9" style="6"/>
    <col min="15611" max="15611" width="5.125" style="6" customWidth="1"/>
    <col min="15612" max="15612" width="107.125" style="6" customWidth="1"/>
    <col min="15613" max="15613" width="0" style="6" hidden="1" customWidth="1"/>
    <col min="15614" max="15614" width="16.125" style="6" customWidth="1"/>
    <col min="15615" max="15866" width="9" style="6"/>
    <col min="15867" max="15867" width="5.125" style="6" customWidth="1"/>
    <col min="15868" max="15868" width="107.125" style="6" customWidth="1"/>
    <col min="15869" max="15869" width="0" style="6" hidden="1" customWidth="1"/>
    <col min="15870" max="15870" width="16.125" style="6" customWidth="1"/>
    <col min="15871" max="16122" width="9" style="6"/>
    <col min="16123" max="16123" width="5.125" style="6" customWidth="1"/>
    <col min="16124" max="16124" width="107.125" style="6" customWidth="1"/>
    <col min="16125" max="16125" width="0" style="6" hidden="1" customWidth="1"/>
    <col min="16126" max="16126" width="16.125" style="6" customWidth="1"/>
    <col min="16127" max="16384" width="9" style="6"/>
  </cols>
  <sheetData>
    <row r="1" spans="1:5" ht="21" customHeight="1">
      <c r="A1" s="4"/>
      <c r="B1" s="4"/>
      <c r="C1" s="306" t="s">
        <v>352</v>
      </c>
    </row>
    <row r="2" spans="1:5" ht="12.75" hidden="1" customHeight="1">
      <c r="A2" s="7"/>
      <c r="B2" s="7"/>
    </row>
    <row r="3" spans="1:5" ht="12.75" customHeight="1">
      <c r="A3" s="7"/>
      <c r="B3" s="7"/>
    </row>
    <row r="4" spans="1:5" ht="21" customHeight="1">
      <c r="A4" s="417" t="s">
        <v>486</v>
      </c>
      <c r="B4" s="417"/>
      <c r="C4" s="417"/>
    </row>
    <row r="5" spans="1:5" ht="27.75" customHeight="1">
      <c r="A5" s="424" t="s">
        <v>453</v>
      </c>
      <c r="B5" s="424"/>
      <c r="C5" s="424"/>
    </row>
    <row r="6" spans="1:5" ht="11.25" customHeight="1">
      <c r="A6" s="9"/>
      <c r="B6" s="9"/>
    </row>
    <row r="7" spans="1:5" ht="21.75" customHeight="1">
      <c r="A7" s="112"/>
      <c r="B7" s="112"/>
      <c r="C7" s="308" t="s">
        <v>0</v>
      </c>
    </row>
    <row r="8" spans="1:5" s="11" customFormat="1" ht="39" customHeight="1">
      <c r="A8" s="111" t="s">
        <v>79</v>
      </c>
      <c r="B8" s="109" t="s">
        <v>2</v>
      </c>
      <c r="C8" s="309" t="s">
        <v>461</v>
      </c>
    </row>
    <row r="9" spans="1:5" s="10" customFormat="1" ht="26.25" customHeight="1">
      <c r="A9" s="15"/>
      <c r="B9" s="15" t="s">
        <v>34</v>
      </c>
      <c r="C9" s="136">
        <f>C10+C11+C45+C46</f>
        <v>543713</v>
      </c>
      <c r="D9" s="126">
        <v>545367</v>
      </c>
      <c r="E9" s="126">
        <f>C9-D9</f>
        <v>-1654</v>
      </c>
    </row>
    <row r="10" spans="1:5" s="10" customFormat="1" ht="21" customHeight="1">
      <c r="A10" s="18" t="s">
        <v>4</v>
      </c>
      <c r="B10" s="25" t="s">
        <v>353</v>
      </c>
      <c r="C10" s="138">
        <v>106992</v>
      </c>
      <c r="D10" s="173"/>
    </row>
    <row r="11" spans="1:5" s="10" customFormat="1" ht="21" customHeight="1">
      <c r="A11" s="18" t="s">
        <v>5</v>
      </c>
      <c r="B11" s="25" t="s">
        <v>354</v>
      </c>
      <c r="C11" s="138">
        <f>C12+C29+C43+C44</f>
        <v>354959</v>
      </c>
      <c r="E11" s="126"/>
    </row>
    <row r="12" spans="1:5" s="10" customFormat="1" ht="21" customHeight="1">
      <c r="A12" s="18" t="s">
        <v>8</v>
      </c>
      <c r="B12" s="25" t="s">
        <v>36</v>
      </c>
      <c r="C12" s="172">
        <f>C13+C27+C28</f>
        <v>23050</v>
      </c>
    </row>
    <row r="13" spans="1:5" s="13" customFormat="1" ht="21" customHeight="1">
      <c r="A13" s="21">
        <v>1</v>
      </c>
      <c r="B13" s="22" t="s">
        <v>37</v>
      </c>
      <c r="C13" s="48">
        <f>SUM(C14:C26)</f>
        <v>20548</v>
      </c>
    </row>
    <row r="14" spans="1:5" s="13" customFormat="1" ht="21" customHeight="1">
      <c r="A14" s="24" t="s">
        <v>12</v>
      </c>
      <c r="B14" s="22" t="s">
        <v>56</v>
      </c>
      <c r="C14" s="48">
        <f>'36'!D11</f>
        <v>9833</v>
      </c>
    </row>
    <row r="15" spans="1:5" s="13" customFormat="1" ht="21" customHeight="1">
      <c r="A15" s="24" t="s">
        <v>12</v>
      </c>
      <c r="B15" s="22" t="s">
        <v>57</v>
      </c>
      <c r="C15" s="48"/>
    </row>
    <row r="16" spans="1:5" s="13" customFormat="1" ht="21" customHeight="1">
      <c r="A16" s="24" t="s">
        <v>12</v>
      </c>
      <c r="B16" s="49" t="s">
        <v>58</v>
      </c>
      <c r="C16" s="48"/>
    </row>
    <row r="17" spans="1:3" s="13" customFormat="1" ht="21" customHeight="1">
      <c r="A17" s="24" t="s">
        <v>12</v>
      </c>
      <c r="B17" s="49" t="s">
        <v>59</v>
      </c>
      <c r="C17" s="48"/>
    </row>
    <row r="18" spans="1:3" s="13" customFormat="1" ht="21" customHeight="1">
      <c r="A18" s="24" t="s">
        <v>12</v>
      </c>
      <c r="B18" s="49" t="s">
        <v>60</v>
      </c>
      <c r="C18" s="48"/>
    </row>
    <row r="19" spans="1:3" s="13" customFormat="1" ht="21" customHeight="1">
      <c r="A19" s="24" t="s">
        <v>12</v>
      </c>
      <c r="B19" s="49" t="s">
        <v>61</v>
      </c>
      <c r="C19" s="48"/>
    </row>
    <row r="20" spans="1:3" s="13" customFormat="1" ht="21" customHeight="1">
      <c r="A20" s="24" t="s">
        <v>12</v>
      </c>
      <c r="B20" s="49" t="s">
        <v>62</v>
      </c>
      <c r="C20" s="48"/>
    </row>
    <row r="21" spans="1:3" s="13" customFormat="1" ht="21" customHeight="1">
      <c r="A21" s="24" t="s">
        <v>12</v>
      </c>
      <c r="B21" s="49" t="s">
        <v>63</v>
      </c>
      <c r="C21" s="48"/>
    </row>
    <row r="22" spans="1:3" s="13" customFormat="1" ht="21" customHeight="1">
      <c r="A22" s="24" t="s">
        <v>12</v>
      </c>
      <c r="B22" s="49" t="s">
        <v>64</v>
      </c>
      <c r="C22" s="48"/>
    </row>
    <row r="23" spans="1:3" s="10" customFormat="1" ht="21" customHeight="1">
      <c r="A23" s="24" t="s">
        <v>12</v>
      </c>
      <c r="B23" s="49" t="s">
        <v>65</v>
      </c>
      <c r="C23" s="48">
        <f>'36'!K11-C28</f>
        <v>772</v>
      </c>
    </row>
    <row r="24" spans="1:3" s="13" customFormat="1" ht="21" customHeight="1">
      <c r="A24" s="24" t="s">
        <v>12</v>
      </c>
      <c r="B24" s="49" t="s">
        <v>66</v>
      </c>
      <c r="C24" s="48">
        <f>'36'!N11</f>
        <v>9943</v>
      </c>
    </row>
    <row r="25" spans="1:3" s="10" customFormat="1" ht="21" customHeight="1">
      <c r="A25" s="24" t="s">
        <v>12</v>
      </c>
      <c r="B25" s="49" t="s">
        <v>67</v>
      </c>
      <c r="C25" s="48"/>
    </row>
    <row r="26" spans="1:3" s="10" customFormat="1" ht="21" customHeight="1">
      <c r="A26" s="24" t="s">
        <v>12</v>
      </c>
      <c r="B26" s="49" t="s">
        <v>68</v>
      </c>
      <c r="C26" s="48"/>
    </row>
    <row r="27" spans="1:3" s="10" customFormat="1" ht="60" customHeight="1">
      <c r="A27" s="21">
        <v>2</v>
      </c>
      <c r="B27" s="38" t="s">
        <v>44</v>
      </c>
      <c r="C27" s="48"/>
    </row>
    <row r="28" spans="1:3" s="10" customFormat="1" ht="21" customHeight="1">
      <c r="A28" s="24">
        <v>3</v>
      </c>
      <c r="B28" s="49" t="s">
        <v>45</v>
      </c>
      <c r="C28" s="48">
        <f>1800+702</f>
        <v>2502</v>
      </c>
    </row>
    <row r="29" spans="1:3" s="10" customFormat="1" ht="21" customHeight="1">
      <c r="A29" s="18" t="s">
        <v>17</v>
      </c>
      <c r="B29" s="25" t="s">
        <v>46</v>
      </c>
      <c r="C29" s="138">
        <f>SUM(C30:C42)</f>
        <v>324829</v>
      </c>
    </row>
    <row r="30" spans="1:3" s="13" customFormat="1" ht="21" customHeight="1">
      <c r="A30" s="24" t="s">
        <v>87</v>
      </c>
      <c r="B30" s="22" t="s">
        <v>487</v>
      </c>
      <c r="C30" s="48">
        <f>10956+1800</f>
        <v>12756</v>
      </c>
    </row>
    <row r="31" spans="1:3" s="13" customFormat="1" ht="21" customHeight="1">
      <c r="A31" s="24" t="s">
        <v>88</v>
      </c>
      <c r="B31" s="22" t="s">
        <v>59</v>
      </c>
      <c r="C31" s="48">
        <f>2812</f>
        <v>2812</v>
      </c>
    </row>
    <row r="32" spans="1:3" s="13" customFormat="1" ht="21" customHeight="1">
      <c r="A32" s="24" t="s">
        <v>89</v>
      </c>
      <c r="B32" s="49" t="s">
        <v>472</v>
      </c>
      <c r="C32" s="48">
        <v>227895</v>
      </c>
    </row>
    <row r="33" spans="1:3" s="13" customFormat="1" ht="21" customHeight="1">
      <c r="A33" s="24" t="s">
        <v>90</v>
      </c>
      <c r="B33" s="49" t="s">
        <v>473</v>
      </c>
      <c r="C33" s="48">
        <v>200</v>
      </c>
    </row>
    <row r="34" spans="1:3" s="13" customFormat="1" ht="21" customHeight="1">
      <c r="A34" s="24" t="s">
        <v>91</v>
      </c>
      <c r="B34" s="49" t="s">
        <v>488</v>
      </c>
      <c r="C34" s="48">
        <v>774</v>
      </c>
    </row>
    <row r="35" spans="1:3" s="13" customFormat="1" ht="21" customHeight="1">
      <c r="A35" s="24" t="s">
        <v>92</v>
      </c>
      <c r="B35" s="49" t="s">
        <v>489</v>
      </c>
      <c r="C35" s="48">
        <v>2175</v>
      </c>
    </row>
    <row r="36" spans="1:3" s="13" customFormat="1" ht="21" customHeight="1">
      <c r="A36" s="24" t="s">
        <v>93</v>
      </c>
      <c r="B36" s="49" t="s">
        <v>490</v>
      </c>
      <c r="C36" s="48">
        <v>1544</v>
      </c>
    </row>
    <row r="37" spans="1:3" s="13" customFormat="1" ht="21" customHeight="1">
      <c r="A37" s="24" t="s">
        <v>94</v>
      </c>
      <c r="B37" s="49" t="s">
        <v>491</v>
      </c>
      <c r="C37" s="48">
        <v>300</v>
      </c>
    </row>
    <row r="38" spans="1:3" s="13" customFormat="1" ht="21" customHeight="1">
      <c r="A38" s="24" t="s">
        <v>95</v>
      </c>
      <c r="B38" s="49" t="s">
        <v>492</v>
      </c>
      <c r="C38" s="48">
        <v>4095</v>
      </c>
    </row>
    <row r="39" spans="1:3" s="10" customFormat="1" ht="21" customHeight="1">
      <c r="A39" s="24" t="s">
        <v>96</v>
      </c>
      <c r="B39" s="49" t="s">
        <v>65</v>
      </c>
      <c r="C39" s="48">
        <f>13927+593</f>
        <v>14520</v>
      </c>
    </row>
    <row r="40" spans="1:3" s="13" customFormat="1" ht="21" customHeight="1">
      <c r="A40" s="24" t="s">
        <v>97</v>
      </c>
      <c r="B40" s="49" t="s">
        <v>493</v>
      </c>
      <c r="C40" s="48">
        <v>35010</v>
      </c>
    </row>
    <row r="41" spans="1:3" s="10" customFormat="1" ht="21" customHeight="1">
      <c r="A41" s="24" t="s">
        <v>98</v>
      </c>
      <c r="B41" s="49" t="s">
        <v>67</v>
      </c>
      <c r="C41" s="48">
        <f>17280+854</f>
        <v>18134</v>
      </c>
    </row>
    <row r="42" spans="1:3" s="10" customFormat="1" ht="21" customHeight="1">
      <c r="A42" s="24" t="s">
        <v>99</v>
      </c>
      <c r="B42" s="49" t="s">
        <v>494</v>
      </c>
      <c r="C42" s="48">
        <v>4614</v>
      </c>
    </row>
    <row r="43" spans="1:3" s="10" customFormat="1" ht="21" customHeight="1">
      <c r="A43" s="18" t="s">
        <v>23</v>
      </c>
      <c r="B43" s="25" t="s">
        <v>49</v>
      </c>
      <c r="C43" s="138">
        <v>7080</v>
      </c>
    </row>
    <row r="44" spans="1:3" s="10" customFormat="1" ht="21" customHeight="1">
      <c r="A44" s="18" t="s">
        <v>48</v>
      </c>
      <c r="B44" s="25" t="s">
        <v>50</v>
      </c>
      <c r="C44" s="138"/>
    </row>
    <row r="45" spans="1:3" s="10" customFormat="1" ht="21" customHeight="1">
      <c r="A45" s="473" t="s">
        <v>54</v>
      </c>
      <c r="B45" s="474" t="s">
        <v>563</v>
      </c>
      <c r="C45" s="475">
        <v>81762</v>
      </c>
    </row>
    <row r="46" spans="1:3" s="10" customFormat="1" ht="21" customHeight="1">
      <c r="A46" s="39" t="s">
        <v>562</v>
      </c>
      <c r="B46" s="40" t="s">
        <v>70</v>
      </c>
      <c r="C46" s="50"/>
    </row>
    <row r="47" spans="1:3" ht="27.75" customHeight="1">
      <c r="A47" s="12" t="s">
        <v>71</v>
      </c>
      <c r="B47" s="13"/>
      <c r="C47" s="152"/>
    </row>
    <row r="48" spans="1:3">
      <c r="A48" s="410" t="s">
        <v>355</v>
      </c>
      <c r="B48" s="410"/>
      <c r="C48" s="410"/>
    </row>
    <row r="49" spans="1:4">
      <c r="A49" s="410" t="s">
        <v>356</v>
      </c>
      <c r="B49" s="410"/>
      <c r="C49" s="410"/>
    </row>
    <row r="50" spans="1:4" ht="15.75" customHeight="1">
      <c r="A50" s="410" t="s">
        <v>357</v>
      </c>
      <c r="B50" s="410"/>
      <c r="C50" s="410"/>
      <c r="D50" s="45"/>
    </row>
    <row r="51" spans="1:4" ht="15.75" customHeight="1">
      <c r="A51" s="13"/>
      <c r="B51" s="12" t="s">
        <v>358</v>
      </c>
      <c r="C51" s="310"/>
      <c r="D51" s="45"/>
    </row>
    <row r="52" spans="1:4" ht="15.75" customHeight="1">
      <c r="A52" s="13"/>
      <c r="B52" s="410" t="s">
        <v>359</v>
      </c>
      <c r="C52" s="410"/>
      <c r="D52" s="160"/>
    </row>
  </sheetData>
  <mergeCells count="6">
    <mergeCell ref="B52:C52"/>
    <mergeCell ref="A4:C4"/>
    <mergeCell ref="A5:C5"/>
    <mergeCell ref="A48:C48"/>
    <mergeCell ref="A49:C49"/>
    <mergeCell ref="A50:C50"/>
  </mergeCells>
  <phoneticPr fontId="43" type="noConversion"/>
  <printOptions horizontalCentered="1"/>
  <pageMargins left="0.9" right="0.3" top="0.54" bottom="0.51" header="0.16" footer="0.23"/>
  <pageSetup paperSize="9" scale="81" fitToHeight="0" orientation="portrait" r:id="rId1"/>
  <headerFooter alignWithMargins="0">
    <oddFooter xml:space="preserve">&amp;C&amp;".VnTime,Italic"&amp;8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E020E-22A9-4178-A987-3A4C2AE66E03}">
  <sheetPr codeName="Sheet24">
    <tabColor rgb="FF7030A0"/>
    <pageSetUpPr fitToPage="1"/>
  </sheetPr>
  <dimension ref="A1:L97"/>
  <sheetViews>
    <sheetView topLeftCell="A7" workbookViewId="0">
      <pane ySplit="4" topLeftCell="A11" activePane="bottomLeft" state="frozen"/>
      <selection activeCell="A7" sqref="A7"/>
      <selection pane="bottomLeft" activeCell="E92" sqref="E92"/>
    </sheetView>
  </sheetViews>
  <sheetFormatPr defaultRowHeight="17.25"/>
  <cols>
    <col min="1" max="1" width="5.625" style="53" customWidth="1"/>
    <col min="2" max="2" width="28.375" style="53" customWidth="1"/>
    <col min="3" max="3" width="11.375" style="53" customWidth="1"/>
    <col min="4" max="4" width="13" style="53" customWidth="1"/>
    <col min="5" max="5" width="12.875" style="53" customWidth="1"/>
    <col min="6" max="6" width="8.75" style="53" customWidth="1"/>
    <col min="7" max="7" width="9.875" style="53" customWidth="1"/>
    <col min="8" max="8" width="8.25" style="53" customWidth="1"/>
    <col min="9" max="9" width="8.875" style="53" customWidth="1"/>
    <col min="10" max="10" width="8.625" style="53" customWidth="1"/>
    <col min="11" max="11" width="10.75" style="53" customWidth="1"/>
    <col min="12" max="12" width="11.375" style="53" bestFit="1" customWidth="1"/>
    <col min="13" max="16384" width="9" style="53"/>
  </cols>
  <sheetData>
    <row r="1" spans="1:12" ht="18.75">
      <c r="A1" s="51"/>
      <c r="B1" s="52"/>
      <c r="J1" s="434" t="s">
        <v>360</v>
      </c>
      <c r="K1" s="434"/>
    </row>
    <row r="2" spans="1:12">
      <c r="A2" s="51"/>
      <c r="B2" s="52"/>
      <c r="C2" s="54"/>
    </row>
    <row r="3" spans="1:12" s="55" customFormat="1" ht="46.5" customHeight="1">
      <c r="A3" s="435" t="s">
        <v>503</v>
      </c>
      <c r="B3" s="435"/>
      <c r="C3" s="435"/>
      <c r="D3" s="435"/>
      <c r="E3" s="435"/>
      <c r="F3" s="435"/>
      <c r="G3" s="435"/>
      <c r="H3" s="435"/>
      <c r="I3" s="435"/>
      <c r="J3" s="435"/>
      <c r="K3" s="435"/>
    </row>
    <row r="4" spans="1:12" ht="24" customHeight="1">
      <c r="A4" s="436" t="s">
        <v>504</v>
      </c>
      <c r="B4" s="436"/>
      <c r="C4" s="436"/>
      <c r="D4" s="436"/>
      <c r="E4" s="436"/>
      <c r="F4" s="436"/>
      <c r="G4" s="436"/>
      <c r="H4" s="436"/>
      <c r="I4" s="436"/>
      <c r="J4" s="436"/>
      <c r="K4" s="436"/>
    </row>
    <row r="5" spans="1:12" ht="11.25" customHeight="1"/>
    <row r="6" spans="1:12" ht="25.5" customHeight="1">
      <c r="J6" s="437" t="s">
        <v>0</v>
      </c>
      <c r="K6" s="437"/>
    </row>
    <row r="7" spans="1:12" s="54" customFormat="1" ht="21.75" customHeight="1">
      <c r="A7" s="433" t="s">
        <v>79</v>
      </c>
      <c r="B7" s="433" t="s">
        <v>116</v>
      </c>
      <c r="C7" s="433" t="s">
        <v>72</v>
      </c>
      <c r="D7" s="433" t="s">
        <v>117</v>
      </c>
      <c r="E7" s="433" t="s">
        <v>118</v>
      </c>
      <c r="F7" s="433" t="s">
        <v>361</v>
      </c>
      <c r="G7" s="433" t="s">
        <v>50</v>
      </c>
      <c r="H7" s="433" t="s">
        <v>73</v>
      </c>
      <c r="I7" s="433"/>
      <c r="J7" s="433"/>
      <c r="K7" s="433" t="s">
        <v>411</v>
      </c>
    </row>
    <row r="8" spans="1:12" s="54" customFormat="1" ht="88.5" customHeight="1">
      <c r="A8" s="433"/>
      <c r="B8" s="433"/>
      <c r="C8" s="433"/>
      <c r="D8" s="433"/>
      <c r="E8" s="433"/>
      <c r="F8" s="433"/>
      <c r="G8" s="433"/>
      <c r="H8" s="115" t="s">
        <v>72</v>
      </c>
      <c r="I8" s="115" t="s">
        <v>55</v>
      </c>
      <c r="J8" s="115" t="s">
        <v>46</v>
      </c>
      <c r="K8" s="433"/>
    </row>
    <row r="9" spans="1:12">
      <c r="A9" s="118" t="s">
        <v>4</v>
      </c>
      <c r="B9" s="118" t="s">
        <v>5</v>
      </c>
      <c r="C9" s="118">
        <v>1</v>
      </c>
      <c r="D9" s="118">
        <v>2</v>
      </c>
      <c r="E9" s="118">
        <v>3</v>
      </c>
      <c r="F9" s="118">
        <v>4</v>
      </c>
      <c r="G9" s="118">
        <v>5</v>
      </c>
      <c r="H9" s="118">
        <v>6</v>
      </c>
      <c r="I9" s="118">
        <v>7</v>
      </c>
      <c r="J9" s="118">
        <v>8</v>
      </c>
      <c r="K9" s="118">
        <v>9</v>
      </c>
    </row>
    <row r="10" spans="1:12" ht="29.25" customHeight="1">
      <c r="A10" s="56"/>
      <c r="B10" s="56" t="s">
        <v>30</v>
      </c>
      <c r="C10" s="57">
        <f>C11+C89+C90+C91+C92</f>
        <v>479258</v>
      </c>
      <c r="D10" s="57">
        <f t="shared" ref="D10:K10" si="0">D11+D89+D90+D91+D92</f>
        <v>23050</v>
      </c>
      <c r="E10" s="57">
        <f t="shared" si="0"/>
        <v>324909</v>
      </c>
      <c r="F10" s="57">
        <f t="shared" si="0"/>
        <v>7080</v>
      </c>
      <c r="G10" s="57">
        <f t="shared" si="0"/>
        <v>0</v>
      </c>
      <c r="H10" s="57">
        <f t="shared" si="0"/>
        <v>81682</v>
      </c>
      <c r="I10" s="57">
        <f t="shared" si="0"/>
        <v>68265</v>
      </c>
      <c r="J10" s="57">
        <f t="shared" si="0"/>
        <v>13417</v>
      </c>
      <c r="K10" s="57">
        <f t="shared" si="0"/>
        <v>42537</v>
      </c>
      <c r="L10" s="232">
        <v>354140.4</v>
      </c>
    </row>
    <row r="11" spans="1:12" ht="21" customHeight="1">
      <c r="A11" s="58" t="s">
        <v>8</v>
      </c>
      <c r="B11" s="59" t="s">
        <v>74</v>
      </c>
      <c r="C11" s="60">
        <f t="shared" ref="C11:K11" si="1">SUM(C12:C81)</f>
        <v>347959</v>
      </c>
      <c r="D11" s="60">
        <f t="shared" si="1"/>
        <v>23050</v>
      </c>
      <c r="E11" s="60">
        <f t="shared" si="1"/>
        <v>324909</v>
      </c>
      <c r="F11" s="60">
        <f t="shared" si="1"/>
        <v>0</v>
      </c>
      <c r="G11" s="60">
        <f t="shared" si="1"/>
        <v>0</v>
      </c>
      <c r="H11" s="60">
        <f t="shared" si="1"/>
        <v>0</v>
      </c>
      <c r="I11" s="60">
        <f t="shared" si="1"/>
        <v>0</v>
      </c>
      <c r="J11" s="60">
        <f t="shared" si="1"/>
        <v>0</v>
      </c>
      <c r="K11" s="60">
        <f t="shared" si="1"/>
        <v>0</v>
      </c>
      <c r="L11" s="71">
        <f>C10-L10</f>
        <v>125117.59999999998</v>
      </c>
    </row>
    <row r="12" spans="1:12" ht="20.100000000000001" customHeight="1">
      <c r="A12" s="61" t="s">
        <v>87</v>
      </c>
      <c r="B12" s="62" t="s">
        <v>119</v>
      </c>
      <c r="C12" s="63">
        <f>D12+E12+F12+G12+H12+K12</f>
        <v>7015</v>
      </c>
      <c r="D12" s="63"/>
      <c r="E12" s="63">
        <f>'37'!C12</f>
        <v>7015</v>
      </c>
      <c r="F12" s="63"/>
      <c r="G12" s="63"/>
      <c r="H12" s="63">
        <f>SUM(I12:J12)</f>
        <v>0</v>
      </c>
      <c r="I12" s="63"/>
      <c r="J12" s="63"/>
      <c r="K12" s="63"/>
    </row>
    <row r="13" spans="1:12" ht="39.950000000000003" customHeight="1">
      <c r="A13" s="61" t="s">
        <v>88</v>
      </c>
      <c r="B13" s="62" t="s">
        <v>120</v>
      </c>
      <c r="C13" s="63">
        <f t="shared" ref="C13:C76" si="2">D13+E13+F13+G13+H13+K13</f>
        <v>4571</v>
      </c>
      <c r="D13" s="63"/>
      <c r="E13" s="63">
        <f>'37'!C13</f>
        <v>4571</v>
      </c>
      <c r="F13" s="63"/>
      <c r="G13" s="63"/>
      <c r="H13" s="63">
        <f>SUM(I13:J13)</f>
        <v>0</v>
      </c>
      <c r="I13" s="63"/>
      <c r="J13" s="63"/>
      <c r="K13" s="63"/>
    </row>
    <row r="14" spans="1:12" ht="20.100000000000001" customHeight="1">
      <c r="A14" s="61" t="s">
        <v>89</v>
      </c>
      <c r="B14" s="62" t="s">
        <v>121</v>
      </c>
      <c r="C14" s="63">
        <f t="shared" si="2"/>
        <v>815</v>
      </c>
      <c r="D14" s="63"/>
      <c r="E14" s="63">
        <f>'37'!C14</f>
        <v>815</v>
      </c>
      <c r="F14" s="63"/>
      <c r="G14" s="63"/>
      <c r="H14" s="63">
        <f t="shared" ref="H14:H73" si="3">SUM(I14:J14)</f>
        <v>0</v>
      </c>
      <c r="I14" s="63"/>
      <c r="J14" s="63"/>
      <c r="K14" s="63"/>
    </row>
    <row r="15" spans="1:12" ht="20.100000000000001" customHeight="1">
      <c r="A15" s="61" t="s">
        <v>90</v>
      </c>
      <c r="B15" s="62" t="s">
        <v>122</v>
      </c>
      <c r="C15" s="63">
        <f t="shared" si="2"/>
        <v>6032</v>
      </c>
      <c r="D15" s="63"/>
      <c r="E15" s="63">
        <f>'37'!C15</f>
        <v>6032</v>
      </c>
      <c r="F15" s="63"/>
      <c r="G15" s="63"/>
      <c r="H15" s="63">
        <f t="shared" si="3"/>
        <v>0</v>
      </c>
      <c r="I15" s="63"/>
      <c r="J15" s="63"/>
      <c r="K15" s="63"/>
    </row>
    <row r="16" spans="1:12" ht="20.100000000000001" customHeight="1">
      <c r="A16" s="61" t="s">
        <v>91</v>
      </c>
      <c r="B16" s="62" t="s">
        <v>123</v>
      </c>
      <c r="C16" s="63">
        <f t="shared" si="2"/>
        <v>1795</v>
      </c>
      <c r="D16" s="63"/>
      <c r="E16" s="63">
        <f>'37'!C16</f>
        <v>1795</v>
      </c>
      <c r="F16" s="63"/>
      <c r="G16" s="63"/>
      <c r="H16" s="63">
        <f t="shared" si="3"/>
        <v>0</v>
      </c>
      <c r="I16" s="63"/>
      <c r="J16" s="63"/>
      <c r="K16" s="63"/>
    </row>
    <row r="17" spans="1:11" ht="20.100000000000001" customHeight="1">
      <c r="A17" s="61" t="s">
        <v>92</v>
      </c>
      <c r="B17" s="62" t="s">
        <v>124</v>
      </c>
      <c r="C17" s="63">
        <f t="shared" si="2"/>
        <v>706</v>
      </c>
      <c r="D17" s="63"/>
      <c r="E17" s="63">
        <f>'37'!C17</f>
        <v>706</v>
      </c>
      <c r="F17" s="63"/>
      <c r="G17" s="63"/>
      <c r="H17" s="63">
        <f t="shared" si="3"/>
        <v>0</v>
      </c>
      <c r="I17" s="63"/>
      <c r="J17" s="63"/>
      <c r="K17" s="63"/>
    </row>
    <row r="18" spans="1:11" ht="20.100000000000001" customHeight="1">
      <c r="A18" s="61" t="s">
        <v>93</v>
      </c>
      <c r="B18" s="62" t="s">
        <v>125</v>
      </c>
      <c r="C18" s="63">
        <f t="shared" si="2"/>
        <v>794</v>
      </c>
      <c r="D18" s="63"/>
      <c r="E18" s="63">
        <f>'37'!C18</f>
        <v>794</v>
      </c>
      <c r="F18" s="63"/>
      <c r="G18" s="63"/>
      <c r="H18" s="63">
        <f t="shared" si="3"/>
        <v>0</v>
      </c>
      <c r="I18" s="63"/>
      <c r="J18" s="63"/>
      <c r="K18" s="63"/>
    </row>
    <row r="19" spans="1:11" ht="20.100000000000001" customHeight="1">
      <c r="A19" s="61" t="s">
        <v>94</v>
      </c>
      <c r="B19" s="62" t="s">
        <v>126</v>
      </c>
      <c r="C19" s="63">
        <f t="shared" si="2"/>
        <v>3178</v>
      </c>
      <c r="D19" s="63"/>
      <c r="E19" s="63">
        <f>'37'!C19</f>
        <v>3178</v>
      </c>
      <c r="F19" s="63"/>
      <c r="G19" s="63"/>
      <c r="H19" s="63">
        <f t="shared" si="3"/>
        <v>0</v>
      </c>
      <c r="I19" s="63"/>
      <c r="J19" s="63"/>
      <c r="K19" s="63"/>
    </row>
    <row r="20" spans="1:11" ht="20.100000000000001" customHeight="1">
      <c r="A20" s="61" t="s">
        <v>95</v>
      </c>
      <c r="B20" s="62" t="s">
        <v>127</v>
      </c>
      <c r="C20" s="63">
        <f t="shared" si="2"/>
        <v>1064</v>
      </c>
      <c r="D20" s="63"/>
      <c r="E20" s="63">
        <f>'37'!C20</f>
        <v>1064</v>
      </c>
      <c r="F20" s="63"/>
      <c r="G20" s="63"/>
      <c r="H20" s="63">
        <f t="shared" si="3"/>
        <v>0</v>
      </c>
      <c r="I20" s="63"/>
      <c r="J20" s="63"/>
      <c r="K20" s="63"/>
    </row>
    <row r="21" spans="1:11" ht="20.100000000000001" customHeight="1">
      <c r="A21" s="61" t="s">
        <v>96</v>
      </c>
      <c r="B21" s="62" t="s">
        <v>128</v>
      </c>
      <c r="C21" s="63">
        <f t="shared" si="2"/>
        <v>933</v>
      </c>
      <c r="D21" s="63"/>
      <c r="E21" s="63">
        <f>'37'!C21</f>
        <v>933</v>
      </c>
      <c r="F21" s="63"/>
      <c r="G21" s="63"/>
      <c r="H21" s="63">
        <f t="shared" si="3"/>
        <v>0</v>
      </c>
      <c r="I21" s="63"/>
      <c r="J21" s="63"/>
      <c r="K21" s="63"/>
    </row>
    <row r="22" spans="1:11" ht="20.100000000000001" customHeight="1">
      <c r="A22" s="61" t="s">
        <v>97</v>
      </c>
      <c r="B22" s="62" t="s">
        <v>129</v>
      </c>
      <c r="C22" s="63">
        <f t="shared" si="2"/>
        <v>26013</v>
      </c>
      <c r="D22" s="63"/>
      <c r="E22" s="63">
        <f>'37'!C22</f>
        <v>26013</v>
      </c>
      <c r="F22" s="63"/>
      <c r="G22" s="63"/>
      <c r="H22" s="63">
        <f t="shared" si="3"/>
        <v>0</v>
      </c>
      <c r="I22" s="63"/>
      <c r="J22" s="63"/>
      <c r="K22" s="63"/>
    </row>
    <row r="23" spans="1:11" ht="39.950000000000003" customHeight="1">
      <c r="A23" s="61" t="s">
        <v>98</v>
      </c>
      <c r="B23" s="62" t="s">
        <v>130</v>
      </c>
      <c r="C23" s="63">
        <f t="shared" si="2"/>
        <v>16648</v>
      </c>
      <c r="D23" s="63"/>
      <c r="E23" s="63">
        <f>'37'!C23</f>
        <v>16648</v>
      </c>
      <c r="F23" s="63"/>
      <c r="G23" s="63"/>
      <c r="H23" s="63">
        <f t="shared" si="3"/>
        <v>0</v>
      </c>
      <c r="I23" s="63"/>
      <c r="J23" s="63"/>
      <c r="K23" s="63"/>
    </row>
    <row r="24" spans="1:11" ht="39.950000000000003" customHeight="1">
      <c r="A24" s="61" t="s">
        <v>99</v>
      </c>
      <c r="B24" s="62" t="s">
        <v>131</v>
      </c>
      <c r="C24" s="63">
        <f t="shared" si="2"/>
        <v>3949</v>
      </c>
      <c r="D24" s="63">
        <f>'36'!C14</f>
        <v>2502</v>
      </c>
      <c r="E24" s="63">
        <f>'37'!C24</f>
        <v>1447</v>
      </c>
      <c r="F24" s="63"/>
      <c r="G24" s="63"/>
      <c r="H24" s="63">
        <f t="shared" si="3"/>
        <v>0</v>
      </c>
      <c r="I24" s="63"/>
      <c r="J24" s="63"/>
      <c r="K24" s="63"/>
    </row>
    <row r="25" spans="1:11" ht="20.100000000000001" customHeight="1">
      <c r="A25" s="61" t="s">
        <v>100</v>
      </c>
      <c r="B25" s="62" t="s">
        <v>132</v>
      </c>
      <c r="C25" s="63">
        <f t="shared" si="2"/>
        <v>40</v>
      </c>
      <c r="D25" s="63"/>
      <c r="E25" s="63">
        <f>'37'!C25</f>
        <v>40</v>
      </c>
      <c r="F25" s="63"/>
      <c r="G25" s="63"/>
      <c r="H25" s="63">
        <f>SUM(I25:J25)</f>
        <v>0</v>
      </c>
      <c r="I25" s="63"/>
      <c r="J25" s="63"/>
      <c r="K25" s="63"/>
    </row>
    <row r="26" spans="1:11" ht="20.100000000000001" customHeight="1">
      <c r="A26" s="61" t="s">
        <v>133</v>
      </c>
      <c r="B26" s="62" t="s">
        <v>134</v>
      </c>
      <c r="C26" s="63">
        <f t="shared" si="2"/>
        <v>17353</v>
      </c>
      <c r="D26" s="63">
        <f>'36'!C13</f>
        <v>5500</v>
      </c>
      <c r="E26" s="63">
        <f>'37'!C26</f>
        <v>11853</v>
      </c>
      <c r="F26" s="63"/>
      <c r="G26" s="63"/>
      <c r="H26" s="63">
        <f t="shared" si="3"/>
        <v>0</v>
      </c>
      <c r="I26" s="63"/>
      <c r="J26" s="63"/>
      <c r="K26" s="63"/>
    </row>
    <row r="27" spans="1:11" ht="39.950000000000003" customHeight="1">
      <c r="A27" s="61" t="s">
        <v>135</v>
      </c>
      <c r="B27" s="62" t="s">
        <v>136</v>
      </c>
      <c r="C27" s="63">
        <f t="shared" si="2"/>
        <v>2722</v>
      </c>
      <c r="D27" s="63"/>
      <c r="E27" s="63">
        <f>'37'!C27</f>
        <v>2722</v>
      </c>
      <c r="F27" s="63"/>
      <c r="G27" s="63"/>
      <c r="H27" s="63">
        <f t="shared" si="3"/>
        <v>0</v>
      </c>
      <c r="I27" s="63"/>
      <c r="J27" s="63"/>
      <c r="K27" s="63"/>
    </row>
    <row r="28" spans="1:11" ht="20.100000000000001" customHeight="1">
      <c r="A28" s="61" t="s">
        <v>137</v>
      </c>
      <c r="B28" s="62" t="s">
        <v>138</v>
      </c>
      <c r="C28" s="63">
        <f t="shared" si="2"/>
        <v>1424</v>
      </c>
      <c r="D28" s="63"/>
      <c r="E28" s="63">
        <f>'37'!C28</f>
        <v>1424</v>
      </c>
      <c r="F28" s="63"/>
      <c r="G28" s="63"/>
      <c r="H28" s="63">
        <f t="shared" si="3"/>
        <v>0</v>
      </c>
      <c r="I28" s="63"/>
      <c r="J28" s="63"/>
      <c r="K28" s="63"/>
    </row>
    <row r="29" spans="1:11" ht="20.100000000000001" customHeight="1">
      <c r="A29" s="61" t="s">
        <v>139</v>
      </c>
      <c r="B29" s="62" t="s">
        <v>140</v>
      </c>
      <c r="C29" s="63">
        <f t="shared" si="2"/>
        <v>1039</v>
      </c>
      <c r="D29" s="63"/>
      <c r="E29" s="63">
        <f>'37'!C29</f>
        <v>1039</v>
      </c>
      <c r="F29" s="63"/>
      <c r="G29" s="63"/>
      <c r="H29" s="63">
        <f t="shared" si="3"/>
        <v>0</v>
      </c>
      <c r="I29" s="63"/>
      <c r="J29" s="63"/>
      <c r="K29" s="63"/>
    </row>
    <row r="30" spans="1:11" ht="20.100000000000001" customHeight="1">
      <c r="A30" s="61" t="s">
        <v>141</v>
      </c>
      <c r="B30" s="62" t="s">
        <v>142</v>
      </c>
      <c r="C30" s="63">
        <f t="shared" si="2"/>
        <v>1737</v>
      </c>
      <c r="D30" s="63"/>
      <c r="E30" s="63">
        <f>'37'!C30</f>
        <v>1737</v>
      </c>
      <c r="F30" s="63"/>
      <c r="G30" s="63"/>
      <c r="H30" s="63">
        <f t="shared" si="3"/>
        <v>0</v>
      </c>
      <c r="I30" s="63"/>
      <c r="J30" s="63"/>
      <c r="K30" s="63"/>
    </row>
    <row r="31" spans="1:11" ht="20.100000000000001" customHeight="1">
      <c r="A31" s="61" t="s">
        <v>143</v>
      </c>
      <c r="B31" s="62" t="s">
        <v>144</v>
      </c>
      <c r="C31" s="63">
        <f t="shared" si="2"/>
        <v>694</v>
      </c>
      <c r="D31" s="63"/>
      <c r="E31" s="63">
        <f>'37'!C31</f>
        <v>694</v>
      </c>
      <c r="F31" s="63"/>
      <c r="G31" s="63"/>
      <c r="H31" s="63">
        <f t="shared" si="3"/>
        <v>0</v>
      </c>
      <c r="I31" s="63"/>
      <c r="J31" s="63"/>
      <c r="K31" s="63"/>
    </row>
    <row r="32" spans="1:11" ht="20.100000000000001" customHeight="1">
      <c r="A32" s="61" t="s">
        <v>145</v>
      </c>
      <c r="B32" s="62" t="s">
        <v>146</v>
      </c>
      <c r="C32" s="63">
        <f t="shared" si="2"/>
        <v>100</v>
      </c>
      <c r="D32" s="63"/>
      <c r="E32" s="63">
        <f>'37'!C32</f>
        <v>100</v>
      </c>
      <c r="F32" s="63"/>
      <c r="G32" s="63"/>
      <c r="H32" s="63">
        <f t="shared" si="3"/>
        <v>0</v>
      </c>
      <c r="I32" s="63"/>
      <c r="J32" s="63"/>
      <c r="K32" s="63"/>
    </row>
    <row r="33" spans="1:11" ht="20.100000000000001" customHeight="1">
      <c r="A33" s="61" t="s">
        <v>147</v>
      </c>
      <c r="B33" s="62" t="s">
        <v>148</v>
      </c>
      <c r="C33" s="63">
        <f t="shared" si="2"/>
        <v>197</v>
      </c>
      <c r="D33" s="63"/>
      <c r="E33" s="63">
        <f>'37'!C33</f>
        <v>197</v>
      </c>
      <c r="F33" s="63"/>
      <c r="G33" s="63"/>
      <c r="H33" s="63">
        <f t="shared" si="3"/>
        <v>0</v>
      </c>
      <c r="I33" s="63"/>
      <c r="J33" s="63"/>
      <c r="K33" s="63"/>
    </row>
    <row r="34" spans="1:11" ht="20.100000000000001" customHeight="1">
      <c r="A34" s="61" t="s">
        <v>149</v>
      </c>
      <c r="B34" s="64" t="s">
        <v>150</v>
      </c>
      <c r="C34" s="63">
        <f t="shared" si="2"/>
        <v>140</v>
      </c>
      <c r="D34" s="63"/>
      <c r="E34" s="63">
        <f>'37'!C34</f>
        <v>140</v>
      </c>
      <c r="F34" s="63"/>
      <c r="G34" s="63"/>
      <c r="H34" s="63">
        <f>SUM(I34:J34)</f>
        <v>0</v>
      </c>
      <c r="I34" s="63"/>
      <c r="J34" s="63"/>
      <c r="K34" s="63"/>
    </row>
    <row r="35" spans="1:11" ht="39.950000000000003" customHeight="1">
      <c r="A35" s="61" t="s">
        <v>151</v>
      </c>
      <c r="B35" s="64" t="s">
        <v>152</v>
      </c>
      <c r="C35" s="63">
        <f t="shared" si="2"/>
        <v>200</v>
      </c>
      <c r="D35" s="63"/>
      <c r="E35" s="63">
        <f>'37'!C35</f>
        <v>200</v>
      </c>
      <c r="F35" s="63"/>
      <c r="G35" s="63"/>
      <c r="H35" s="63">
        <f>SUM(I35:J35)</f>
        <v>0</v>
      </c>
      <c r="I35" s="63"/>
      <c r="J35" s="63"/>
      <c r="K35" s="63"/>
    </row>
    <row r="36" spans="1:11" ht="20.100000000000001" customHeight="1">
      <c r="A36" s="61" t="s">
        <v>153</v>
      </c>
      <c r="B36" s="64" t="s">
        <v>154</v>
      </c>
      <c r="C36" s="63">
        <f t="shared" si="2"/>
        <v>11</v>
      </c>
      <c r="D36" s="63"/>
      <c r="E36" s="63">
        <f>'37'!C36</f>
        <v>11</v>
      </c>
      <c r="F36" s="63"/>
      <c r="G36" s="63"/>
      <c r="H36" s="63">
        <f>SUM(I36:J36)</f>
        <v>0</v>
      </c>
      <c r="I36" s="63"/>
      <c r="J36" s="63"/>
      <c r="K36" s="63"/>
    </row>
    <row r="37" spans="1:11" ht="39.950000000000003" customHeight="1">
      <c r="A37" s="61" t="s">
        <v>155</v>
      </c>
      <c r="B37" s="64" t="s">
        <v>156</v>
      </c>
      <c r="C37" s="63">
        <f t="shared" si="2"/>
        <v>200</v>
      </c>
      <c r="D37" s="63"/>
      <c r="E37" s="63">
        <f>'37'!C37</f>
        <v>200</v>
      </c>
      <c r="F37" s="63"/>
      <c r="G37" s="63"/>
      <c r="H37" s="63">
        <f>SUM(I37:J37)</f>
        <v>0</v>
      </c>
      <c r="I37" s="63"/>
      <c r="J37" s="63"/>
      <c r="K37" s="63"/>
    </row>
    <row r="38" spans="1:11" ht="51.75">
      <c r="A38" s="61" t="s">
        <v>157</v>
      </c>
      <c r="B38" s="62" t="s">
        <v>158</v>
      </c>
      <c r="C38" s="63">
        <f t="shared" si="2"/>
        <v>3774</v>
      </c>
      <c r="D38" s="63"/>
      <c r="E38" s="63">
        <f>'37'!C38</f>
        <v>3774</v>
      </c>
      <c r="F38" s="63"/>
      <c r="G38" s="63"/>
      <c r="H38" s="63">
        <f t="shared" si="3"/>
        <v>0</v>
      </c>
      <c r="I38" s="63"/>
      <c r="J38" s="63"/>
      <c r="K38" s="63"/>
    </row>
    <row r="39" spans="1:11" ht="39.950000000000003" customHeight="1">
      <c r="A39" s="61" t="s">
        <v>159</v>
      </c>
      <c r="B39" s="62" t="s">
        <v>160</v>
      </c>
      <c r="C39" s="63">
        <f t="shared" si="2"/>
        <v>2144</v>
      </c>
      <c r="D39" s="63"/>
      <c r="E39" s="63">
        <f>'37'!C39</f>
        <v>2144</v>
      </c>
      <c r="F39" s="63"/>
      <c r="G39" s="63"/>
      <c r="H39" s="63">
        <f t="shared" si="3"/>
        <v>0</v>
      </c>
      <c r="I39" s="63"/>
      <c r="J39" s="63"/>
      <c r="K39" s="63"/>
    </row>
    <row r="40" spans="1:11" ht="20.100000000000001" customHeight="1">
      <c r="A40" s="61" t="s">
        <v>161</v>
      </c>
      <c r="B40" s="62" t="s">
        <v>162</v>
      </c>
      <c r="C40" s="63">
        <f t="shared" si="2"/>
        <v>1920</v>
      </c>
      <c r="D40" s="63"/>
      <c r="E40" s="63">
        <f>'37'!C40</f>
        <v>1920</v>
      </c>
      <c r="F40" s="63"/>
      <c r="G40" s="63"/>
      <c r="H40" s="63">
        <f t="shared" si="3"/>
        <v>0</v>
      </c>
      <c r="I40" s="63"/>
      <c r="J40" s="63"/>
      <c r="K40" s="63"/>
    </row>
    <row r="41" spans="1:11" ht="20.100000000000001" customHeight="1">
      <c r="A41" s="61" t="s">
        <v>163</v>
      </c>
      <c r="B41" s="62" t="s">
        <v>164</v>
      </c>
      <c r="C41" s="63">
        <f t="shared" si="2"/>
        <v>9836</v>
      </c>
      <c r="D41" s="63"/>
      <c r="E41" s="63">
        <f>'37'!C41</f>
        <v>9836</v>
      </c>
      <c r="F41" s="63"/>
      <c r="G41" s="63"/>
      <c r="H41" s="63">
        <f t="shared" si="3"/>
        <v>0</v>
      </c>
      <c r="I41" s="63"/>
      <c r="J41" s="63"/>
      <c r="K41" s="63"/>
    </row>
    <row r="42" spans="1:11" ht="20.100000000000001" customHeight="1">
      <c r="A42" s="61" t="s">
        <v>165</v>
      </c>
      <c r="B42" s="64" t="s">
        <v>166</v>
      </c>
      <c r="C42" s="63">
        <f t="shared" si="2"/>
        <v>1500</v>
      </c>
      <c r="D42" s="63"/>
      <c r="E42" s="63">
        <f>'37'!C42</f>
        <v>1500</v>
      </c>
      <c r="F42" s="63"/>
      <c r="G42" s="63"/>
      <c r="H42" s="63">
        <f t="shared" si="3"/>
        <v>0</v>
      </c>
      <c r="I42" s="63"/>
      <c r="J42" s="63"/>
      <c r="K42" s="63"/>
    </row>
    <row r="43" spans="1:11" ht="20.100000000000001" customHeight="1">
      <c r="A43" s="61" t="s">
        <v>167</v>
      </c>
      <c r="B43" s="64" t="s">
        <v>168</v>
      </c>
      <c r="C43" s="63">
        <f t="shared" si="2"/>
        <v>55</v>
      </c>
      <c r="D43" s="63"/>
      <c r="E43" s="63">
        <f>'37'!C43</f>
        <v>55</v>
      </c>
      <c r="F43" s="63"/>
      <c r="G43" s="63"/>
      <c r="H43" s="63">
        <f t="shared" si="3"/>
        <v>0</v>
      </c>
      <c r="I43" s="63"/>
      <c r="J43" s="63"/>
      <c r="K43" s="63"/>
    </row>
    <row r="44" spans="1:11" ht="39.950000000000003" customHeight="1">
      <c r="A44" s="61" t="s">
        <v>169</v>
      </c>
      <c r="B44" s="64" t="s">
        <v>170</v>
      </c>
      <c r="C44" s="63">
        <f t="shared" si="2"/>
        <v>842</v>
      </c>
      <c r="D44" s="63"/>
      <c r="E44" s="63">
        <f>'37'!C44</f>
        <v>842</v>
      </c>
      <c r="F44" s="63"/>
      <c r="G44" s="63"/>
      <c r="H44" s="63">
        <f t="shared" si="3"/>
        <v>0</v>
      </c>
      <c r="I44" s="63"/>
      <c r="J44" s="63"/>
      <c r="K44" s="63"/>
    </row>
    <row r="45" spans="1:11" ht="39.950000000000003" customHeight="1">
      <c r="A45" s="61" t="s">
        <v>171</v>
      </c>
      <c r="B45" s="64" t="s">
        <v>172</v>
      </c>
      <c r="C45" s="63">
        <f t="shared" si="2"/>
        <v>1661</v>
      </c>
      <c r="D45" s="63"/>
      <c r="E45" s="63">
        <f>'37'!C45</f>
        <v>1661</v>
      </c>
      <c r="F45" s="63"/>
      <c r="G45" s="63"/>
      <c r="H45" s="63">
        <f t="shared" si="3"/>
        <v>0</v>
      </c>
      <c r="I45" s="63"/>
      <c r="J45" s="63"/>
      <c r="K45" s="63"/>
    </row>
    <row r="46" spans="1:11" ht="39.950000000000003" customHeight="1">
      <c r="A46" s="61" t="s">
        <v>173</v>
      </c>
      <c r="B46" s="62" t="s">
        <v>174</v>
      </c>
      <c r="C46" s="63">
        <f t="shared" si="2"/>
        <v>3045</v>
      </c>
      <c r="D46" s="63"/>
      <c r="E46" s="63">
        <f>'37'!C46</f>
        <v>3045</v>
      </c>
      <c r="F46" s="63"/>
      <c r="G46" s="63"/>
      <c r="H46" s="63">
        <f t="shared" si="3"/>
        <v>0</v>
      </c>
      <c r="I46" s="63"/>
      <c r="J46" s="63"/>
      <c r="K46" s="63"/>
    </row>
    <row r="47" spans="1:11">
      <c r="A47" s="61" t="s">
        <v>175</v>
      </c>
      <c r="B47" s="62" t="s">
        <v>176</v>
      </c>
      <c r="C47" s="63">
        <f t="shared" si="2"/>
        <v>1968</v>
      </c>
      <c r="D47" s="63"/>
      <c r="E47" s="63">
        <f>'37'!C47</f>
        <v>1968</v>
      </c>
      <c r="F47" s="63"/>
      <c r="G47" s="63"/>
      <c r="H47" s="63">
        <f t="shared" si="3"/>
        <v>0</v>
      </c>
      <c r="I47" s="63"/>
      <c r="J47" s="63"/>
      <c r="K47" s="63"/>
    </row>
    <row r="48" spans="1:11" ht="39.950000000000003" customHeight="1">
      <c r="A48" s="61" t="s">
        <v>177</v>
      </c>
      <c r="B48" s="62" t="s">
        <v>178</v>
      </c>
      <c r="C48" s="63">
        <f t="shared" si="2"/>
        <v>1732</v>
      </c>
      <c r="D48" s="63"/>
      <c r="E48" s="63">
        <f>'37'!C48</f>
        <v>1732</v>
      </c>
      <c r="F48" s="63"/>
      <c r="G48" s="63"/>
      <c r="H48" s="63">
        <f t="shared" si="3"/>
        <v>0</v>
      </c>
      <c r="I48" s="63"/>
      <c r="J48" s="63"/>
      <c r="K48" s="63"/>
    </row>
    <row r="49" spans="1:11" ht="39.950000000000003" customHeight="1">
      <c r="A49" s="61" t="s">
        <v>179</v>
      </c>
      <c r="B49" s="62" t="s">
        <v>180</v>
      </c>
      <c r="C49" s="63">
        <f t="shared" si="2"/>
        <v>3443</v>
      </c>
      <c r="D49" s="63"/>
      <c r="E49" s="63">
        <f>'37'!C49</f>
        <v>3443</v>
      </c>
      <c r="F49" s="63"/>
      <c r="G49" s="63"/>
      <c r="H49" s="63">
        <f t="shared" si="3"/>
        <v>0</v>
      </c>
      <c r="I49" s="63"/>
      <c r="J49" s="63"/>
      <c r="K49" s="63"/>
    </row>
    <row r="50" spans="1:11" ht="39.950000000000003" customHeight="1">
      <c r="A50" s="61" t="s">
        <v>181</v>
      </c>
      <c r="B50" s="62" t="s">
        <v>182</v>
      </c>
      <c r="C50" s="63">
        <f t="shared" si="2"/>
        <v>1452</v>
      </c>
      <c r="D50" s="63"/>
      <c r="E50" s="63">
        <f>'37'!C50</f>
        <v>1452</v>
      </c>
      <c r="F50" s="63"/>
      <c r="G50" s="63"/>
      <c r="H50" s="63">
        <f t="shared" si="3"/>
        <v>0</v>
      </c>
      <c r="I50" s="63"/>
      <c r="J50" s="63"/>
      <c r="K50" s="63"/>
    </row>
    <row r="51" spans="1:11" ht="39.950000000000003" customHeight="1">
      <c r="A51" s="61" t="s">
        <v>183</v>
      </c>
      <c r="B51" s="62" t="s">
        <v>184</v>
      </c>
      <c r="C51" s="63">
        <f t="shared" si="2"/>
        <v>7118</v>
      </c>
      <c r="D51" s="63"/>
      <c r="E51" s="63">
        <f>'37'!C51</f>
        <v>7118</v>
      </c>
      <c r="F51" s="63"/>
      <c r="G51" s="63"/>
      <c r="H51" s="63">
        <f t="shared" si="3"/>
        <v>0</v>
      </c>
      <c r="I51" s="63"/>
      <c r="J51" s="63"/>
      <c r="K51" s="63"/>
    </row>
    <row r="52" spans="1:11" ht="39.950000000000003" customHeight="1">
      <c r="A52" s="61" t="s">
        <v>185</v>
      </c>
      <c r="B52" s="62" t="s">
        <v>186</v>
      </c>
      <c r="C52" s="63">
        <f t="shared" si="2"/>
        <v>3489</v>
      </c>
      <c r="D52" s="63"/>
      <c r="E52" s="63">
        <f>'37'!C52</f>
        <v>3489</v>
      </c>
      <c r="F52" s="63"/>
      <c r="G52" s="63"/>
      <c r="H52" s="63">
        <f t="shared" si="3"/>
        <v>0</v>
      </c>
      <c r="I52" s="63"/>
      <c r="J52" s="63"/>
      <c r="K52" s="63"/>
    </row>
    <row r="53" spans="1:11" ht="39.950000000000003" customHeight="1">
      <c r="A53" s="61" t="s">
        <v>187</v>
      </c>
      <c r="B53" s="62" t="s">
        <v>188</v>
      </c>
      <c r="C53" s="63">
        <f t="shared" si="2"/>
        <v>2497</v>
      </c>
      <c r="D53" s="63"/>
      <c r="E53" s="63">
        <f>'37'!C53</f>
        <v>2497</v>
      </c>
      <c r="F53" s="63"/>
      <c r="G53" s="63"/>
      <c r="H53" s="63">
        <f t="shared" si="3"/>
        <v>0</v>
      </c>
      <c r="I53" s="63"/>
      <c r="J53" s="63"/>
      <c r="K53" s="63"/>
    </row>
    <row r="54" spans="1:11" ht="39.950000000000003" customHeight="1">
      <c r="A54" s="61" t="s">
        <v>189</v>
      </c>
      <c r="B54" s="62" t="s">
        <v>190</v>
      </c>
      <c r="C54" s="63">
        <f t="shared" si="2"/>
        <v>3981</v>
      </c>
      <c r="D54" s="63"/>
      <c r="E54" s="63">
        <f>'37'!C54</f>
        <v>3981</v>
      </c>
      <c r="F54" s="63"/>
      <c r="G54" s="63"/>
      <c r="H54" s="63">
        <f t="shared" si="3"/>
        <v>0</v>
      </c>
      <c r="I54" s="63"/>
      <c r="J54" s="63"/>
      <c r="K54" s="63"/>
    </row>
    <row r="55" spans="1:11" ht="39.950000000000003" customHeight="1">
      <c r="A55" s="61" t="s">
        <v>191</v>
      </c>
      <c r="B55" s="62" t="s">
        <v>192</v>
      </c>
      <c r="C55" s="63">
        <f t="shared" si="2"/>
        <v>3628</v>
      </c>
      <c r="D55" s="63"/>
      <c r="E55" s="63">
        <f>'37'!C55</f>
        <v>3628</v>
      </c>
      <c r="F55" s="63"/>
      <c r="G55" s="63"/>
      <c r="H55" s="63">
        <f t="shared" si="3"/>
        <v>0</v>
      </c>
      <c r="I55" s="63"/>
      <c r="J55" s="63"/>
      <c r="K55" s="63"/>
    </row>
    <row r="56" spans="1:11" ht="39.950000000000003" customHeight="1">
      <c r="A56" s="61" t="s">
        <v>193</v>
      </c>
      <c r="B56" s="62" t="s">
        <v>194</v>
      </c>
      <c r="C56" s="63">
        <f t="shared" si="2"/>
        <v>5923</v>
      </c>
      <c r="D56" s="63"/>
      <c r="E56" s="63">
        <f>'37'!C56</f>
        <v>5923</v>
      </c>
      <c r="F56" s="63"/>
      <c r="G56" s="63"/>
      <c r="H56" s="63">
        <f t="shared" si="3"/>
        <v>0</v>
      </c>
      <c r="I56" s="63"/>
      <c r="J56" s="63"/>
      <c r="K56" s="63"/>
    </row>
    <row r="57" spans="1:11" ht="39.950000000000003" customHeight="1">
      <c r="A57" s="61" t="s">
        <v>195</v>
      </c>
      <c r="B57" s="62" t="s">
        <v>196</v>
      </c>
      <c r="C57" s="63">
        <f t="shared" si="2"/>
        <v>6387</v>
      </c>
      <c r="D57" s="63"/>
      <c r="E57" s="63">
        <f>'37'!C57</f>
        <v>6387</v>
      </c>
      <c r="F57" s="63"/>
      <c r="G57" s="63"/>
      <c r="H57" s="63">
        <f t="shared" si="3"/>
        <v>0</v>
      </c>
      <c r="I57" s="63"/>
      <c r="J57" s="63"/>
      <c r="K57" s="63"/>
    </row>
    <row r="58" spans="1:11" ht="20.100000000000001" customHeight="1">
      <c r="A58" s="61" t="s">
        <v>197</v>
      </c>
      <c r="B58" s="62" t="s">
        <v>198</v>
      </c>
      <c r="C58" s="63">
        <f t="shared" si="2"/>
        <v>7706</v>
      </c>
      <c r="D58" s="63"/>
      <c r="E58" s="63">
        <f>'37'!C58</f>
        <v>7706</v>
      </c>
      <c r="F58" s="63"/>
      <c r="G58" s="63"/>
      <c r="H58" s="63">
        <f t="shared" si="3"/>
        <v>0</v>
      </c>
      <c r="I58" s="63"/>
      <c r="J58" s="63"/>
      <c r="K58" s="63"/>
    </row>
    <row r="59" spans="1:11" ht="39.950000000000003" customHeight="1">
      <c r="A59" s="61" t="s">
        <v>199</v>
      </c>
      <c r="B59" s="62" t="s">
        <v>202</v>
      </c>
      <c r="C59" s="63">
        <f t="shared" si="2"/>
        <v>5371</v>
      </c>
      <c r="D59" s="63"/>
      <c r="E59" s="63">
        <f>'37'!C59</f>
        <v>5371</v>
      </c>
      <c r="F59" s="63"/>
      <c r="G59" s="63"/>
      <c r="H59" s="63">
        <f t="shared" si="3"/>
        <v>0</v>
      </c>
      <c r="I59" s="63"/>
      <c r="J59" s="63"/>
      <c r="K59" s="63"/>
    </row>
    <row r="60" spans="1:11" ht="39.950000000000003" customHeight="1">
      <c r="A60" s="61" t="s">
        <v>200</v>
      </c>
      <c r="B60" s="62" t="s">
        <v>362</v>
      </c>
      <c r="C60" s="63">
        <f t="shared" si="2"/>
        <v>6175</v>
      </c>
      <c r="D60" s="63"/>
      <c r="E60" s="63">
        <f>'37'!C60</f>
        <v>6175</v>
      </c>
      <c r="F60" s="63"/>
      <c r="G60" s="63"/>
      <c r="H60" s="63">
        <f t="shared" si="3"/>
        <v>0</v>
      </c>
      <c r="I60" s="63"/>
      <c r="J60" s="63"/>
      <c r="K60" s="63"/>
    </row>
    <row r="61" spans="1:11" ht="20.100000000000001" customHeight="1">
      <c r="A61" s="61" t="s">
        <v>201</v>
      </c>
      <c r="B61" s="62" t="s">
        <v>205</v>
      </c>
      <c r="C61" s="63">
        <f t="shared" si="2"/>
        <v>5782</v>
      </c>
      <c r="D61" s="63"/>
      <c r="E61" s="63">
        <f>'37'!C61</f>
        <v>5782</v>
      </c>
      <c r="F61" s="63"/>
      <c r="G61" s="63"/>
      <c r="H61" s="63">
        <f t="shared" si="3"/>
        <v>0</v>
      </c>
      <c r="I61" s="63"/>
      <c r="J61" s="63"/>
      <c r="K61" s="63"/>
    </row>
    <row r="62" spans="1:11" ht="39.950000000000003" customHeight="1">
      <c r="A62" s="61" t="s">
        <v>203</v>
      </c>
      <c r="B62" s="62" t="s">
        <v>207</v>
      </c>
      <c r="C62" s="63">
        <f t="shared" si="2"/>
        <v>12516</v>
      </c>
      <c r="D62" s="63"/>
      <c r="E62" s="63">
        <f>'37'!C62</f>
        <v>12516</v>
      </c>
      <c r="F62" s="63"/>
      <c r="G62" s="63"/>
      <c r="H62" s="63">
        <f t="shared" si="3"/>
        <v>0</v>
      </c>
      <c r="I62" s="63"/>
      <c r="J62" s="63"/>
      <c r="K62" s="63"/>
    </row>
    <row r="63" spans="1:11" ht="39.950000000000003" customHeight="1">
      <c r="A63" s="61" t="s">
        <v>204</v>
      </c>
      <c r="B63" s="62" t="s">
        <v>209</v>
      </c>
      <c r="C63" s="63">
        <f t="shared" si="2"/>
        <v>7958</v>
      </c>
      <c r="D63" s="63"/>
      <c r="E63" s="63">
        <f>'37'!C63</f>
        <v>7958</v>
      </c>
      <c r="F63" s="63"/>
      <c r="G63" s="63"/>
      <c r="H63" s="63">
        <f t="shared" si="3"/>
        <v>0</v>
      </c>
      <c r="I63" s="63"/>
      <c r="J63" s="63"/>
      <c r="K63" s="63"/>
    </row>
    <row r="64" spans="1:11" ht="39.950000000000003" customHeight="1">
      <c r="A64" s="61" t="s">
        <v>206</v>
      </c>
      <c r="B64" s="62" t="s">
        <v>211</v>
      </c>
      <c r="C64" s="63">
        <f t="shared" si="2"/>
        <v>5879</v>
      </c>
      <c r="D64" s="63"/>
      <c r="E64" s="63">
        <f>'37'!C64</f>
        <v>5879</v>
      </c>
      <c r="F64" s="63"/>
      <c r="G64" s="63"/>
      <c r="H64" s="63">
        <f t="shared" si="3"/>
        <v>0</v>
      </c>
      <c r="I64" s="63"/>
      <c r="J64" s="63"/>
      <c r="K64" s="63"/>
    </row>
    <row r="65" spans="1:11" ht="39.950000000000003" customHeight="1">
      <c r="A65" s="61" t="s">
        <v>208</v>
      </c>
      <c r="B65" s="62" t="s">
        <v>220</v>
      </c>
      <c r="C65" s="63">
        <f t="shared" si="2"/>
        <v>7670</v>
      </c>
      <c r="D65" s="63"/>
      <c r="E65" s="63">
        <f>'37'!C65</f>
        <v>7670</v>
      </c>
      <c r="F65" s="63"/>
      <c r="G65" s="63"/>
      <c r="H65" s="63">
        <f t="shared" si="3"/>
        <v>0</v>
      </c>
      <c r="I65" s="63"/>
      <c r="J65" s="63"/>
      <c r="K65" s="63"/>
    </row>
    <row r="66" spans="1:11" ht="39.950000000000003" customHeight="1">
      <c r="A66" s="61" t="s">
        <v>210</v>
      </c>
      <c r="B66" s="62" t="s">
        <v>224</v>
      </c>
      <c r="C66" s="63">
        <f t="shared" si="2"/>
        <v>4722</v>
      </c>
      <c r="D66" s="63"/>
      <c r="E66" s="63">
        <f>'37'!C66</f>
        <v>4722</v>
      </c>
      <c r="F66" s="63"/>
      <c r="G66" s="63"/>
      <c r="H66" s="63">
        <f t="shared" si="3"/>
        <v>0</v>
      </c>
      <c r="I66" s="63"/>
      <c r="J66" s="63"/>
      <c r="K66" s="63"/>
    </row>
    <row r="67" spans="1:11" ht="39.950000000000003" customHeight="1">
      <c r="A67" s="61" t="s">
        <v>212</v>
      </c>
      <c r="B67" s="62" t="s">
        <v>227</v>
      </c>
      <c r="C67" s="63">
        <f t="shared" si="2"/>
        <v>4214</v>
      </c>
      <c r="D67" s="63"/>
      <c r="E67" s="63">
        <f>'37'!C67</f>
        <v>4214</v>
      </c>
      <c r="F67" s="63"/>
      <c r="G67" s="63"/>
      <c r="H67" s="63">
        <f t="shared" si="3"/>
        <v>0</v>
      </c>
      <c r="I67" s="63"/>
      <c r="J67" s="63"/>
      <c r="K67" s="63"/>
    </row>
    <row r="68" spans="1:11" ht="20.100000000000001" customHeight="1">
      <c r="A68" s="61" t="s">
        <v>214</v>
      </c>
      <c r="B68" s="62" t="s">
        <v>229</v>
      </c>
      <c r="C68" s="63">
        <f t="shared" si="2"/>
        <v>4055</v>
      </c>
      <c r="D68" s="63"/>
      <c r="E68" s="63">
        <f>'37'!C68</f>
        <v>4055</v>
      </c>
      <c r="F68" s="63"/>
      <c r="G68" s="63"/>
      <c r="H68" s="63">
        <f t="shared" si="3"/>
        <v>0</v>
      </c>
      <c r="I68" s="63"/>
      <c r="J68" s="63"/>
      <c r="K68" s="63"/>
    </row>
    <row r="69" spans="1:11" ht="39.950000000000003" customHeight="1">
      <c r="A69" s="61" t="s">
        <v>216</v>
      </c>
      <c r="B69" s="62" t="s">
        <v>233</v>
      </c>
      <c r="C69" s="63">
        <f t="shared" si="2"/>
        <v>10641</v>
      </c>
      <c r="D69" s="63"/>
      <c r="E69" s="63">
        <f>'37'!C69</f>
        <v>10641</v>
      </c>
      <c r="F69" s="63"/>
      <c r="G69" s="63"/>
      <c r="H69" s="63">
        <f t="shared" si="3"/>
        <v>0</v>
      </c>
      <c r="I69" s="63"/>
      <c r="J69" s="63"/>
      <c r="K69" s="63"/>
    </row>
    <row r="70" spans="1:11">
      <c r="A70" s="61" t="s">
        <v>217</v>
      </c>
      <c r="B70" s="62" t="s">
        <v>235</v>
      </c>
      <c r="C70" s="63">
        <f t="shared" si="2"/>
        <v>6534</v>
      </c>
      <c r="D70" s="63"/>
      <c r="E70" s="63">
        <f>'37'!C70</f>
        <v>6534</v>
      </c>
      <c r="F70" s="63"/>
      <c r="G70" s="63"/>
      <c r="H70" s="63">
        <f t="shared" si="3"/>
        <v>0</v>
      </c>
      <c r="I70" s="63"/>
      <c r="J70" s="63"/>
      <c r="K70" s="63"/>
    </row>
    <row r="71" spans="1:11" ht="39.950000000000003" customHeight="1">
      <c r="A71" s="61" t="s">
        <v>219</v>
      </c>
      <c r="B71" s="62" t="s">
        <v>213</v>
      </c>
      <c r="C71" s="63">
        <f t="shared" si="2"/>
        <v>8993</v>
      </c>
      <c r="D71" s="63"/>
      <c r="E71" s="63">
        <f>'37'!C71</f>
        <v>8993</v>
      </c>
      <c r="F71" s="63"/>
      <c r="G71" s="63"/>
      <c r="H71" s="63">
        <f t="shared" si="3"/>
        <v>0</v>
      </c>
      <c r="I71" s="63"/>
      <c r="J71" s="63"/>
      <c r="K71" s="63"/>
    </row>
    <row r="72" spans="1:11" ht="39.950000000000003" customHeight="1">
      <c r="A72" s="61" t="s">
        <v>221</v>
      </c>
      <c r="B72" s="62" t="s">
        <v>222</v>
      </c>
      <c r="C72" s="63">
        <f t="shared" si="2"/>
        <v>5638</v>
      </c>
      <c r="D72" s="63"/>
      <c r="E72" s="63">
        <f>'37'!C72</f>
        <v>5638</v>
      </c>
      <c r="F72" s="63"/>
      <c r="G72" s="63"/>
      <c r="H72" s="63">
        <f t="shared" si="3"/>
        <v>0</v>
      </c>
      <c r="I72" s="63"/>
      <c r="J72" s="63"/>
      <c r="K72" s="63"/>
    </row>
    <row r="73" spans="1:11" ht="39.950000000000003" customHeight="1">
      <c r="A73" s="61" t="s">
        <v>223</v>
      </c>
      <c r="B73" s="62" t="s">
        <v>218</v>
      </c>
      <c r="C73" s="63">
        <f t="shared" si="2"/>
        <v>6057</v>
      </c>
      <c r="D73" s="63"/>
      <c r="E73" s="63">
        <f>'37'!C73</f>
        <v>6057</v>
      </c>
      <c r="F73" s="63"/>
      <c r="G73" s="63"/>
      <c r="H73" s="63">
        <f t="shared" si="3"/>
        <v>0</v>
      </c>
      <c r="I73" s="63"/>
      <c r="J73" s="63"/>
      <c r="K73" s="63"/>
    </row>
    <row r="74" spans="1:11" ht="39.950000000000003" customHeight="1">
      <c r="A74" s="61" t="s">
        <v>225</v>
      </c>
      <c r="B74" s="62" t="s">
        <v>215</v>
      </c>
      <c r="C74" s="63">
        <f t="shared" si="2"/>
        <v>10088</v>
      </c>
      <c r="D74" s="63"/>
      <c r="E74" s="63">
        <f>'37'!C74</f>
        <v>10088</v>
      </c>
      <c r="F74" s="63"/>
      <c r="G74" s="63"/>
      <c r="H74" s="63">
        <f t="shared" ref="H74:H79" si="4">SUM(I74:J74)</f>
        <v>0</v>
      </c>
      <c r="I74" s="63"/>
      <c r="J74" s="63"/>
      <c r="K74" s="63"/>
    </row>
    <row r="75" spans="1:11" ht="39.950000000000003" customHeight="1">
      <c r="A75" s="61" t="s">
        <v>226</v>
      </c>
      <c r="B75" s="62" t="s">
        <v>231</v>
      </c>
      <c r="C75" s="63">
        <f t="shared" si="2"/>
        <v>6367</v>
      </c>
      <c r="D75" s="63"/>
      <c r="E75" s="63">
        <f>'37'!C75</f>
        <v>6367</v>
      </c>
      <c r="F75" s="63"/>
      <c r="G75" s="63"/>
      <c r="H75" s="63">
        <f t="shared" si="4"/>
        <v>0</v>
      </c>
      <c r="I75" s="63"/>
      <c r="J75" s="63"/>
      <c r="K75" s="63"/>
    </row>
    <row r="76" spans="1:11" ht="39.950000000000003" customHeight="1">
      <c r="A76" s="61" t="s">
        <v>228</v>
      </c>
      <c r="B76" s="62" t="s">
        <v>496</v>
      </c>
      <c r="C76" s="63">
        <f t="shared" si="2"/>
        <v>9170</v>
      </c>
      <c r="D76" s="63"/>
      <c r="E76" s="63">
        <f>'37'!C76</f>
        <v>9170</v>
      </c>
      <c r="F76" s="63"/>
      <c r="G76" s="63"/>
      <c r="H76" s="63"/>
      <c r="I76" s="63"/>
      <c r="J76" s="63"/>
      <c r="K76" s="63"/>
    </row>
    <row r="77" spans="1:11" ht="39.950000000000003" customHeight="1">
      <c r="A77" s="61" t="s">
        <v>230</v>
      </c>
      <c r="B77" s="62" t="s">
        <v>497</v>
      </c>
      <c r="C77" s="63">
        <f t="shared" ref="C77:C80" si="5">D77+E77+F77+G77+H77+K77</f>
        <v>9468</v>
      </c>
      <c r="D77" s="63"/>
      <c r="E77" s="63">
        <f>'37'!C77</f>
        <v>9468</v>
      </c>
      <c r="F77" s="63"/>
      <c r="G77" s="63"/>
      <c r="H77" s="63"/>
      <c r="I77" s="63"/>
      <c r="J77" s="63"/>
      <c r="K77" s="63"/>
    </row>
    <row r="78" spans="1:11" ht="51.75">
      <c r="A78" s="61" t="s">
        <v>232</v>
      </c>
      <c r="B78" s="64" t="s">
        <v>237</v>
      </c>
      <c r="C78" s="63">
        <f t="shared" si="5"/>
        <v>480</v>
      </c>
      <c r="D78" s="63"/>
      <c r="E78" s="63">
        <f>'37'!C78</f>
        <v>480</v>
      </c>
      <c r="F78" s="63"/>
      <c r="G78" s="63"/>
      <c r="H78" s="63">
        <f t="shared" si="4"/>
        <v>0</v>
      </c>
      <c r="I78" s="63"/>
      <c r="J78" s="63"/>
      <c r="K78" s="63"/>
    </row>
    <row r="79" spans="1:11" ht="20.100000000000001" customHeight="1">
      <c r="A79" s="61" t="s">
        <v>234</v>
      </c>
      <c r="B79" s="64" t="s">
        <v>238</v>
      </c>
      <c r="C79" s="63">
        <f t="shared" si="5"/>
        <v>20159</v>
      </c>
      <c r="D79" s="63">
        <f>'36'!C12</f>
        <v>15048</v>
      </c>
      <c r="E79" s="63">
        <f>'37'!C79</f>
        <v>5111</v>
      </c>
      <c r="F79" s="63"/>
      <c r="G79" s="63"/>
      <c r="H79" s="63">
        <f t="shared" si="4"/>
        <v>0</v>
      </c>
      <c r="I79" s="63"/>
      <c r="J79" s="63"/>
      <c r="K79" s="63"/>
    </row>
    <row r="80" spans="1:11" ht="34.5">
      <c r="A80" s="61" t="s">
        <v>236</v>
      </c>
      <c r="B80" s="64" t="s">
        <v>566</v>
      </c>
      <c r="C80" s="63">
        <f t="shared" si="5"/>
        <v>100</v>
      </c>
      <c r="D80" s="63"/>
      <c r="E80" s="63">
        <f>'37'!C80</f>
        <v>100</v>
      </c>
      <c r="F80" s="63"/>
      <c r="G80" s="63"/>
      <c r="H80" s="63"/>
      <c r="I80" s="63"/>
      <c r="J80" s="63"/>
      <c r="K80" s="63"/>
    </row>
    <row r="81" spans="1:11" ht="20.100000000000001" customHeight="1">
      <c r="A81" s="61" t="s">
        <v>565</v>
      </c>
      <c r="B81" s="64" t="s">
        <v>454</v>
      </c>
      <c r="C81" s="63">
        <f>SUM(C82:C88)</f>
        <v>16451</v>
      </c>
      <c r="D81" s="63">
        <f t="shared" ref="D81:K81" si="6">SUM(D82:D88)</f>
        <v>0</v>
      </c>
      <c r="E81" s="63">
        <f>SUM(E82:E88)</f>
        <v>16451</v>
      </c>
      <c r="F81" s="63">
        <f t="shared" si="6"/>
        <v>0</v>
      </c>
      <c r="G81" s="63"/>
      <c r="H81" s="63">
        <f t="shared" si="6"/>
        <v>0</v>
      </c>
      <c r="I81" s="63">
        <f t="shared" si="6"/>
        <v>0</v>
      </c>
      <c r="J81" s="63">
        <f t="shared" si="6"/>
        <v>0</v>
      </c>
      <c r="K81" s="63">
        <f t="shared" si="6"/>
        <v>0</v>
      </c>
    </row>
    <row r="82" spans="1:11" s="177" customFormat="1">
      <c r="A82" s="174" t="s">
        <v>12</v>
      </c>
      <c r="B82" s="175" t="s">
        <v>455</v>
      </c>
      <c r="C82" s="176">
        <f>D82+E82+F82+G82+H82+K82</f>
        <v>2220</v>
      </c>
      <c r="D82" s="176"/>
      <c r="E82" s="176">
        <f>'37'!C82</f>
        <v>2220</v>
      </c>
      <c r="F82" s="176"/>
      <c r="G82" s="176"/>
      <c r="H82" s="176"/>
      <c r="I82" s="176"/>
      <c r="J82" s="176"/>
      <c r="K82" s="176"/>
    </row>
    <row r="83" spans="1:11" s="177" customFormat="1" ht="69">
      <c r="A83" s="174" t="s">
        <v>12</v>
      </c>
      <c r="B83" s="175" t="s">
        <v>412</v>
      </c>
      <c r="C83" s="176">
        <f t="shared" ref="C83:C88" si="7">D83+E83+F83+G83+H83+K83</f>
        <v>2400</v>
      </c>
      <c r="D83" s="176"/>
      <c r="E83" s="176">
        <f>'37'!C83</f>
        <v>2400</v>
      </c>
      <c r="F83" s="176"/>
      <c r="G83" s="176"/>
      <c r="H83" s="176"/>
      <c r="I83" s="176"/>
      <c r="J83" s="176"/>
      <c r="K83" s="176"/>
    </row>
    <row r="84" spans="1:11" s="177" customFormat="1" ht="51.75">
      <c r="A84" s="174" t="s">
        <v>12</v>
      </c>
      <c r="B84" s="175" t="s">
        <v>499</v>
      </c>
      <c r="C84" s="176">
        <f t="shared" si="7"/>
        <v>1924</v>
      </c>
      <c r="D84" s="176"/>
      <c r="E84" s="176">
        <f>'37'!C84</f>
        <v>1924</v>
      </c>
      <c r="F84" s="176"/>
      <c r="G84" s="176"/>
      <c r="H84" s="176"/>
      <c r="I84" s="176"/>
      <c r="J84" s="176"/>
      <c r="K84" s="176"/>
    </row>
    <row r="85" spans="1:11" s="177" customFormat="1" ht="51.75">
      <c r="A85" s="174" t="s">
        <v>12</v>
      </c>
      <c r="B85" s="175" t="s">
        <v>498</v>
      </c>
      <c r="C85" s="176">
        <f t="shared" si="7"/>
        <v>5278</v>
      </c>
      <c r="D85" s="176"/>
      <c r="E85" s="176">
        <f>'37'!C85</f>
        <v>5278</v>
      </c>
      <c r="F85" s="176"/>
      <c r="G85" s="176"/>
      <c r="H85" s="176"/>
      <c r="I85" s="176"/>
      <c r="J85" s="176"/>
      <c r="K85" s="176"/>
    </row>
    <row r="86" spans="1:11" s="177" customFormat="1" ht="34.5">
      <c r="A86" s="174" t="s">
        <v>12</v>
      </c>
      <c r="B86" s="175" t="s">
        <v>564</v>
      </c>
      <c r="C86" s="176">
        <f t="shared" si="7"/>
        <v>500</v>
      </c>
      <c r="D86" s="176"/>
      <c r="E86" s="176">
        <f>'37'!C86</f>
        <v>500</v>
      </c>
      <c r="F86" s="176"/>
      <c r="G86" s="176"/>
      <c r="H86" s="176"/>
      <c r="I86" s="176"/>
      <c r="J86" s="176"/>
      <c r="K86" s="176"/>
    </row>
    <row r="87" spans="1:11" s="177" customFormat="1" ht="51.75">
      <c r="A87" s="174" t="s">
        <v>12</v>
      </c>
      <c r="B87" s="175" t="s">
        <v>500</v>
      </c>
      <c r="C87" s="176">
        <f t="shared" si="7"/>
        <v>200</v>
      </c>
      <c r="D87" s="176"/>
      <c r="E87" s="176">
        <f>'37'!C87</f>
        <v>200</v>
      </c>
      <c r="F87" s="176"/>
      <c r="G87" s="176"/>
      <c r="H87" s="176"/>
      <c r="I87" s="176"/>
      <c r="J87" s="176"/>
      <c r="K87" s="176"/>
    </row>
    <row r="88" spans="1:11" s="177" customFormat="1" ht="51.75">
      <c r="A88" s="174" t="s">
        <v>12</v>
      </c>
      <c r="B88" s="175" t="s">
        <v>502</v>
      </c>
      <c r="C88" s="176">
        <f t="shared" si="7"/>
        <v>3929</v>
      </c>
      <c r="D88" s="176"/>
      <c r="E88" s="176">
        <f>'37'!C88</f>
        <v>3929</v>
      </c>
      <c r="F88" s="176"/>
      <c r="G88" s="176"/>
      <c r="H88" s="176"/>
      <c r="I88" s="176"/>
      <c r="J88" s="176"/>
      <c r="K88" s="176"/>
    </row>
    <row r="89" spans="1:11" ht="39.950000000000003" customHeight="1">
      <c r="A89" s="65" t="s">
        <v>17</v>
      </c>
      <c r="B89" s="59" t="s">
        <v>363</v>
      </c>
      <c r="C89" s="66">
        <f t="shared" ref="C89" si="8">D89+E89+F89+G89+H89+K89</f>
        <v>7080</v>
      </c>
      <c r="D89" s="60"/>
      <c r="E89" s="60"/>
      <c r="F89" s="60">
        <v>7080</v>
      </c>
      <c r="G89" s="60"/>
      <c r="H89" s="66"/>
      <c r="I89" s="60"/>
      <c r="J89" s="60"/>
      <c r="K89" s="60"/>
    </row>
    <row r="90" spans="1:11" ht="39.950000000000003" customHeight="1">
      <c r="A90" s="65" t="s">
        <v>23</v>
      </c>
      <c r="B90" s="59" t="s">
        <v>450</v>
      </c>
      <c r="C90" s="66">
        <f>D90+E90+F90+G90+H90+K90</f>
        <v>10276</v>
      </c>
      <c r="D90" s="60"/>
      <c r="E90" s="60"/>
      <c r="F90" s="60"/>
      <c r="G90" s="60"/>
      <c r="H90" s="66"/>
      <c r="I90" s="60"/>
      <c r="J90" s="60"/>
      <c r="K90" s="60">
        <v>10276</v>
      </c>
    </row>
    <row r="91" spans="1:11" ht="39.950000000000003" customHeight="1">
      <c r="A91" s="476" t="s">
        <v>48</v>
      </c>
      <c r="B91" s="477" t="s">
        <v>568</v>
      </c>
      <c r="C91" s="66">
        <f>D91+E91+F91+G91+H91+K91</f>
        <v>113943</v>
      </c>
      <c r="D91" s="479"/>
      <c r="E91" s="479"/>
      <c r="F91" s="479"/>
      <c r="G91" s="479"/>
      <c r="H91" s="478">
        <v>81682</v>
      </c>
      <c r="I91" s="479">
        <v>68265</v>
      </c>
      <c r="J91" s="479">
        <f>H91-I91</f>
        <v>13417</v>
      </c>
      <c r="K91" s="479">
        <f>30540+1721</f>
        <v>32261</v>
      </c>
    </row>
    <row r="92" spans="1:11" ht="39.950000000000003" customHeight="1">
      <c r="A92" s="67" t="s">
        <v>255</v>
      </c>
      <c r="B92" s="68" t="s">
        <v>451</v>
      </c>
      <c r="C92" s="364">
        <f>SUM(D92:K92)</f>
        <v>0</v>
      </c>
      <c r="D92" s="69"/>
      <c r="E92" s="69"/>
      <c r="F92" s="69"/>
      <c r="G92" s="69"/>
      <c r="H92" s="364"/>
      <c r="I92" s="69"/>
      <c r="J92" s="69"/>
      <c r="K92" s="69"/>
    </row>
    <row r="93" spans="1:11">
      <c r="A93" s="70"/>
    </row>
    <row r="94" spans="1:11">
      <c r="C94" s="71"/>
    </row>
    <row r="95" spans="1:11">
      <c r="C95" s="71"/>
    </row>
    <row r="96" spans="1:11">
      <c r="C96" s="71"/>
    </row>
    <row r="97" spans="3:3">
      <c r="C97" s="71"/>
    </row>
  </sheetData>
  <mergeCells count="13">
    <mergeCell ref="G7:G8"/>
    <mergeCell ref="H7:J7"/>
    <mergeCell ref="K7:K8"/>
    <mergeCell ref="J1:K1"/>
    <mergeCell ref="A3:K3"/>
    <mergeCell ref="A4:K4"/>
    <mergeCell ref="J6:K6"/>
    <mergeCell ref="A7:A8"/>
    <mergeCell ref="B7:B8"/>
    <mergeCell ref="C7:C8"/>
    <mergeCell ref="D7:D8"/>
    <mergeCell ref="E7:E8"/>
    <mergeCell ref="F7:F8"/>
  </mergeCells>
  <phoneticPr fontId="43" type="noConversion"/>
  <pageMargins left="0.64" right="0.21" top="0.57999999999999996" bottom="0.49" header="0.16" footer="0.2"/>
  <pageSetup paperSize="9" scale="70" fitToHeight="0" orientation="portrait" r:id="rId1"/>
  <headerFooter>
    <oddFooter>&amp;C&amp;"Times New Roman,thường"&amp;14&amp;P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54C91-FBA9-4D8A-95E8-8125B197E8F5}">
  <sheetPr codeName="Sheet25">
    <tabColor rgb="FF7030A0"/>
    <pageSetUpPr fitToPage="1"/>
  </sheetPr>
  <dimension ref="A1:T17"/>
  <sheetViews>
    <sheetView topLeftCell="A4" workbookViewId="0">
      <selection activeCell="N13" sqref="N13"/>
    </sheetView>
  </sheetViews>
  <sheetFormatPr defaultRowHeight="17.25"/>
  <cols>
    <col min="1" max="1" width="4.25" style="77" customWidth="1"/>
    <col min="2" max="2" width="22.375" style="77" customWidth="1"/>
    <col min="3" max="3" width="8.875" style="77" customWidth="1"/>
    <col min="4" max="6" width="10.125" style="77" bestFit="1" customWidth="1"/>
    <col min="7" max="7" width="9.125" style="77" customWidth="1"/>
    <col min="8" max="8" width="10.125" style="77" customWidth="1"/>
    <col min="9" max="9" width="8.5" style="77" customWidth="1"/>
    <col min="10" max="10" width="8.625" style="77" customWidth="1"/>
    <col min="11" max="12" width="10.25" style="77" bestFit="1" customWidth="1"/>
    <col min="13" max="13" width="13.625" style="77" customWidth="1"/>
    <col min="14" max="14" width="15.25" style="77" customWidth="1"/>
    <col min="15" max="16" width="8.75" style="77" customWidth="1"/>
    <col min="17" max="16384" width="9" style="77"/>
  </cols>
  <sheetData>
    <row r="1" spans="1:20" s="72" customFormat="1" ht="18.75">
      <c r="A1" s="51"/>
      <c r="B1" s="52"/>
      <c r="I1" s="73"/>
      <c r="N1" s="440" t="s">
        <v>364</v>
      </c>
      <c r="O1" s="440"/>
      <c r="P1" s="239"/>
    </row>
    <row r="2" spans="1:20" s="72" customFormat="1">
      <c r="A2" s="51"/>
    </row>
    <row r="3" spans="1:20" s="74" customFormat="1" ht="17.25" customHeight="1">
      <c r="A3" s="441" t="s">
        <v>505</v>
      </c>
      <c r="B3" s="441"/>
      <c r="C3" s="441"/>
      <c r="D3" s="441"/>
      <c r="E3" s="441"/>
      <c r="F3" s="441"/>
      <c r="G3" s="441"/>
      <c r="H3" s="441"/>
      <c r="I3" s="441"/>
      <c r="J3" s="441"/>
      <c r="K3" s="441"/>
      <c r="L3" s="441"/>
      <c r="M3" s="441"/>
      <c r="N3" s="441"/>
      <c r="O3" s="441"/>
      <c r="P3" s="240"/>
    </row>
    <row r="4" spans="1:20" s="72" customFormat="1" ht="33.75" customHeight="1">
      <c r="A4" s="442" t="s">
        <v>506</v>
      </c>
      <c r="B4" s="442"/>
      <c r="C4" s="442"/>
      <c r="D4" s="442"/>
      <c r="E4" s="442"/>
      <c r="F4" s="442"/>
      <c r="G4" s="442"/>
      <c r="H4" s="442"/>
      <c r="I4" s="442"/>
      <c r="J4" s="442"/>
      <c r="K4" s="442"/>
      <c r="L4" s="442"/>
      <c r="M4" s="442"/>
      <c r="N4" s="442"/>
      <c r="O4" s="442"/>
      <c r="P4" s="238"/>
    </row>
    <row r="5" spans="1:20" ht="25.5" customHeight="1">
      <c r="A5" s="75" t="s">
        <v>239</v>
      </c>
      <c r="B5" s="75"/>
      <c r="C5" s="76"/>
      <c r="N5" s="78" t="s">
        <v>0</v>
      </c>
    </row>
    <row r="6" spans="1:20" s="302" customFormat="1">
      <c r="A6" s="443" t="s">
        <v>240</v>
      </c>
      <c r="B6" s="443" t="s">
        <v>28</v>
      </c>
      <c r="C6" s="438" t="s">
        <v>72</v>
      </c>
      <c r="D6" s="438" t="s">
        <v>75</v>
      </c>
      <c r="E6" s="438"/>
      <c r="F6" s="438"/>
      <c r="G6" s="438"/>
      <c r="H6" s="438"/>
      <c r="I6" s="438"/>
      <c r="J6" s="438"/>
      <c r="K6" s="438"/>
      <c r="L6" s="438"/>
      <c r="M6" s="438"/>
      <c r="N6" s="438"/>
      <c r="O6" s="438"/>
      <c r="P6" s="301"/>
      <c r="S6" s="302" t="s">
        <v>365</v>
      </c>
    </row>
    <row r="7" spans="1:20" s="302" customFormat="1" ht="16.5" customHeight="1">
      <c r="A7" s="443"/>
      <c r="B7" s="443"/>
      <c r="C7" s="438"/>
      <c r="D7" s="438" t="s">
        <v>56</v>
      </c>
      <c r="E7" s="438" t="s">
        <v>57</v>
      </c>
      <c r="F7" s="438" t="s">
        <v>60</v>
      </c>
      <c r="G7" s="438" t="s">
        <v>61</v>
      </c>
      <c r="H7" s="438" t="s">
        <v>241</v>
      </c>
      <c r="I7" s="438" t="s">
        <v>63</v>
      </c>
      <c r="J7" s="438" t="s">
        <v>64</v>
      </c>
      <c r="K7" s="438" t="s">
        <v>65</v>
      </c>
      <c r="L7" s="439" t="s">
        <v>75</v>
      </c>
      <c r="M7" s="439"/>
      <c r="N7" s="438" t="s">
        <v>242</v>
      </c>
      <c r="O7" s="438" t="s">
        <v>67</v>
      </c>
      <c r="P7" s="301"/>
    </row>
    <row r="8" spans="1:20" s="302" customFormat="1" ht="15" customHeight="1">
      <c r="A8" s="443"/>
      <c r="B8" s="443"/>
      <c r="C8" s="438"/>
      <c r="D8" s="438"/>
      <c r="E8" s="438"/>
      <c r="F8" s="438"/>
      <c r="G8" s="438"/>
      <c r="H8" s="438"/>
      <c r="I8" s="438"/>
      <c r="J8" s="438"/>
      <c r="K8" s="438"/>
      <c r="L8" s="438" t="s">
        <v>76</v>
      </c>
      <c r="M8" s="438" t="s">
        <v>77</v>
      </c>
      <c r="N8" s="438"/>
      <c r="O8" s="438"/>
      <c r="P8" s="301"/>
    </row>
    <row r="9" spans="1:20" s="302" customFormat="1" ht="63.75" customHeight="1">
      <c r="A9" s="443"/>
      <c r="B9" s="443"/>
      <c r="C9" s="438"/>
      <c r="D9" s="438"/>
      <c r="E9" s="438"/>
      <c r="F9" s="438"/>
      <c r="G9" s="438"/>
      <c r="H9" s="438"/>
      <c r="I9" s="438"/>
      <c r="J9" s="438"/>
      <c r="K9" s="438"/>
      <c r="L9" s="438"/>
      <c r="M9" s="438"/>
      <c r="N9" s="438"/>
      <c r="O9" s="438"/>
      <c r="P9" s="301"/>
    </row>
    <row r="10" spans="1:20">
      <c r="A10" s="116" t="s">
        <v>4</v>
      </c>
      <c r="B10" s="116" t="s">
        <v>5</v>
      </c>
      <c r="C10" s="117">
        <v>1</v>
      </c>
      <c r="D10" s="117">
        <v>2</v>
      </c>
      <c r="E10" s="117">
        <v>3</v>
      </c>
      <c r="F10" s="117">
        <v>4</v>
      </c>
      <c r="G10" s="117">
        <v>5</v>
      </c>
      <c r="H10" s="117">
        <v>6</v>
      </c>
      <c r="I10" s="117">
        <v>7</v>
      </c>
      <c r="J10" s="117">
        <v>8</v>
      </c>
      <c r="K10" s="117">
        <v>9</v>
      </c>
      <c r="L10" s="117">
        <v>10</v>
      </c>
      <c r="M10" s="117">
        <v>11</v>
      </c>
      <c r="N10" s="117">
        <v>12</v>
      </c>
      <c r="O10" s="117">
        <v>13</v>
      </c>
      <c r="P10" s="298"/>
    </row>
    <row r="11" spans="1:20" s="82" customFormat="1" ht="24.75" customHeight="1">
      <c r="A11" s="79"/>
      <c r="B11" s="80" t="s">
        <v>72</v>
      </c>
      <c r="C11" s="81">
        <f>SUM(C12:C15)</f>
        <v>23050</v>
      </c>
      <c r="D11" s="81">
        <f t="shared" ref="D11:N11" si="0">SUM(D12:D15)</f>
        <v>9833</v>
      </c>
      <c r="E11" s="81">
        <f t="shared" si="0"/>
        <v>0</v>
      </c>
      <c r="F11" s="81">
        <f t="shared" si="0"/>
        <v>0</v>
      </c>
      <c r="G11" s="81">
        <f t="shared" si="0"/>
        <v>0</v>
      </c>
      <c r="H11" s="81">
        <f t="shared" si="0"/>
        <v>0</v>
      </c>
      <c r="I11" s="81">
        <f t="shared" si="0"/>
        <v>0</v>
      </c>
      <c r="J11" s="81">
        <f t="shared" si="0"/>
        <v>0</v>
      </c>
      <c r="K11" s="81">
        <f t="shared" si="0"/>
        <v>3274</v>
      </c>
      <c r="L11" s="81">
        <f t="shared" si="0"/>
        <v>280</v>
      </c>
      <c r="M11" s="81">
        <f t="shared" si="0"/>
        <v>0</v>
      </c>
      <c r="N11" s="81">
        <f t="shared" si="0"/>
        <v>9943</v>
      </c>
      <c r="O11" s="81"/>
      <c r="P11" s="299"/>
    </row>
    <row r="12" spans="1:20" ht="35.25" customHeight="1">
      <c r="A12" s="83" t="s">
        <v>87</v>
      </c>
      <c r="B12" s="84" t="s">
        <v>243</v>
      </c>
      <c r="C12" s="85">
        <f>D12+E12+F12+G12+H12+I12+J12+K12+N12</f>
        <v>15048</v>
      </c>
      <c r="D12" s="85">
        <f>9833</f>
        <v>9833</v>
      </c>
      <c r="E12" s="85"/>
      <c r="F12" s="85"/>
      <c r="G12" s="85"/>
      <c r="H12" s="85">
        <f>'34'!C20</f>
        <v>0</v>
      </c>
      <c r="I12" s="85"/>
      <c r="J12" s="85"/>
      <c r="K12" s="85">
        <v>772</v>
      </c>
      <c r="L12" s="85">
        <v>280</v>
      </c>
      <c r="M12" s="85"/>
      <c r="N12" s="85">
        <f>4355+88</f>
        <v>4443</v>
      </c>
      <c r="O12" s="85"/>
      <c r="P12" s="300"/>
      <c r="Q12" s="178">
        <f>N11+M11+L11+K11+J11+I11+H11+G11+F11+E11+D11</f>
        <v>23330</v>
      </c>
      <c r="S12" s="77">
        <v>80457</v>
      </c>
      <c r="T12" s="77">
        <v>1084</v>
      </c>
    </row>
    <row r="13" spans="1:20" ht="35.25" customHeight="1">
      <c r="A13" s="83" t="s">
        <v>88</v>
      </c>
      <c r="B13" s="84" t="s">
        <v>134</v>
      </c>
      <c r="C13" s="85">
        <f t="shared" ref="C13:C14" si="1">D13+E13+F13+G13+H13+I13+J13+K13+N13</f>
        <v>5500</v>
      </c>
      <c r="D13" s="85"/>
      <c r="E13" s="85"/>
      <c r="F13" s="85"/>
      <c r="G13" s="85"/>
      <c r="H13" s="85"/>
      <c r="I13" s="85"/>
      <c r="J13" s="85"/>
      <c r="K13" s="85"/>
      <c r="L13" s="85"/>
      <c r="M13" s="85"/>
      <c r="N13" s="85">
        <v>5500</v>
      </c>
      <c r="O13" s="85"/>
      <c r="P13" s="300"/>
      <c r="Q13" s="178"/>
    </row>
    <row r="14" spans="1:20" ht="86.25">
      <c r="A14" s="83" t="s">
        <v>89</v>
      </c>
      <c r="B14" s="84" t="s">
        <v>244</v>
      </c>
      <c r="C14" s="85">
        <f t="shared" si="1"/>
        <v>2502</v>
      </c>
      <c r="D14" s="85"/>
      <c r="E14" s="85"/>
      <c r="F14" s="85"/>
      <c r="G14" s="85"/>
      <c r="H14" s="85"/>
      <c r="I14" s="85"/>
      <c r="J14" s="85"/>
      <c r="K14" s="85">
        <f>702+1800</f>
        <v>2502</v>
      </c>
      <c r="L14" s="85"/>
      <c r="M14" s="85"/>
      <c r="N14" s="85"/>
      <c r="O14" s="85"/>
      <c r="P14" s="300"/>
      <c r="S14" s="178"/>
    </row>
    <row r="15" spans="1:20" ht="22.5" customHeight="1">
      <c r="A15" s="86"/>
      <c r="B15" s="87"/>
      <c r="C15" s="88"/>
      <c r="D15" s="88"/>
      <c r="E15" s="88"/>
      <c r="F15" s="88"/>
      <c r="G15" s="88"/>
      <c r="H15" s="88"/>
      <c r="I15" s="88"/>
      <c r="J15" s="88"/>
      <c r="K15" s="88"/>
      <c r="L15" s="88"/>
      <c r="M15" s="88"/>
      <c r="N15" s="88"/>
      <c r="O15" s="88"/>
      <c r="P15" s="300"/>
      <c r="Q15" s="178"/>
      <c r="S15" s="178"/>
    </row>
    <row r="16" spans="1:20">
      <c r="Q16" s="178"/>
    </row>
    <row r="17" spans="18:18">
      <c r="R17" s="178">
        <f>Q16-R16</f>
        <v>0</v>
      </c>
    </row>
  </sheetData>
  <mergeCells count="20">
    <mergeCell ref="N1:O1"/>
    <mergeCell ref="A3:O3"/>
    <mergeCell ref="A4:O4"/>
    <mergeCell ref="A6:A9"/>
    <mergeCell ref="B6:B9"/>
    <mergeCell ref="C6:C9"/>
    <mergeCell ref="D6:O6"/>
    <mergeCell ref="D7:D9"/>
    <mergeCell ref="E7:E9"/>
    <mergeCell ref="F7:F9"/>
    <mergeCell ref="N7:N9"/>
    <mergeCell ref="O7:O9"/>
    <mergeCell ref="L8:L9"/>
    <mergeCell ref="M8:M9"/>
    <mergeCell ref="G7:G9"/>
    <mergeCell ref="H7:H9"/>
    <mergeCell ref="I7:I9"/>
    <mergeCell ref="J7:J9"/>
    <mergeCell ref="K7:K9"/>
    <mergeCell ref="L7:M7"/>
  </mergeCells>
  <phoneticPr fontId="43" type="noConversion"/>
  <pageMargins left="0.61" right="0.196850393700787" top="0.47" bottom="0.15748031496063" header="0.2" footer="0.31496062992126"/>
  <pageSetup paperSize="9"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25</vt:i4>
      </vt:variant>
    </vt:vector>
  </HeadingPairs>
  <TitlesOfParts>
    <vt:vector size="39" baseType="lpstr">
      <vt:lpstr>15</vt:lpstr>
      <vt:lpstr>16</vt:lpstr>
      <vt:lpstr>17</vt:lpstr>
      <vt:lpstr>30</vt:lpstr>
      <vt:lpstr>32</vt:lpstr>
      <vt:lpstr>33</vt:lpstr>
      <vt:lpstr>34</vt:lpstr>
      <vt:lpstr>35</vt:lpstr>
      <vt:lpstr>36</vt:lpstr>
      <vt:lpstr>37</vt:lpstr>
      <vt:lpstr>39</vt:lpstr>
      <vt:lpstr>41</vt:lpstr>
      <vt:lpstr>42</vt:lpstr>
      <vt:lpstr>46</vt:lpstr>
      <vt:lpstr>'15'!Print_Area</vt:lpstr>
      <vt:lpstr>'16'!Print_Area</vt:lpstr>
      <vt:lpstr>'17'!Print_Area</vt:lpstr>
      <vt:lpstr>'30'!Print_Area</vt:lpstr>
      <vt:lpstr>'32'!Print_Area</vt:lpstr>
      <vt:lpstr>'33'!Print_Area</vt:lpstr>
      <vt:lpstr>'34'!Print_Area</vt:lpstr>
      <vt:lpstr>'35'!Print_Area</vt:lpstr>
      <vt:lpstr>'36'!Print_Area</vt:lpstr>
      <vt:lpstr>'37'!Print_Area</vt:lpstr>
      <vt:lpstr>'39'!Print_Area</vt:lpstr>
      <vt:lpstr>'41'!Print_Area</vt:lpstr>
      <vt:lpstr>'42'!Print_Area</vt:lpstr>
      <vt:lpstr>'46'!Print_Area</vt:lpstr>
      <vt:lpstr>'15'!Print_Titles</vt:lpstr>
      <vt:lpstr>'16'!Print_Titles</vt:lpstr>
      <vt:lpstr>'17'!Print_Titles</vt:lpstr>
      <vt:lpstr>'30'!Print_Titles</vt:lpstr>
      <vt:lpstr>'32'!Print_Titles</vt:lpstr>
      <vt:lpstr>'33'!Print_Titles</vt:lpstr>
      <vt:lpstr>'34'!Print_Titles</vt:lpstr>
      <vt:lpstr>'35'!Print_Titles</vt:lpstr>
      <vt:lpstr>'37'!Print_Titles</vt:lpstr>
      <vt:lpstr>'41'!Print_Titles</vt:lpstr>
      <vt:lpstr>'46'!Print_Titles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Canh Nguyễn Văn</dc:creator>
  <cp:lastModifiedBy>Canh Nguyễn Văn</cp:lastModifiedBy>
  <cp:lastPrinted>2022-12-13T13:45:29Z</cp:lastPrinted>
  <dcterms:created xsi:type="dcterms:W3CDTF">2021-10-15T07:32:16Z</dcterms:created>
  <dcterms:modified xsi:type="dcterms:W3CDTF">2022-12-13T13:46:54Z</dcterms:modified>
</cp:coreProperties>
</file>